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2EA13D29-315B-46DF-A299-F7FE92830C6B}" xr6:coauthVersionLast="47" xr6:coauthVersionMax="47" xr10:uidLastSave="{00000000-0000-0000-0000-000000000000}"/>
  <bookViews>
    <workbookView xWindow="28680" yWindow="-120" windowWidth="29040" windowHeight="15720" activeTab="1" xr2:uid="{1BC16D0E-63C8-426E-B776-C05290553BEE}"/>
  </bookViews>
  <sheets>
    <sheet name="SubSector Analysis" sheetId="3" r:id="rId1"/>
    <sheet name="Nifty 750 Analysis" sheetId="2" r:id="rId2"/>
    <sheet name="Price_Filter_12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B67" i="3" l="1"/>
  <c r="I67" i="3" s="1"/>
  <c r="B89" i="3"/>
  <c r="I89" i="3" s="1"/>
  <c r="B115" i="3"/>
  <c r="B74" i="3"/>
  <c r="I74" i="3" s="1"/>
  <c r="B113" i="3"/>
  <c r="B27" i="3"/>
  <c r="I27" i="3" s="1"/>
  <c r="B61" i="3"/>
  <c r="B8" i="3"/>
  <c r="B50" i="3"/>
  <c r="B64" i="3"/>
  <c r="B10" i="3"/>
  <c r="B36" i="3"/>
  <c r="B63" i="3"/>
  <c r="B33" i="3"/>
  <c r="I33" i="3" s="1"/>
  <c r="B109" i="3"/>
  <c r="I109" i="3" s="1"/>
  <c r="B7" i="3"/>
  <c r="I7" i="3" s="1"/>
  <c r="B102" i="3"/>
  <c r="I102" i="3" s="1"/>
  <c r="B28" i="3"/>
  <c r="B4" i="3"/>
  <c r="B55" i="3"/>
  <c r="I55" i="3" s="1"/>
  <c r="B97" i="3"/>
  <c r="B9" i="3"/>
  <c r="I9" i="3" s="1"/>
  <c r="B101" i="3"/>
  <c r="B51" i="3"/>
  <c r="B103" i="3"/>
  <c r="B6" i="3"/>
  <c r="B25" i="3"/>
  <c r="I25" i="3" s="1"/>
  <c r="B11" i="3"/>
  <c r="B91" i="3"/>
  <c r="B79" i="3"/>
  <c r="I79" i="3" s="1"/>
  <c r="B88" i="3"/>
  <c r="B52" i="3"/>
  <c r="I52" i="3" s="1"/>
  <c r="B54" i="3"/>
  <c r="B69" i="3"/>
  <c r="I69" i="3" s="1"/>
  <c r="B62" i="3"/>
  <c r="B2" i="3"/>
  <c r="I2" i="3" s="1"/>
  <c r="B110" i="3"/>
  <c r="I110" i="3" s="1"/>
  <c r="B66" i="3"/>
  <c r="I66" i="3" s="1"/>
  <c r="B29" i="3"/>
  <c r="B24" i="3"/>
  <c r="I24" i="3" s="1"/>
  <c r="B85" i="3"/>
  <c r="I85" i="3" s="1"/>
  <c r="B14" i="3"/>
  <c r="I14" i="3" s="1"/>
  <c r="B65" i="3"/>
  <c r="I65" i="3" s="1"/>
  <c r="B58" i="3"/>
  <c r="B59" i="3"/>
  <c r="B35" i="3"/>
  <c r="B98" i="3"/>
  <c r="B20" i="3"/>
  <c r="B23" i="3"/>
  <c r="B44" i="3"/>
  <c r="B5" i="3"/>
  <c r="B18" i="3"/>
  <c r="B82" i="3"/>
  <c r="B21" i="3"/>
  <c r="I21" i="3" s="1"/>
  <c r="B30" i="3"/>
  <c r="B90" i="3"/>
  <c r="B53" i="3"/>
  <c r="I53" i="3" s="1"/>
  <c r="B116" i="3"/>
  <c r="I116" i="3" s="1"/>
  <c r="B34" i="3"/>
  <c r="B12" i="3"/>
  <c r="I12" i="3" s="1"/>
  <c r="B56" i="3"/>
  <c r="I56" i="3" s="1"/>
  <c r="B117" i="3"/>
  <c r="B37" i="3"/>
  <c r="B22" i="3"/>
  <c r="I22" i="3" s="1"/>
  <c r="B76" i="3"/>
  <c r="I76" i="3" s="1"/>
  <c r="B107" i="3"/>
  <c r="I107" i="3" s="1"/>
  <c r="B77" i="3"/>
  <c r="B45" i="3"/>
  <c r="B100" i="3"/>
  <c r="B48" i="3"/>
  <c r="B78" i="3"/>
  <c r="B68" i="3"/>
  <c r="B60" i="3"/>
  <c r="B43" i="3"/>
  <c r="I43" i="3" s="1"/>
  <c r="B3" i="3"/>
  <c r="B104" i="3"/>
  <c r="B81" i="3"/>
  <c r="B84" i="3"/>
  <c r="I84" i="3" s="1"/>
  <c r="B70" i="3"/>
  <c r="I70" i="3" s="1"/>
  <c r="B32" i="3"/>
  <c r="I32" i="3" s="1"/>
  <c r="B94" i="3"/>
  <c r="B118" i="3"/>
  <c r="B42" i="3"/>
  <c r="I42" i="3" s="1"/>
  <c r="B41" i="3"/>
  <c r="B119" i="3"/>
  <c r="I119" i="3" s="1"/>
  <c r="B114" i="3"/>
  <c r="B72" i="3"/>
  <c r="B80" i="3"/>
  <c r="I80" i="3" s="1"/>
  <c r="B108" i="3"/>
  <c r="I108" i="3" s="1"/>
  <c r="B86" i="3"/>
  <c r="B38" i="3"/>
  <c r="I38" i="3" s="1"/>
  <c r="B96" i="3"/>
  <c r="I96" i="3" s="1"/>
  <c r="B31" i="3"/>
  <c r="I31" i="3" s="1"/>
  <c r="B13" i="3"/>
  <c r="B46" i="3"/>
  <c r="I46" i="3" s="1"/>
  <c r="B26" i="3"/>
  <c r="I26" i="3" s="1"/>
  <c r="B99" i="3"/>
  <c r="I99" i="3" s="1"/>
  <c r="B15" i="3"/>
  <c r="I15" i="3" s="1"/>
  <c r="B111" i="3"/>
  <c r="I111" i="3" s="1"/>
  <c r="B49" i="3"/>
  <c r="B75" i="3"/>
  <c r="B92" i="3"/>
  <c r="I92" i="3" s="1"/>
  <c r="B87" i="3"/>
  <c r="I87" i="3" s="1"/>
  <c r="B19" i="3"/>
  <c r="I19" i="3" s="1"/>
  <c r="B39" i="3"/>
  <c r="I39" i="3" s="1"/>
  <c r="B120" i="3"/>
  <c r="B73" i="3"/>
  <c r="B40" i="3"/>
  <c r="I40" i="3" s="1"/>
  <c r="B16" i="3"/>
  <c r="I16" i="3" s="1"/>
  <c r="B105" i="3"/>
  <c r="B47" i="3"/>
  <c r="I47" i="3" s="1"/>
  <c r="B83" i="3"/>
  <c r="B71" i="3"/>
  <c r="I71" i="3" s="1"/>
  <c r="B112" i="3"/>
  <c r="B57" i="3"/>
  <c r="B95" i="3"/>
  <c r="I95" i="3" s="1"/>
  <c r="B93" i="3"/>
  <c r="I93" i="3" s="1"/>
  <c r="B17" i="3"/>
  <c r="I17" i="3" s="1"/>
  <c r="B106" i="3"/>
  <c r="I106" i="3" s="1"/>
  <c r="B121" i="3"/>
  <c r="I121" i="3" s="1"/>
  <c r="B122" i="3"/>
  <c r="AQ600" i="2"/>
  <c r="AQ606" i="2"/>
  <c r="AQ653" i="2"/>
  <c r="AQ117" i="2"/>
  <c r="AQ402" i="2"/>
  <c r="AQ531" i="2"/>
  <c r="AQ471" i="2"/>
  <c r="AQ562" i="2"/>
  <c r="AQ533" i="2"/>
  <c r="AQ333" i="2"/>
  <c r="AQ452" i="2"/>
  <c r="AQ484" i="2"/>
  <c r="AQ641" i="2"/>
  <c r="AQ239" i="2"/>
  <c r="AQ192" i="2"/>
  <c r="AQ511" i="2"/>
  <c r="AQ532" i="2"/>
  <c r="AQ327" i="2"/>
  <c r="AQ696" i="2"/>
  <c r="AQ330" i="2"/>
  <c r="AQ545" i="2"/>
  <c r="AQ417" i="2"/>
  <c r="AQ411" i="2"/>
  <c r="AQ516" i="2"/>
  <c r="AQ81" i="2"/>
  <c r="AQ72" i="2"/>
  <c r="AQ628" i="2"/>
  <c r="AQ338" i="2"/>
  <c r="AQ231" i="2"/>
  <c r="AQ49" i="2"/>
  <c r="AQ237" i="2"/>
  <c r="AQ590" i="2"/>
  <c r="AQ418" i="2"/>
  <c r="AQ668" i="2"/>
  <c r="AQ9" i="2"/>
  <c r="AQ217" i="2"/>
  <c r="AQ78" i="2"/>
  <c r="AQ314" i="2"/>
  <c r="AQ667" i="2"/>
  <c r="AQ122" i="2"/>
  <c r="AQ527" i="2"/>
  <c r="AQ575" i="2"/>
  <c r="AQ137" i="2"/>
  <c r="AQ59" i="2"/>
  <c r="AQ190" i="2"/>
  <c r="AQ261" i="2"/>
  <c r="AQ356" i="2"/>
  <c r="AQ96" i="2"/>
  <c r="AQ643" i="2"/>
  <c r="AQ557" i="2"/>
  <c r="AQ395" i="2"/>
  <c r="AQ312" i="2"/>
  <c r="AQ182" i="2"/>
  <c r="AQ128" i="2"/>
  <c r="AQ502" i="2"/>
  <c r="AQ120" i="2"/>
  <c r="AQ501" i="2"/>
  <c r="AQ401" i="2"/>
  <c r="AQ483" i="2"/>
  <c r="AQ634" i="2"/>
  <c r="AQ389" i="2"/>
  <c r="AQ124" i="2"/>
  <c r="AQ346" i="2"/>
  <c r="AQ420" i="2"/>
  <c r="AQ367" i="2"/>
  <c r="AQ238" i="2"/>
  <c r="AQ260" i="2"/>
  <c r="AQ107" i="2"/>
  <c r="AQ455" i="2"/>
  <c r="AQ342" i="2"/>
  <c r="AQ132" i="2"/>
  <c r="AQ211" i="2"/>
  <c r="AQ168" i="2"/>
  <c r="AQ139" i="2"/>
  <c r="AQ391" i="2"/>
  <c r="AQ491" i="2"/>
  <c r="AQ655" i="2"/>
  <c r="AQ515" i="2"/>
  <c r="AQ388" i="2"/>
  <c r="AQ378" i="2"/>
  <c r="AQ578" i="2"/>
  <c r="AQ181" i="2"/>
  <c r="AQ225" i="2"/>
  <c r="AQ305" i="2"/>
  <c r="AQ4" i="2"/>
  <c r="AQ121" i="2"/>
  <c r="AQ306" i="2"/>
  <c r="AQ662" i="2"/>
  <c r="AQ75" i="2"/>
  <c r="AQ5" i="2"/>
  <c r="AQ593" i="2"/>
  <c r="AQ254" i="2"/>
  <c r="AQ495" i="2"/>
  <c r="AQ365" i="2"/>
  <c r="AQ65" i="2"/>
  <c r="AQ390" i="2"/>
  <c r="AQ218" i="2"/>
  <c r="AQ134" i="2"/>
  <c r="AQ281" i="2"/>
  <c r="AQ465" i="2"/>
  <c r="AQ232" i="2"/>
  <c r="AQ302" i="2"/>
  <c r="AQ50" i="2"/>
  <c r="AQ110" i="2"/>
  <c r="AQ158" i="2"/>
  <c r="AQ257" i="2"/>
  <c r="AQ142" i="2"/>
  <c r="AQ513" i="2"/>
  <c r="AQ230" i="2"/>
  <c r="AQ442" i="2"/>
  <c r="AQ380" i="2"/>
  <c r="AQ569" i="2"/>
  <c r="AQ63" i="2"/>
  <c r="AQ699" i="2"/>
  <c r="AQ394" i="2"/>
  <c r="AQ196" i="2"/>
  <c r="AQ153" i="2"/>
  <c r="AQ458" i="2"/>
  <c r="AQ500" i="2"/>
  <c r="AQ316" i="2"/>
  <c r="AQ654" i="2"/>
  <c r="AQ209" i="2"/>
  <c r="AQ18" i="2"/>
  <c r="AQ64" i="2"/>
  <c r="AQ152" i="2"/>
  <c r="AQ155" i="2"/>
  <c r="AQ32" i="2"/>
  <c r="AQ293" i="2"/>
  <c r="AQ321" i="2"/>
  <c r="AQ42" i="2"/>
  <c r="AQ679" i="2"/>
  <c r="AQ431" i="2"/>
  <c r="AQ299" i="2"/>
  <c r="AQ561" i="2"/>
  <c r="AQ240" i="2"/>
  <c r="AQ674" i="2"/>
  <c r="AQ489" i="2"/>
  <c r="AQ665" i="2"/>
  <c r="AQ249" i="2"/>
  <c r="AQ12" i="2"/>
  <c r="AQ457" i="2"/>
  <c r="AQ366" i="2"/>
  <c r="AQ279" i="2"/>
  <c r="AQ241" i="2"/>
  <c r="AQ332" i="2"/>
  <c r="AQ283" i="2"/>
  <c r="AQ350" i="2"/>
  <c r="AQ74" i="2"/>
  <c r="AQ229" i="2"/>
  <c r="AQ424" i="2"/>
  <c r="AQ518" i="2"/>
  <c r="AQ273" i="2"/>
  <c r="AQ144" i="2"/>
  <c r="AQ564" i="2"/>
  <c r="AQ325" i="2"/>
  <c r="AQ164" i="2"/>
  <c r="AQ439" i="2"/>
  <c r="AQ473" i="2"/>
  <c r="AQ111" i="2"/>
  <c r="AQ525" i="2"/>
  <c r="AQ425" i="2"/>
  <c r="AQ535" i="2"/>
  <c r="AQ544" i="2"/>
  <c r="AQ607" i="2"/>
  <c r="AQ406" i="2"/>
  <c r="AQ493" i="2"/>
  <c r="AQ671" i="2"/>
  <c r="AQ265" i="2"/>
  <c r="AQ580" i="2"/>
  <c r="AQ682" i="2"/>
  <c r="AQ548" i="2"/>
  <c r="AQ207" i="2"/>
  <c r="AQ24" i="2"/>
  <c r="AQ670" i="2"/>
  <c r="AQ174" i="2"/>
  <c r="AQ382" i="2"/>
  <c r="AQ398" i="2"/>
  <c r="AQ58" i="2"/>
  <c r="AQ604" i="2"/>
  <c r="AQ171" i="2"/>
  <c r="AQ179" i="2"/>
  <c r="AQ40" i="2"/>
  <c r="AQ612" i="2"/>
  <c r="AQ167" i="2"/>
  <c r="AQ550" i="2"/>
  <c r="AQ7" i="2"/>
  <c r="AQ296" i="2"/>
  <c r="AQ648" i="2"/>
  <c r="AQ649" i="2"/>
  <c r="AQ610" i="2"/>
  <c r="AQ546" i="2"/>
  <c r="AQ459" i="2"/>
  <c r="AQ60" i="2"/>
  <c r="AQ560" i="2"/>
  <c r="AQ429" i="2"/>
  <c r="AQ347" i="2"/>
  <c r="AQ27" i="2"/>
  <c r="AQ467" i="2"/>
  <c r="AQ534" i="2"/>
  <c r="AQ180" i="2"/>
  <c r="AQ387" i="2"/>
  <c r="AQ233" i="2"/>
  <c r="AQ517" i="2"/>
  <c r="AQ94" i="2"/>
  <c r="AQ377" i="2"/>
  <c r="AQ301" i="2"/>
  <c r="AQ472" i="2"/>
  <c r="AQ99" i="2"/>
  <c r="AQ451" i="2"/>
  <c r="AQ104" i="2"/>
  <c r="AQ37" i="2"/>
  <c r="AQ77" i="2"/>
  <c r="AQ404" i="2"/>
  <c r="AQ412" i="2"/>
  <c r="AQ112" i="2"/>
  <c r="AQ434" i="2"/>
  <c r="AQ567" i="2"/>
  <c r="AQ552" i="2"/>
  <c r="AQ664" i="2"/>
  <c r="AQ79" i="2"/>
  <c r="AQ375" i="2"/>
  <c r="AQ68" i="2"/>
  <c r="AQ432" i="2"/>
  <c r="AQ140" i="2"/>
  <c r="AQ478" i="2"/>
  <c r="AQ589" i="2"/>
  <c r="AQ278" i="2"/>
  <c r="AQ470" i="2"/>
  <c r="AQ684" i="2"/>
  <c r="AQ723" i="2"/>
  <c r="AQ269" i="2"/>
  <c r="AQ263" i="2"/>
  <c r="AQ101" i="2"/>
  <c r="AQ284" i="2"/>
  <c r="AQ313" i="2"/>
  <c r="AQ13" i="2"/>
  <c r="AQ408" i="2"/>
  <c r="AQ583" i="2"/>
  <c r="AQ309" i="2"/>
  <c r="AQ175" i="2"/>
  <c r="AQ288" i="2"/>
  <c r="AQ405" i="2"/>
  <c r="AQ46" i="2"/>
  <c r="AQ57" i="2"/>
  <c r="AQ436" i="2"/>
  <c r="AQ6" i="2"/>
  <c r="AQ351" i="2"/>
  <c r="AQ707" i="2"/>
  <c r="AQ23" i="2"/>
  <c r="AQ659" i="2"/>
  <c r="AQ721" i="2"/>
  <c r="AQ592" i="2"/>
  <c r="AQ34" i="2"/>
  <c r="AQ177" i="2"/>
  <c r="AQ512" i="2"/>
  <c r="AQ577" i="2"/>
  <c r="AQ193" i="2"/>
  <c r="AQ70" i="2"/>
  <c r="AQ538" i="2"/>
  <c r="AQ358" i="2"/>
  <c r="AQ290" i="2"/>
  <c r="AQ44" i="2"/>
  <c r="AQ522" i="2"/>
  <c r="AQ383" i="2"/>
  <c r="AQ335" i="2"/>
  <c r="AQ331" i="2"/>
  <c r="AQ530" i="2"/>
  <c r="AQ475" i="2"/>
  <c r="AQ162" i="2"/>
  <c r="AQ126" i="2"/>
  <c r="AQ86" i="2"/>
  <c r="AQ294" i="2"/>
  <c r="AQ149" i="2"/>
  <c r="AQ344" i="2"/>
  <c r="AQ318" i="2"/>
  <c r="AQ379" i="2"/>
  <c r="AQ16" i="2"/>
  <c r="AQ543" i="2"/>
  <c r="AQ558" i="2"/>
  <c r="AQ453" i="2"/>
  <c r="AQ228" i="2"/>
  <c r="AQ216" i="2"/>
  <c r="AQ454" i="2"/>
  <c r="AQ53" i="2"/>
  <c r="AQ427" i="2"/>
  <c r="AQ677" i="2"/>
  <c r="AQ90" i="2"/>
  <c r="AQ264" i="2"/>
  <c r="AQ106" i="2"/>
  <c r="AQ88" i="2"/>
  <c r="AQ243" i="2"/>
  <c r="AQ660" i="2"/>
  <c r="AQ170" i="2"/>
  <c r="AQ410" i="2"/>
  <c r="AQ62" i="2"/>
  <c r="AQ617" i="2"/>
  <c r="AQ343" i="2"/>
  <c r="AQ345" i="2"/>
  <c r="AQ287" i="2"/>
  <c r="AQ587" i="2"/>
  <c r="AQ143" i="2"/>
  <c r="AQ497" i="2"/>
  <c r="AQ319" i="2"/>
  <c r="AQ571" i="2"/>
  <c r="AQ247" i="2"/>
  <c r="AQ524" i="2"/>
  <c r="AQ51" i="2"/>
  <c r="AQ102" i="2"/>
  <c r="AQ97" i="2"/>
  <c r="AQ245" i="2"/>
  <c r="AQ154" i="2"/>
  <c r="AQ286" i="2"/>
  <c r="AQ298" i="2"/>
  <c r="AQ8" i="2"/>
  <c r="AQ505" i="2"/>
  <c r="AQ304" i="2"/>
  <c r="AQ603" i="2"/>
  <c r="AQ116" i="2"/>
  <c r="AQ213" i="2"/>
  <c r="AQ147" i="2"/>
  <c r="AQ385" i="2"/>
  <c r="AQ272" i="2"/>
  <c r="AQ165" i="2"/>
  <c r="AQ364" i="2"/>
  <c r="AQ476" i="2"/>
  <c r="AQ504" i="2"/>
  <c r="AQ710" i="2"/>
  <c r="AQ222" i="2"/>
  <c r="AQ556" i="2"/>
  <c r="AQ277" i="2"/>
  <c r="AQ21" i="2"/>
  <c r="AQ618" i="2"/>
  <c r="AQ91" i="2"/>
  <c r="AQ704" i="2"/>
  <c r="AQ146" i="2"/>
  <c r="AQ93" i="2"/>
  <c r="AQ199" i="2"/>
  <c r="AQ141" i="2"/>
  <c r="AQ448" i="2"/>
  <c r="AQ183" i="2"/>
  <c r="AQ310" i="2"/>
  <c r="AQ191" i="2"/>
  <c r="AQ311" i="2"/>
  <c r="AQ36" i="2"/>
  <c r="AQ528" i="2"/>
  <c r="AQ125" i="2"/>
  <c r="AQ638" i="2"/>
  <c r="AQ485" i="2"/>
  <c r="AQ89" i="2"/>
  <c r="AQ10" i="2"/>
  <c r="AQ633" i="2"/>
  <c r="AQ728" i="2"/>
  <c r="AQ31" i="2"/>
  <c r="AQ160" i="2"/>
  <c r="AQ29" i="2"/>
  <c r="AQ508" i="2"/>
  <c r="AQ66" i="2"/>
  <c r="AQ226" i="2"/>
  <c r="AQ123" i="2"/>
  <c r="AQ422" i="2"/>
  <c r="AQ138" i="2"/>
  <c r="AQ588" i="2"/>
  <c r="AQ161" i="2"/>
  <c r="AQ599" i="2"/>
  <c r="AQ570" i="2"/>
  <c r="AQ339" i="2"/>
  <c r="AQ421" i="2"/>
  <c r="AQ393" i="2"/>
  <c r="AQ202" i="2"/>
  <c r="AQ256" i="2"/>
  <c r="AQ584" i="2"/>
  <c r="AQ55" i="2"/>
  <c r="AQ215" i="2"/>
  <c r="AQ620" i="2"/>
  <c r="AQ282" i="2"/>
  <c r="AQ103" i="2"/>
  <c r="AQ397" i="2"/>
  <c r="AQ201" i="2"/>
  <c r="AQ461" i="2"/>
  <c r="AQ11" i="2"/>
  <c r="AQ703" i="2"/>
  <c r="AQ336" i="2"/>
  <c r="AQ172" i="2"/>
  <c r="AQ474" i="2"/>
  <c r="AQ657" i="2"/>
  <c r="AQ2" i="2"/>
  <c r="AQ159" i="2"/>
  <c r="AQ423" i="2"/>
  <c r="AQ105" i="2"/>
  <c r="AQ3" i="2"/>
  <c r="AQ486" i="2"/>
  <c r="AQ624" i="2"/>
  <c r="AQ56" i="2"/>
  <c r="AQ205" i="2"/>
  <c r="AQ700" i="2"/>
  <c r="AQ156" i="2"/>
  <c r="AQ71" i="2"/>
  <c r="AQ376" i="2"/>
  <c r="AQ178" i="2"/>
  <c r="AQ373" i="2"/>
  <c r="AQ320" i="2"/>
  <c r="AQ611" i="2"/>
  <c r="AQ14" i="2"/>
  <c r="AQ114" i="2"/>
  <c r="AQ268" i="2"/>
  <c r="AQ187" i="2"/>
  <c r="AQ35" i="2"/>
  <c r="AQ477" i="2"/>
  <c r="AQ242" i="2"/>
  <c r="AQ38" i="2"/>
  <c r="AQ428" i="2"/>
  <c r="AQ585" i="2"/>
  <c r="AQ251" i="2"/>
  <c r="AQ17" i="2"/>
  <c r="AQ115" i="2"/>
  <c r="AQ15" i="2"/>
  <c r="AQ526" i="2"/>
  <c r="AQ248" i="2"/>
  <c r="AQ270" i="2"/>
  <c r="AQ419" i="2"/>
  <c r="AQ574" i="2"/>
  <c r="AQ340" i="2"/>
  <c r="AQ61" i="2"/>
  <c r="AQ274" i="2"/>
  <c r="AQ361" i="2"/>
  <c r="AQ259" i="2"/>
  <c r="AQ85" i="2"/>
  <c r="AQ678" i="2"/>
  <c r="AQ737" i="2"/>
  <c r="AQ573" i="2"/>
  <c r="AQ337" i="2"/>
  <c r="AQ129" i="2"/>
  <c r="AQ176" i="2"/>
  <c r="AQ632" i="2"/>
  <c r="AQ568" i="2"/>
  <c r="AQ680" i="2"/>
  <c r="AQ625" i="2"/>
  <c r="AQ73" i="2"/>
  <c r="AQ76" i="2"/>
  <c r="AQ724" i="2"/>
  <c r="AQ509" i="2"/>
  <c r="AQ244" i="2"/>
  <c r="AQ266" i="2"/>
  <c r="AQ33" i="2"/>
  <c r="AQ173" i="2"/>
  <c r="AQ480" i="2"/>
  <c r="AQ613" i="2"/>
  <c r="AQ291" i="2"/>
  <c r="AQ236" i="2"/>
  <c r="AQ246" i="2"/>
  <c r="AQ92" i="2"/>
  <c r="AQ536" i="2"/>
  <c r="AQ695" i="2"/>
  <c r="AQ547" i="2"/>
  <c r="AQ413" i="2"/>
  <c r="AQ359" i="2"/>
  <c r="AQ275" i="2"/>
  <c r="AQ697" i="2"/>
  <c r="AQ348" i="2"/>
  <c r="AQ276" i="2"/>
  <c r="AQ460" i="2"/>
  <c r="AQ186" i="2"/>
  <c r="AQ447" i="2"/>
  <c r="AQ295" i="2"/>
  <c r="AQ529" i="2"/>
  <c r="AQ386" i="2"/>
  <c r="AQ437" i="2"/>
  <c r="AQ572" i="2"/>
  <c r="AQ253" i="2"/>
  <c r="AQ362" i="2"/>
  <c r="AQ54" i="2"/>
  <c r="AQ166" i="2"/>
  <c r="AQ551" i="2"/>
  <c r="AQ676" i="2"/>
  <c r="AQ206" i="2"/>
  <c r="AQ136" i="2"/>
  <c r="AQ45" i="2"/>
  <c r="AQ443" i="2"/>
  <c r="AQ499" i="2"/>
  <c r="AQ25" i="2"/>
  <c r="AQ220" i="2"/>
  <c r="AQ100" i="2"/>
  <c r="AQ369" i="2"/>
  <c r="AQ308" i="2"/>
  <c r="AQ731" i="2"/>
  <c r="AQ669" i="2"/>
  <c r="AQ334" i="2"/>
  <c r="AQ715" i="2"/>
  <c r="AQ702" i="2"/>
  <c r="AQ591" i="2"/>
  <c r="AQ250" i="2"/>
  <c r="AQ357" i="2"/>
  <c r="AQ466" i="2"/>
  <c r="AQ468" i="2"/>
  <c r="AQ185" i="2"/>
  <c r="AQ328" i="2"/>
  <c r="AQ150" i="2"/>
  <c r="AQ537" i="2"/>
  <c r="AQ151" i="2"/>
  <c r="AQ184" i="2"/>
  <c r="AQ195" i="2"/>
  <c r="AQ565" i="2"/>
  <c r="AQ30" i="2"/>
  <c r="AQ426" i="2"/>
  <c r="AQ623" i="2"/>
  <c r="AQ675" i="2"/>
  <c r="AQ496" i="2"/>
  <c r="AQ354" i="2"/>
  <c r="AQ19" i="2"/>
  <c r="AQ582" i="2"/>
  <c r="AQ119" i="2"/>
  <c r="AQ642" i="2"/>
  <c r="AQ20" i="2"/>
  <c r="AQ203" i="2"/>
  <c r="AQ307" i="2"/>
  <c r="AQ52" i="2"/>
  <c r="AQ554" i="2"/>
  <c r="AQ43" i="2"/>
  <c r="AQ487" i="2"/>
  <c r="AQ48" i="2"/>
  <c r="AQ416" i="2"/>
  <c r="AQ456" i="2"/>
  <c r="AQ595" i="2"/>
  <c r="AQ576" i="2"/>
  <c r="AQ98" i="2"/>
  <c r="AQ492" i="2"/>
  <c r="AQ69" i="2"/>
  <c r="AQ360" i="2"/>
  <c r="AQ409" i="2"/>
  <c r="AQ736" i="2"/>
  <c r="AQ540" i="2"/>
  <c r="AQ22" i="2"/>
  <c r="AQ708" i="2"/>
  <c r="AQ732" i="2"/>
  <c r="AQ510" i="2"/>
  <c r="AQ541" i="2"/>
  <c r="AQ479" i="2"/>
  <c r="AQ598" i="2"/>
  <c r="AQ658" i="2"/>
  <c r="AQ363" i="2"/>
  <c r="AQ67" i="2"/>
  <c r="AQ464" i="2"/>
  <c r="AQ645" i="2"/>
  <c r="AQ396" i="2"/>
  <c r="AQ619" i="2"/>
  <c r="AQ224" i="2"/>
  <c r="AQ629" i="2"/>
  <c r="AQ47" i="2"/>
  <c r="AQ289" i="2"/>
  <c r="AQ317" i="2"/>
  <c r="AQ214" i="2"/>
  <c r="AQ133" i="2"/>
  <c r="AQ169" i="2"/>
  <c r="AQ303" i="2"/>
  <c r="AQ507" i="2"/>
  <c r="AQ297" i="2"/>
  <c r="AQ26" i="2"/>
  <c r="AQ198" i="2"/>
  <c r="AQ482" i="2"/>
  <c r="AQ208" i="2"/>
  <c r="AQ639" i="2"/>
  <c r="AQ616" i="2"/>
  <c r="AQ435" i="2"/>
  <c r="AQ433" i="2"/>
  <c r="AQ414" i="2"/>
  <c r="AQ135" i="2"/>
  <c r="AQ727" i="2"/>
  <c r="AQ563" i="2"/>
  <c r="AQ581" i="2"/>
  <c r="AQ41" i="2"/>
  <c r="AQ400" i="2"/>
  <c r="AQ210" i="2"/>
  <c r="AQ701" i="2"/>
  <c r="AQ494" i="2"/>
  <c r="AQ80" i="2"/>
  <c r="AQ729" i="2"/>
  <c r="AQ267" i="2"/>
  <c r="AQ686" i="2"/>
  <c r="AQ28" i="2"/>
  <c r="AQ157" i="2"/>
  <c r="AQ687" i="2"/>
  <c r="AQ374" i="2"/>
  <c r="AQ586" i="2"/>
  <c r="AQ403" i="2"/>
  <c r="AQ130" i="2"/>
  <c r="AQ438" i="2"/>
  <c r="AQ714" i="2"/>
  <c r="AQ341" i="2"/>
  <c r="AQ39" i="2"/>
  <c r="AQ372" i="2"/>
  <c r="AQ82" i="2"/>
  <c r="AQ685" i="2"/>
  <c r="AQ221" i="2"/>
  <c r="AQ118" i="2"/>
  <c r="AQ163" i="2"/>
  <c r="AQ108" i="2"/>
  <c r="AQ663" i="2"/>
  <c r="AQ559" i="2"/>
  <c r="AQ644" i="2"/>
  <c r="AQ326" i="2"/>
  <c r="AQ519" i="2"/>
  <c r="AQ315" i="2"/>
  <c r="AQ392" i="2"/>
  <c r="AQ113" i="2"/>
  <c r="AQ647" i="2"/>
  <c r="AQ450" i="2"/>
  <c r="AQ709" i="2"/>
  <c r="AQ549" i="2"/>
  <c r="AQ683" i="2"/>
  <c r="AQ722" i="2"/>
  <c r="AQ200" i="2"/>
  <c r="AQ219" i="2"/>
  <c r="AQ83" i="2"/>
  <c r="AQ324" i="2"/>
  <c r="AQ223" i="2"/>
  <c r="AQ469" i="2"/>
  <c r="AQ227" i="2"/>
  <c r="AQ523" i="2"/>
  <c r="AQ262" i="2"/>
  <c r="AQ329" i="2"/>
  <c r="AQ689" i="2"/>
  <c r="AQ131" i="2"/>
  <c r="AQ127" i="2"/>
  <c r="AQ255" i="2"/>
  <c r="AQ148" i="2"/>
  <c r="AQ646" i="2"/>
  <c r="AQ441" i="2"/>
  <c r="AQ204" i="2"/>
  <c r="AQ705" i="2"/>
  <c r="AQ656" i="2"/>
  <c r="AQ444" i="2"/>
  <c r="AQ614" i="2"/>
  <c r="AQ566" i="2"/>
  <c r="AQ84" i="2"/>
  <c r="AQ673" i="2"/>
  <c r="AQ109" i="2"/>
  <c r="AQ621" i="2"/>
  <c r="AQ712" i="2"/>
  <c r="AQ636" i="2"/>
  <c r="AQ407" i="2"/>
  <c r="AQ739" i="2"/>
  <c r="AQ597" i="2"/>
  <c r="AQ693" i="2"/>
  <c r="AQ145" i="2"/>
  <c r="AQ285" i="2"/>
  <c r="AQ440" i="2"/>
  <c r="AQ622" i="2"/>
  <c r="AQ368" i="2"/>
  <c r="AQ353" i="2"/>
  <c r="AQ630" i="2"/>
  <c r="AQ651" i="2"/>
  <c r="AQ212" i="2"/>
  <c r="AQ87" i="2"/>
  <c r="AQ258" i="2"/>
  <c r="AQ579" i="2"/>
  <c r="AQ300" i="2"/>
  <c r="AQ594" i="2"/>
  <c r="AQ234" i="2"/>
  <c r="AQ355" i="2"/>
  <c r="AQ384" i="2"/>
  <c r="AQ553" i="2"/>
  <c r="AQ490" i="2"/>
  <c r="AQ399" i="2"/>
  <c r="AQ381" i="2"/>
  <c r="AQ194" i="2"/>
  <c r="AQ95" i="2"/>
  <c r="AQ235" i="2"/>
  <c r="AQ292" i="2"/>
  <c r="AQ271" i="2"/>
  <c r="AQ730" i="2"/>
  <c r="AQ506" i="2"/>
  <c r="AQ605" i="2"/>
  <c r="AQ415" i="2"/>
  <c r="AQ197" i="2"/>
  <c r="AQ280" i="2"/>
  <c r="AQ690" i="2"/>
  <c r="AQ555" i="2"/>
  <c r="AQ189" i="2"/>
  <c r="AQ609" i="2"/>
  <c r="AQ514" i="2"/>
  <c r="AQ252" i="2"/>
  <c r="AQ520" i="2"/>
  <c r="AQ188" i="2"/>
  <c r="AQ602" i="2"/>
  <c r="AQ640" i="2"/>
  <c r="AQ521" i="2"/>
  <c r="AQ463" i="2"/>
  <c r="AQ637" i="2"/>
  <c r="AQ371" i="2"/>
  <c r="AQ596" i="2"/>
  <c r="AQ349" i="2"/>
  <c r="AQ446" i="2"/>
  <c r="AQ661" i="2"/>
  <c r="AQ445" i="2"/>
  <c r="AQ370" i="2"/>
  <c r="AQ681" i="2"/>
  <c r="AQ462" i="2"/>
  <c r="AQ352" i="2"/>
  <c r="AQ726" i="2"/>
  <c r="AQ652" i="2"/>
  <c r="AQ601" i="2"/>
  <c r="AQ631" i="2"/>
  <c r="AQ323" i="2"/>
  <c r="AQ430" i="2"/>
  <c r="AQ481" i="2"/>
  <c r="AQ542" i="2"/>
  <c r="AQ322" i="2"/>
  <c r="AQ626" i="2"/>
  <c r="AQ650" i="2"/>
  <c r="AQ725" i="2"/>
  <c r="AQ672" i="2"/>
  <c r="AQ449" i="2"/>
  <c r="AQ691" i="2"/>
  <c r="AQ498" i="2"/>
  <c r="AQ608" i="2"/>
  <c r="AQ694" i="2"/>
  <c r="AQ488" i="2"/>
  <c r="AQ666" i="2"/>
  <c r="AQ738" i="2"/>
  <c r="AQ539" i="2"/>
  <c r="AQ615" i="2"/>
  <c r="AQ635" i="2"/>
  <c r="AQ734" i="2"/>
  <c r="AQ718" i="2"/>
  <c r="AQ720" i="2"/>
  <c r="AQ503" i="2"/>
  <c r="AQ716" i="2"/>
  <c r="AQ735" i="2"/>
  <c r="AQ711" i="2"/>
  <c r="AQ627" i="2"/>
  <c r="AQ698" i="2"/>
  <c r="AQ719" i="2"/>
  <c r="AQ717" i="2"/>
  <c r="AQ688" i="2"/>
  <c r="AQ692" i="2"/>
  <c r="AQ706" i="2"/>
  <c r="AQ713" i="2"/>
  <c r="AQ733" i="2"/>
  <c r="AK600" i="2"/>
  <c r="AR600" i="2" s="1"/>
  <c r="AK606" i="2"/>
  <c r="AK653" i="2"/>
  <c r="AK117" i="2"/>
  <c r="AK402" i="2"/>
  <c r="AK531" i="2"/>
  <c r="AK471" i="2"/>
  <c r="AR471" i="2" s="1"/>
  <c r="AK562" i="2"/>
  <c r="AK533" i="2"/>
  <c r="AR533" i="2" s="1"/>
  <c r="AK333" i="2"/>
  <c r="AK452" i="2"/>
  <c r="AK484" i="2"/>
  <c r="AK641" i="2"/>
  <c r="AK239" i="2"/>
  <c r="AK192" i="2"/>
  <c r="AK511" i="2"/>
  <c r="AR511" i="2" s="1"/>
  <c r="AK532" i="2"/>
  <c r="AR532" i="2" s="1"/>
  <c r="AK327" i="2"/>
  <c r="AK696" i="2"/>
  <c r="AK330" i="2"/>
  <c r="AK545" i="2"/>
  <c r="AR545" i="2" s="1"/>
  <c r="AK417" i="2"/>
  <c r="AK411" i="2"/>
  <c r="AK516" i="2"/>
  <c r="AK81" i="2"/>
  <c r="AK72" i="2"/>
  <c r="AK628" i="2"/>
  <c r="AK338" i="2"/>
  <c r="AR338" i="2" s="1"/>
  <c r="AK231" i="2"/>
  <c r="AK49" i="2"/>
  <c r="AR49" i="2" s="1"/>
  <c r="AK237" i="2"/>
  <c r="AK590" i="2"/>
  <c r="AK418" i="2"/>
  <c r="AK668" i="2"/>
  <c r="AK9" i="2"/>
  <c r="AK217" i="2"/>
  <c r="AR217" i="2" s="1"/>
  <c r="AK78" i="2"/>
  <c r="AK314" i="2"/>
  <c r="AK667" i="2"/>
  <c r="AR667" i="2" s="1"/>
  <c r="AK122" i="2"/>
  <c r="AR122" i="2" s="1"/>
  <c r="AK527" i="2"/>
  <c r="AK575" i="2"/>
  <c r="AK137" i="2"/>
  <c r="AR137" i="2" s="1"/>
  <c r="AK59" i="2"/>
  <c r="AK190" i="2"/>
  <c r="AR190" i="2" s="1"/>
  <c r="AK261" i="2"/>
  <c r="AR261" i="2" s="1"/>
  <c r="AK356" i="2"/>
  <c r="AR356" i="2" s="1"/>
  <c r="AK96" i="2"/>
  <c r="AK643" i="2"/>
  <c r="AR643" i="2" s="1"/>
  <c r="AK557" i="2"/>
  <c r="AK395" i="2"/>
  <c r="AK312" i="2"/>
  <c r="AK182" i="2"/>
  <c r="AK128" i="2"/>
  <c r="AK502" i="2"/>
  <c r="AK120" i="2"/>
  <c r="AK501" i="2"/>
  <c r="AK401" i="2"/>
  <c r="AK483" i="2"/>
  <c r="AR483" i="2" s="1"/>
  <c r="AK634" i="2"/>
  <c r="AK389" i="2"/>
  <c r="AK124" i="2"/>
  <c r="AK346" i="2"/>
  <c r="AK420" i="2"/>
  <c r="AK367" i="2"/>
  <c r="AK238" i="2"/>
  <c r="AK260" i="2"/>
  <c r="AR260" i="2" s="1"/>
  <c r="AK107" i="2"/>
  <c r="AK455" i="2"/>
  <c r="AK342" i="2"/>
  <c r="AK132" i="2"/>
  <c r="AK211" i="2"/>
  <c r="AK168" i="2"/>
  <c r="AK139" i="2"/>
  <c r="AK391" i="2"/>
  <c r="AK491" i="2"/>
  <c r="AR491" i="2" s="1"/>
  <c r="AK655" i="2"/>
  <c r="AR655" i="2" s="1"/>
  <c r="AK515" i="2"/>
  <c r="AK388" i="2"/>
  <c r="AR388" i="2" s="1"/>
  <c r="AK378" i="2"/>
  <c r="AR378" i="2" s="1"/>
  <c r="AK578" i="2"/>
  <c r="AK181" i="2"/>
  <c r="AK225" i="2"/>
  <c r="AK305" i="2"/>
  <c r="AK4" i="2"/>
  <c r="AK121" i="2"/>
  <c r="AK306" i="2"/>
  <c r="AR306" i="2" s="1"/>
  <c r="AK662" i="2"/>
  <c r="AR662" i="2" s="1"/>
  <c r="AK75" i="2"/>
  <c r="AK5" i="2"/>
  <c r="AK593" i="2"/>
  <c r="AK254" i="2"/>
  <c r="AK495" i="2"/>
  <c r="AK365" i="2"/>
  <c r="AR365" i="2" s="1"/>
  <c r="AK65" i="2"/>
  <c r="AK390" i="2"/>
  <c r="AK218" i="2"/>
  <c r="AK134" i="2"/>
  <c r="AK281" i="2"/>
  <c r="AR281" i="2" s="1"/>
  <c r="AK465" i="2"/>
  <c r="AK232" i="2"/>
  <c r="AK302" i="2"/>
  <c r="AK50" i="2"/>
  <c r="AK110" i="2"/>
  <c r="AK158" i="2"/>
  <c r="AK257" i="2"/>
  <c r="AR257" i="2" s="1"/>
  <c r="AK142" i="2"/>
  <c r="AK513" i="2"/>
  <c r="AK230" i="2"/>
  <c r="AR230" i="2" s="1"/>
  <c r="AK442" i="2"/>
  <c r="AK380" i="2"/>
  <c r="AR380" i="2" s="1"/>
  <c r="AK569" i="2"/>
  <c r="AR569" i="2" s="1"/>
  <c r="AK63" i="2"/>
  <c r="AK699" i="2"/>
  <c r="AR699" i="2" s="1"/>
  <c r="AK394" i="2"/>
  <c r="AK196" i="2"/>
  <c r="AR196" i="2" s="1"/>
  <c r="AK153" i="2"/>
  <c r="AK458" i="2"/>
  <c r="AR458" i="2" s="1"/>
  <c r="AK500" i="2"/>
  <c r="AK316" i="2"/>
  <c r="AK654" i="2"/>
  <c r="AR654" i="2" s="1"/>
  <c r="AK209" i="2"/>
  <c r="AK18" i="2"/>
  <c r="AK64" i="2"/>
  <c r="AK152" i="2"/>
  <c r="AK155" i="2"/>
  <c r="AK32" i="2"/>
  <c r="AK293" i="2"/>
  <c r="AR293" i="2" s="1"/>
  <c r="AK321" i="2"/>
  <c r="AK42" i="2"/>
  <c r="AK679" i="2"/>
  <c r="AR679" i="2" s="1"/>
  <c r="AK431" i="2"/>
  <c r="AR431" i="2" s="1"/>
  <c r="AK299" i="2"/>
  <c r="AK561" i="2"/>
  <c r="AR561" i="2" s="1"/>
  <c r="AK240" i="2"/>
  <c r="AR240" i="2" s="1"/>
  <c r="AK674" i="2"/>
  <c r="AK489" i="2"/>
  <c r="AR489" i="2" s="1"/>
  <c r="AK665" i="2"/>
  <c r="AK249" i="2"/>
  <c r="AK12" i="2"/>
  <c r="AK457" i="2"/>
  <c r="AK366" i="2"/>
  <c r="AR366" i="2" s="1"/>
  <c r="AK279" i="2"/>
  <c r="AK241" i="2"/>
  <c r="AK332" i="2"/>
  <c r="AR332" i="2" s="1"/>
  <c r="AK283" i="2"/>
  <c r="AK350" i="2"/>
  <c r="AR350" i="2" s="1"/>
  <c r="AK74" i="2"/>
  <c r="AK229" i="2"/>
  <c r="AK424" i="2"/>
  <c r="AR424" i="2" s="1"/>
  <c r="AK518" i="2"/>
  <c r="AK273" i="2"/>
  <c r="AR273" i="2" s="1"/>
  <c r="AK144" i="2"/>
  <c r="AK564" i="2"/>
  <c r="AK325" i="2"/>
  <c r="AR325" i="2" s="1"/>
  <c r="AK164" i="2"/>
  <c r="AK439" i="2"/>
  <c r="AR439" i="2" s="1"/>
  <c r="AK473" i="2"/>
  <c r="AK111" i="2"/>
  <c r="AK525" i="2"/>
  <c r="AK425" i="2"/>
  <c r="AR425" i="2" s="1"/>
  <c r="AK535" i="2"/>
  <c r="AR535" i="2" s="1"/>
  <c r="AK544" i="2"/>
  <c r="AK607" i="2"/>
  <c r="AK406" i="2"/>
  <c r="AK493" i="2"/>
  <c r="AK671" i="2"/>
  <c r="AR671" i="2" s="1"/>
  <c r="AK265" i="2"/>
  <c r="AK580" i="2"/>
  <c r="AR580" i="2" s="1"/>
  <c r="AK682" i="2"/>
  <c r="AR682" i="2" s="1"/>
  <c r="AK548" i="2"/>
  <c r="AK207" i="2"/>
  <c r="AR207" i="2" s="1"/>
  <c r="AK24" i="2"/>
  <c r="AK670" i="2"/>
  <c r="AK174" i="2"/>
  <c r="AR174" i="2" s="1"/>
  <c r="AK382" i="2"/>
  <c r="AK398" i="2"/>
  <c r="AR398" i="2" s="1"/>
  <c r="AK58" i="2"/>
  <c r="AR58" i="2" s="1"/>
  <c r="AK604" i="2"/>
  <c r="AR604" i="2" s="1"/>
  <c r="AK171" i="2"/>
  <c r="AK179" i="2"/>
  <c r="AK40" i="2"/>
  <c r="AK612" i="2"/>
  <c r="AR612" i="2" s="1"/>
  <c r="AK167" i="2"/>
  <c r="AK550" i="2"/>
  <c r="AK7" i="2"/>
  <c r="AR7" i="2" s="1"/>
  <c r="AK296" i="2"/>
  <c r="AK648" i="2"/>
  <c r="AK649" i="2"/>
  <c r="AR649" i="2" s="1"/>
  <c r="AK610" i="2"/>
  <c r="AK546" i="2"/>
  <c r="AK459" i="2"/>
  <c r="AR459" i="2" s="1"/>
  <c r="AK60" i="2"/>
  <c r="AR60" i="2" s="1"/>
  <c r="AK560" i="2"/>
  <c r="AK429" i="2"/>
  <c r="AK347" i="2"/>
  <c r="AK27" i="2"/>
  <c r="AK467" i="2"/>
  <c r="AK534" i="2"/>
  <c r="AK180" i="2"/>
  <c r="AK387" i="2"/>
  <c r="AR387" i="2" s="1"/>
  <c r="AK233" i="2"/>
  <c r="AK517" i="2"/>
  <c r="AK94" i="2"/>
  <c r="AK377" i="2"/>
  <c r="AR377" i="2" s="1"/>
  <c r="AK301" i="2"/>
  <c r="AR301" i="2" s="1"/>
  <c r="AK472" i="2"/>
  <c r="AK99" i="2"/>
  <c r="AR99" i="2" s="1"/>
  <c r="AK451" i="2"/>
  <c r="AK104" i="2"/>
  <c r="AK37" i="2"/>
  <c r="AK77" i="2"/>
  <c r="AK404" i="2"/>
  <c r="AR404" i="2" s="1"/>
  <c r="AK412" i="2"/>
  <c r="AK112" i="2"/>
  <c r="AK434" i="2"/>
  <c r="AK567" i="2"/>
  <c r="AK552" i="2"/>
  <c r="AK664" i="2"/>
  <c r="AR664" i="2" s="1"/>
  <c r="AK79" i="2"/>
  <c r="AK375" i="2"/>
  <c r="AR375" i="2" s="1"/>
  <c r="AK68" i="2"/>
  <c r="AK432" i="2"/>
  <c r="AK140" i="2"/>
  <c r="AK478" i="2"/>
  <c r="AK589" i="2"/>
  <c r="AK278" i="2"/>
  <c r="AR278" i="2" s="1"/>
  <c r="AK470" i="2"/>
  <c r="AK684" i="2"/>
  <c r="AK723" i="2"/>
  <c r="AR723" i="2" s="1"/>
  <c r="AK269" i="2"/>
  <c r="AK263" i="2"/>
  <c r="AK101" i="2"/>
  <c r="AK284" i="2"/>
  <c r="AK313" i="2"/>
  <c r="AK13" i="2"/>
  <c r="AK408" i="2"/>
  <c r="AK583" i="2"/>
  <c r="AK309" i="2"/>
  <c r="AR309" i="2" s="1"/>
  <c r="AK175" i="2"/>
  <c r="AK288" i="2"/>
  <c r="AR288" i="2" s="1"/>
  <c r="AK405" i="2"/>
  <c r="AR405" i="2" s="1"/>
  <c r="AK46" i="2"/>
  <c r="AK57" i="2"/>
  <c r="AK436" i="2"/>
  <c r="AK6" i="2"/>
  <c r="AK351" i="2"/>
  <c r="AK707" i="2"/>
  <c r="AR707" i="2" s="1"/>
  <c r="AK23" i="2"/>
  <c r="AK659" i="2"/>
  <c r="AR659" i="2" s="1"/>
  <c r="AK721" i="2"/>
  <c r="AR721" i="2" s="1"/>
  <c r="AK592" i="2"/>
  <c r="AR592" i="2" s="1"/>
  <c r="AK34" i="2"/>
  <c r="AK177" i="2"/>
  <c r="AK512" i="2"/>
  <c r="AK577" i="2"/>
  <c r="AR577" i="2" s="1"/>
  <c r="AK193" i="2"/>
  <c r="AK70" i="2"/>
  <c r="AK538" i="2"/>
  <c r="AR538" i="2" s="1"/>
  <c r="AK358" i="2"/>
  <c r="AK290" i="2"/>
  <c r="AK44" i="2"/>
  <c r="AK522" i="2"/>
  <c r="AK383" i="2"/>
  <c r="AK335" i="2"/>
  <c r="AR335" i="2" s="1"/>
  <c r="AK331" i="2"/>
  <c r="AK530" i="2"/>
  <c r="AR530" i="2" s="1"/>
  <c r="AK475" i="2"/>
  <c r="AK162" i="2"/>
  <c r="AK126" i="2"/>
  <c r="AK86" i="2"/>
  <c r="AK294" i="2"/>
  <c r="AR294" i="2" s="1"/>
  <c r="AK149" i="2"/>
  <c r="AK344" i="2"/>
  <c r="AK318" i="2"/>
  <c r="AR318" i="2" s="1"/>
  <c r="AK379" i="2"/>
  <c r="AK16" i="2"/>
  <c r="AK543" i="2"/>
  <c r="AK558" i="2"/>
  <c r="AK453" i="2"/>
  <c r="AR453" i="2" s="1"/>
  <c r="AK228" i="2"/>
  <c r="AK216" i="2"/>
  <c r="AK454" i="2"/>
  <c r="AR454" i="2" s="1"/>
  <c r="AK53" i="2"/>
  <c r="AK427" i="2"/>
  <c r="AK677" i="2"/>
  <c r="AR677" i="2" s="1"/>
  <c r="AK90" i="2"/>
  <c r="AK264" i="2"/>
  <c r="AK106" i="2"/>
  <c r="AR106" i="2" s="1"/>
  <c r="AK88" i="2"/>
  <c r="AK243" i="2"/>
  <c r="AK660" i="2"/>
  <c r="AK170" i="2"/>
  <c r="AK410" i="2"/>
  <c r="AK62" i="2"/>
  <c r="AK617" i="2"/>
  <c r="AK343" i="2"/>
  <c r="AR343" i="2" s="1"/>
  <c r="AK345" i="2"/>
  <c r="AK287" i="2"/>
  <c r="AR287" i="2" s="1"/>
  <c r="AK587" i="2"/>
  <c r="AK143" i="2"/>
  <c r="AK497" i="2"/>
  <c r="AK319" i="2"/>
  <c r="AK571" i="2"/>
  <c r="AK247" i="2"/>
  <c r="AR247" i="2" s="1"/>
  <c r="AK524" i="2"/>
  <c r="AK51" i="2"/>
  <c r="AK102" i="2"/>
  <c r="AK97" i="2"/>
  <c r="AR97" i="2" s="1"/>
  <c r="AK245" i="2"/>
  <c r="AK154" i="2"/>
  <c r="AK286" i="2"/>
  <c r="AK298" i="2"/>
  <c r="AK8" i="2"/>
  <c r="AK505" i="2"/>
  <c r="AR505" i="2" s="1"/>
  <c r="AK304" i="2"/>
  <c r="AK603" i="2"/>
  <c r="AR603" i="2" s="1"/>
  <c r="AK116" i="2"/>
  <c r="AK213" i="2"/>
  <c r="AR213" i="2" s="1"/>
  <c r="AK147" i="2"/>
  <c r="AK385" i="2"/>
  <c r="AK272" i="2"/>
  <c r="AK165" i="2"/>
  <c r="AK364" i="2"/>
  <c r="AK476" i="2"/>
  <c r="AK504" i="2"/>
  <c r="AR504" i="2" s="1"/>
  <c r="AK710" i="2"/>
  <c r="AR710" i="2" s="1"/>
  <c r="AK222" i="2"/>
  <c r="AK556" i="2"/>
  <c r="AR556" i="2" s="1"/>
  <c r="AK277" i="2"/>
  <c r="AK21" i="2"/>
  <c r="AR21" i="2" s="1"/>
  <c r="AK618" i="2"/>
  <c r="AR618" i="2" s="1"/>
  <c r="AK91" i="2"/>
  <c r="AK704" i="2"/>
  <c r="AR704" i="2" s="1"/>
  <c r="AK146" i="2"/>
  <c r="AR146" i="2" s="1"/>
  <c r="AK93" i="2"/>
  <c r="AK199" i="2"/>
  <c r="AK141" i="2"/>
  <c r="AK448" i="2"/>
  <c r="AK183" i="2"/>
  <c r="AK310" i="2"/>
  <c r="AK191" i="2"/>
  <c r="AR191" i="2" s="1"/>
  <c r="AK311" i="2"/>
  <c r="AR311" i="2" s="1"/>
  <c r="AK36" i="2"/>
  <c r="AK528" i="2"/>
  <c r="AK125" i="2"/>
  <c r="AK638" i="2"/>
  <c r="AK485" i="2"/>
  <c r="AR485" i="2" s="1"/>
  <c r="AK89" i="2"/>
  <c r="AK10" i="2"/>
  <c r="AK633" i="2"/>
  <c r="AR633" i="2" s="1"/>
  <c r="AK728" i="2"/>
  <c r="AR728" i="2" s="1"/>
  <c r="AK31" i="2"/>
  <c r="AK160" i="2"/>
  <c r="AK29" i="2"/>
  <c r="AK508" i="2"/>
  <c r="AK66" i="2"/>
  <c r="AR66" i="2" s="1"/>
  <c r="AK226" i="2"/>
  <c r="AK123" i="2"/>
  <c r="AK422" i="2"/>
  <c r="AK138" i="2"/>
  <c r="AK588" i="2"/>
  <c r="AR588" i="2" s="1"/>
  <c r="AK161" i="2"/>
  <c r="AK599" i="2"/>
  <c r="AR599" i="2" s="1"/>
  <c r="AK570" i="2"/>
  <c r="AR570" i="2" s="1"/>
  <c r="AK339" i="2"/>
  <c r="AK421" i="2"/>
  <c r="AK393" i="2"/>
  <c r="AK202" i="2"/>
  <c r="AK256" i="2"/>
  <c r="AK584" i="2"/>
  <c r="AK55" i="2"/>
  <c r="AK215" i="2"/>
  <c r="AK620" i="2"/>
  <c r="AK282" i="2"/>
  <c r="AK103" i="2"/>
  <c r="AK397" i="2"/>
  <c r="AK201" i="2"/>
  <c r="AR201" i="2" s="1"/>
  <c r="AK461" i="2"/>
  <c r="AR461" i="2" s="1"/>
  <c r="AK11" i="2"/>
  <c r="AK703" i="2"/>
  <c r="AR703" i="2" s="1"/>
  <c r="AK336" i="2"/>
  <c r="AK172" i="2"/>
  <c r="AK474" i="2"/>
  <c r="AK657" i="2"/>
  <c r="AK2" i="2"/>
  <c r="AK159" i="2"/>
  <c r="AK423" i="2"/>
  <c r="AK105" i="2"/>
  <c r="AK3" i="2"/>
  <c r="AK486" i="2"/>
  <c r="AR486" i="2" s="1"/>
  <c r="AK624" i="2"/>
  <c r="AK56" i="2"/>
  <c r="AK205" i="2"/>
  <c r="AR205" i="2" s="1"/>
  <c r="AK700" i="2"/>
  <c r="AR700" i="2" s="1"/>
  <c r="AK156" i="2"/>
  <c r="AK71" i="2"/>
  <c r="AK376" i="2"/>
  <c r="AK178" i="2"/>
  <c r="AK373" i="2"/>
  <c r="AR373" i="2" s="1"/>
  <c r="AK320" i="2"/>
  <c r="AK611" i="2"/>
  <c r="AR611" i="2" s="1"/>
  <c r="AK14" i="2"/>
  <c r="AK114" i="2"/>
  <c r="AK268" i="2"/>
  <c r="AR268" i="2" s="1"/>
  <c r="AK187" i="2"/>
  <c r="AK35" i="2"/>
  <c r="AK477" i="2"/>
  <c r="AR477" i="2" s="1"/>
  <c r="AK242" i="2"/>
  <c r="AK38" i="2"/>
  <c r="AK428" i="2"/>
  <c r="AK585" i="2"/>
  <c r="AK251" i="2"/>
  <c r="AK17" i="2"/>
  <c r="AK115" i="2"/>
  <c r="AK15" i="2"/>
  <c r="AK526" i="2"/>
  <c r="AR526" i="2" s="1"/>
  <c r="AK248" i="2"/>
  <c r="AK270" i="2"/>
  <c r="AR270" i="2" s="1"/>
  <c r="AK419" i="2"/>
  <c r="AR419" i="2" s="1"/>
  <c r="AK574" i="2"/>
  <c r="AK340" i="2"/>
  <c r="AK61" i="2"/>
  <c r="AK274" i="2"/>
  <c r="AK361" i="2"/>
  <c r="AK259" i="2"/>
  <c r="AR259" i="2" s="1"/>
  <c r="AK85" i="2"/>
  <c r="AR85" i="2" s="1"/>
  <c r="AK678" i="2"/>
  <c r="AR678" i="2" s="1"/>
  <c r="AK737" i="2"/>
  <c r="AR737" i="2" s="1"/>
  <c r="AK573" i="2"/>
  <c r="AR573" i="2" s="1"/>
  <c r="AK337" i="2"/>
  <c r="AR337" i="2" s="1"/>
  <c r="AK129" i="2"/>
  <c r="AK176" i="2"/>
  <c r="AK632" i="2"/>
  <c r="AR632" i="2" s="1"/>
  <c r="AK568" i="2"/>
  <c r="AK680" i="2"/>
  <c r="AK625" i="2"/>
  <c r="AR625" i="2" s="1"/>
  <c r="AK73" i="2"/>
  <c r="AK76" i="2"/>
  <c r="AK724" i="2"/>
  <c r="AR724" i="2" s="1"/>
  <c r="AK509" i="2"/>
  <c r="AK244" i="2"/>
  <c r="AR244" i="2" s="1"/>
  <c r="AK266" i="2"/>
  <c r="AK33" i="2"/>
  <c r="AK173" i="2"/>
  <c r="AK480" i="2"/>
  <c r="AK613" i="2"/>
  <c r="AR613" i="2" s="1"/>
  <c r="AK291" i="2"/>
  <c r="AK236" i="2"/>
  <c r="AK246" i="2"/>
  <c r="AR246" i="2" s="1"/>
  <c r="AK92" i="2"/>
  <c r="AK536" i="2"/>
  <c r="AR536" i="2" s="1"/>
  <c r="AK695" i="2"/>
  <c r="AR695" i="2" s="1"/>
  <c r="AK547" i="2"/>
  <c r="AR547" i="2" s="1"/>
  <c r="AK413" i="2"/>
  <c r="AK359" i="2"/>
  <c r="AR359" i="2" s="1"/>
  <c r="AK275" i="2"/>
  <c r="AK697" i="2"/>
  <c r="AR697" i="2" s="1"/>
  <c r="AK348" i="2"/>
  <c r="AK276" i="2"/>
  <c r="AR276" i="2" s="1"/>
  <c r="AK460" i="2"/>
  <c r="AR460" i="2" s="1"/>
  <c r="AK186" i="2"/>
  <c r="AK447" i="2"/>
  <c r="AK295" i="2"/>
  <c r="AK529" i="2"/>
  <c r="AK386" i="2"/>
  <c r="AR386" i="2" s="1"/>
  <c r="AK437" i="2"/>
  <c r="AK572" i="2"/>
  <c r="AK253" i="2"/>
  <c r="AK362" i="2"/>
  <c r="AR362" i="2" s="1"/>
  <c r="AK54" i="2"/>
  <c r="AK166" i="2"/>
  <c r="AR166" i="2" s="1"/>
  <c r="AK551" i="2"/>
  <c r="AK676" i="2"/>
  <c r="AR676" i="2" s="1"/>
  <c r="AK206" i="2"/>
  <c r="AR206" i="2" s="1"/>
  <c r="AK136" i="2"/>
  <c r="AK45" i="2"/>
  <c r="AK443" i="2"/>
  <c r="AR443" i="2" s="1"/>
  <c r="AK499" i="2"/>
  <c r="AR499" i="2" s="1"/>
  <c r="AK25" i="2"/>
  <c r="AK220" i="2"/>
  <c r="AK100" i="2"/>
  <c r="AK369" i="2"/>
  <c r="AR369" i="2" s="1"/>
  <c r="AK308" i="2"/>
  <c r="AK731" i="2"/>
  <c r="AR731" i="2" s="1"/>
  <c r="AK669" i="2"/>
  <c r="AR669" i="2" s="1"/>
  <c r="AK334" i="2"/>
  <c r="AK715" i="2"/>
  <c r="AR715" i="2" s="1"/>
  <c r="AK702" i="2"/>
  <c r="AR702" i="2" s="1"/>
  <c r="AK591" i="2"/>
  <c r="AK250" i="2"/>
  <c r="AK357" i="2"/>
  <c r="AR357" i="2" s="1"/>
  <c r="AK466" i="2"/>
  <c r="AR466" i="2" s="1"/>
  <c r="AK468" i="2"/>
  <c r="AK185" i="2"/>
  <c r="AK328" i="2"/>
  <c r="AK150" i="2"/>
  <c r="AR150" i="2" s="1"/>
  <c r="AK537" i="2"/>
  <c r="AR537" i="2" s="1"/>
  <c r="AK151" i="2"/>
  <c r="AR151" i="2" s="1"/>
  <c r="AK184" i="2"/>
  <c r="AK195" i="2"/>
  <c r="AK565" i="2"/>
  <c r="AK30" i="2"/>
  <c r="AK426" i="2"/>
  <c r="AK623" i="2"/>
  <c r="AR623" i="2" s="1"/>
  <c r="AK675" i="2"/>
  <c r="AR675" i="2" s="1"/>
  <c r="AK496" i="2"/>
  <c r="AK354" i="2"/>
  <c r="AK19" i="2"/>
  <c r="AK582" i="2"/>
  <c r="AK119" i="2"/>
  <c r="AR119" i="2" s="1"/>
  <c r="AK642" i="2"/>
  <c r="AR642" i="2" s="1"/>
  <c r="AK20" i="2"/>
  <c r="AK203" i="2"/>
  <c r="AK307" i="2"/>
  <c r="AK52" i="2"/>
  <c r="AK554" i="2"/>
  <c r="AK43" i="2"/>
  <c r="AK487" i="2"/>
  <c r="AR487" i="2" s="1"/>
  <c r="AK48" i="2"/>
  <c r="AK416" i="2"/>
  <c r="AK456" i="2"/>
  <c r="AR456" i="2" s="1"/>
  <c r="AK595" i="2"/>
  <c r="AK576" i="2"/>
  <c r="AK98" i="2"/>
  <c r="AK492" i="2"/>
  <c r="AR492" i="2" s="1"/>
  <c r="AK69" i="2"/>
  <c r="AK360" i="2"/>
  <c r="AK409" i="2"/>
  <c r="AR409" i="2" s="1"/>
  <c r="AK736" i="2"/>
  <c r="AR736" i="2" s="1"/>
  <c r="AK540" i="2"/>
  <c r="AR540" i="2" s="1"/>
  <c r="AK22" i="2"/>
  <c r="AK708" i="2"/>
  <c r="AR708" i="2" s="1"/>
  <c r="AK732" i="2"/>
  <c r="AR732" i="2" s="1"/>
  <c r="AK510" i="2"/>
  <c r="AK541" i="2"/>
  <c r="AR541" i="2" s="1"/>
  <c r="AK479" i="2"/>
  <c r="AK598" i="2"/>
  <c r="AR598" i="2" s="1"/>
  <c r="AK658" i="2"/>
  <c r="AK363" i="2"/>
  <c r="AK67" i="2"/>
  <c r="AR67" i="2" s="1"/>
  <c r="AK464" i="2"/>
  <c r="AR464" i="2" s="1"/>
  <c r="AK645" i="2"/>
  <c r="AR645" i="2" s="1"/>
  <c r="AK396" i="2"/>
  <c r="AR396" i="2" s="1"/>
  <c r="AK619" i="2"/>
  <c r="AK224" i="2"/>
  <c r="AK629" i="2"/>
  <c r="AR629" i="2" s="1"/>
  <c r="AK47" i="2"/>
  <c r="AK289" i="2"/>
  <c r="AK317" i="2"/>
  <c r="AK214" i="2"/>
  <c r="AK133" i="2"/>
  <c r="AK169" i="2"/>
  <c r="AR169" i="2" s="1"/>
  <c r="AK303" i="2"/>
  <c r="AR303" i="2" s="1"/>
  <c r="AK507" i="2"/>
  <c r="AK297" i="2"/>
  <c r="AR297" i="2" s="1"/>
  <c r="AK26" i="2"/>
  <c r="AK198" i="2"/>
  <c r="AK482" i="2"/>
  <c r="AK208" i="2"/>
  <c r="AK639" i="2"/>
  <c r="AR639" i="2" s="1"/>
  <c r="AK616" i="2"/>
  <c r="AR616" i="2" s="1"/>
  <c r="AK435" i="2"/>
  <c r="AK433" i="2"/>
  <c r="AK414" i="2"/>
  <c r="AR414" i="2" s="1"/>
  <c r="AK135" i="2"/>
  <c r="AR135" i="2" s="1"/>
  <c r="AK727" i="2"/>
  <c r="AR727" i="2" s="1"/>
  <c r="AK563" i="2"/>
  <c r="AR563" i="2" s="1"/>
  <c r="AK581" i="2"/>
  <c r="AR581" i="2" s="1"/>
  <c r="AK41" i="2"/>
  <c r="AK400" i="2"/>
  <c r="AK210" i="2"/>
  <c r="AK701" i="2"/>
  <c r="AR701" i="2" s="1"/>
  <c r="AK494" i="2"/>
  <c r="AK80" i="2"/>
  <c r="AK729" i="2"/>
  <c r="AR729" i="2" s="1"/>
  <c r="AK267" i="2"/>
  <c r="AK686" i="2"/>
  <c r="AR686" i="2" s="1"/>
  <c r="AK28" i="2"/>
  <c r="AK157" i="2"/>
  <c r="AK687" i="2"/>
  <c r="AK374" i="2"/>
  <c r="AK586" i="2"/>
  <c r="AK403" i="2"/>
  <c r="AR403" i="2" s="1"/>
  <c r="AK130" i="2"/>
  <c r="AR130" i="2" s="1"/>
  <c r="AK438" i="2"/>
  <c r="AK714" i="2"/>
  <c r="AR714" i="2" s="1"/>
  <c r="AK341" i="2"/>
  <c r="AK39" i="2"/>
  <c r="AK372" i="2"/>
  <c r="AK82" i="2"/>
  <c r="AK685" i="2"/>
  <c r="AR685" i="2" s="1"/>
  <c r="AK221" i="2"/>
  <c r="AR221" i="2" s="1"/>
  <c r="AK118" i="2"/>
  <c r="AK163" i="2"/>
  <c r="AK108" i="2"/>
  <c r="AK663" i="2"/>
  <c r="AK559" i="2"/>
  <c r="AR559" i="2" s="1"/>
  <c r="AK644" i="2"/>
  <c r="AR644" i="2" s="1"/>
  <c r="AK326" i="2"/>
  <c r="AK519" i="2"/>
  <c r="AR519" i="2" s="1"/>
  <c r="AK315" i="2"/>
  <c r="AK392" i="2"/>
  <c r="AK113" i="2"/>
  <c r="AK647" i="2"/>
  <c r="AR647" i="2" s="1"/>
  <c r="AK450" i="2"/>
  <c r="AK709" i="2"/>
  <c r="AR709" i="2" s="1"/>
  <c r="AK549" i="2"/>
  <c r="AR549" i="2" s="1"/>
  <c r="AK683" i="2"/>
  <c r="AR683" i="2" s="1"/>
  <c r="AK722" i="2"/>
  <c r="AR722" i="2" s="1"/>
  <c r="AK200" i="2"/>
  <c r="AK219" i="2"/>
  <c r="AK83" i="2"/>
  <c r="AK324" i="2"/>
  <c r="AK223" i="2"/>
  <c r="AK469" i="2"/>
  <c r="AK227" i="2"/>
  <c r="AK523" i="2"/>
  <c r="AK262" i="2"/>
  <c r="AK329" i="2"/>
  <c r="AK689" i="2"/>
  <c r="AK131" i="2"/>
  <c r="AK127" i="2"/>
  <c r="AK255" i="2"/>
  <c r="AK148" i="2"/>
  <c r="AR148" i="2" s="1"/>
  <c r="AK646" i="2"/>
  <c r="AR646" i="2" s="1"/>
  <c r="AK441" i="2"/>
  <c r="AR441" i="2" s="1"/>
  <c r="AK204" i="2"/>
  <c r="AK705" i="2"/>
  <c r="AR705" i="2" s="1"/>
  <c r="AK656" i="2"/>
  <c r="AR656" i="2" s="1"/>
  <c r="AK444" i="2"/>
  <c r="AR444" i="2" s="1"/>
  <c r="AK614" i="2"/>
  <c r="AK566" i="2"/>
  <c r="AR566" i="2" s="1"/>
  <c r="AK84" i="2"/>
  <c r="AK673" i="2"/>
  <c r="AR673" i="2" s="1"/>
  <c r="AK109" i="2"/>
  <c r="AK621" i="2"/>
  <c r="AK712" i="2"/>
  <c r="AR712" i="2" s="1"/>
  <c r="AK636" i="2"/>
  <c r="AK407" i="2"/>
  <c r="AR407" i="2" s="1"/>
  <c r="AK739" i="2"/>
  <c r="AR739" i="2" s="1"/>
  <c r="AK597" i="2"/>
  <c r="AR597" i="2" s="1"/>
  <c r="AK693" i="2"/>
  <c r="AR693" i="2" s="1"/>
  <c r="AK145" i="2"/>
  <c r="AK285" i="2"/>
  <c r="AK440" i="2"/>
  <c r="AK622" i="2"/>
  <c r="AK368" i="2"/>
  <c r="AR368" i="2" s="1"/>
  <c r="AK353" i="2"/>
  <c r="AK630" i="2"/>
  <c r="AR630" i="2" s="1"/>
  <c r="AK651" i="2"/>
  <c r="AK212" i="2"/>
  <c r="AK87" i="2"/>
  <c r="AK258" i="2"/>
  <c r="AK579" i="2"/>
  <c r="AK300" i="2"/>
  <c r="AK594" i="2"/>
  <c r="AK234" i="2"/>
  <c r="AK355" i="2"/>
  <c r="AR355" i="2" s="1"/>
  <c r="AK384" i="2"/>
  <c r="AK553" i="2"/>
  <c r="AK490" i="2"/>
  <c r="AR490" i="2" s="1"/>
  <c r="AK399" i="2"/>
  <c r="AK381" i="2"/>
  <c r="AK194" i="2"/>
  <c r="AR194" i="2" s="1"/>
  <c r="AK95" i="2"/>
  <c r="AK235" i="2"/>
  <c r="AK292" i="2"/>
  <c r="AK271" i="2"/>
  <c r="AK730" i="2"/>
  <c r="AR730" i="2" s="1"/>
  <c r="AK506" i="2"/>
  <c r="AR506" i="2" s="1"/>
  <c r="AK605" i="2"/>
  <c r="AR605" i="2" s="1"/>
  <c r="AK415" i="2"/>
  <c r="AK197" i="2"/>
  <c r="AK280" i="2"/>
  <c r="AK690" i="2"/>
  <c r="AR690" i="2" s="1"/>
  <c r="AK555" i="2"/>
  <c r="AR555" i="2" s="1"/>
  <c r="AK189" i="2"/>
  <c r="AK609" i="2"/>
  <c r="AR609" i="2" s="1"/>
  <c r="AK514" i="2"/>
  <c r="AK252" i="2"/>
  <c r="AK520" i="2"/>
  <c r="AK188" i="2"/>
  <c r="AK602" i="2"/>
  <c r="AK640" i="2"/>
  <c r="AR640" i="2" s="1"/>
  <c r="AK521" i="2"/>
  <c r="AR521" i="2" s="1"/>
  <c r="AK463" i="2"/>
  <c r="AK637" i="2"/>
  <c r="AR637" i="2" s="1"/>
  <c r="AK371" i="2"/>
  <c r="AK596" i="2"/>
  <c r="AR596" i="2" s="1"/>
  <c r="AK349" i="2"/>
  <c r="AK446" i="2"/>
  <c r="AR446" i="2" s="1"/>
  <c r="AK661" i="2"/>
  <c r="AK445" i="2"/>
  <c r="AR445" i="2" s="1"/>
  <c r="AK370" i="2"/>
  <c r="AK681" i="2"/>
  <c r="AR681" i="2" s="1"/>
  <c r="AK462" i="2"/>
  <c r="AR462" i="2" s="1"/>
  <c r="AK352" i="2"/>
  <c r="AR352" i="2" s="1"/>
  <c r="AK726" i="2"/>
  <c r="AR726" i="2" s="1"/>
  <c r="AK652" i="2"/>
  <c r="AK601" i="2"/>
  <c r="AR601" i="2" s="1"/>
  <c r="AK631" i="2"/>
  <c r="AR631" i="2" s="1"/>
  <c r="AK323" i="2"/>
  <c r="AK430" i="2"/>
  <c r="AR430" i="2" s="1"/>
  <c r="AK481" i="2"/>
  <c r="AK542" i="2"/>
  <c r="AK322" i="2"/>
  <c r="AK626" i="2"/>
  <c r="AK650" i="2"/>
  <c r="AR650" i="2" s="1"/>
  <c r="AK725" i="2"/>
  <c r="AR725" i="2" s="1"/>
  <c r="AK672" i="2"/>
  <c r="AR672" i="2" s="1"/>
  <c r="AK449" i="2"/>
  <c r="AR449" i="2" s="1"/>
  <c r="AK691" i="2"/>
  <c r="AR691" i="2" s="1"/>
  <c r="AK498" i="2"/>
  <c r="AK608" i="2"/>
  <c r="AR608" i="2" s="1"/>
  <c r="AK694" i="2"/>
  <c r="AR694" i="2" s="1"/>
  <c r="AK488" i="2"/>
  <c r="AK666" i="2"/>
  <c r="AR666" i="2" s="1"/>
  <c r="AK738" i="2"/>
  <c r="AR738" i="2" s="1"/>
  <c r="AK539" i="2"/>
  <c r="AK615" i="2"/>
  <c r="AR615" i="2" s="1"/>
  <c r="AK635" i="2"/>
  <c r="AR635" i="2" s="1"/>
  <c r="AK734" i="2"/>
  <c r="AR734" i="2" s="1"/>
  <c r="AK718" i="2"/>
  <c r="AR718" i="2" s="1"/>
  <c r="AK720" i="2"/>
  <c r="AR720" i="2" s="1"/>
  <c r="AK503" i="2"/>
  <c r="AK716" i="2"/>
  <c r="AR716" i="2" s="1"/>
  <c r="AK735" i="2"/>
  <c r="AR735" i="2" s="1"/>
  <c r="AK711" i="2"/>
  <c r="AR711" i="2" s="1"/>
  <c r="AK627" i="2"/>
  <c r="AR627" i="2" s="1"/>
  <c r="AK698" i="2"/>
  <c r="AK719" i="2"/>
  <c r="AR719" i="2" s="1"/>
  <c r="AK717" i="2"/>
  <c r="AR717" i="2" s="1"/>
  <c r="AK688" i="2"/>
  <c r="AR688" i="2" s="1"/>
  <c r="AK692" i="2"/>
  <c r="AR692" i="2" s="1"/>
  <c r="AK706" i="2"/>
  <c r="AR706" i="2" s="1"/>
  <c r="AK713" i="2"/>
  <c r="AR713" i="2" s="1"/>
  <c r="AK733" i="2"/>
  <c r="AR733" i="2" s="1"/>
  <c r="AH600" i="2"/>
  <c r="AH606" i="2"/>
  <c r="AH653" i="2"/>
  <c r="AH117" i="2"/>
  <c r="AH402" i="2"/>
  <c r="AH531" i="2"/>
  <c r="AH471" i="2"/>
  <c r="AH562" i="2"/>
  <c r="AH533" i="2"/>
  <c r="AH333" i="2"/>
  <c r="AH452" i="2"/>
  <c r="AH484" i="2"/>
  <c r="AH641" i="2"/>
  <c r="AH239" i="2"/>
  <c r="AH192" i="2"/>
  <c r="AH511" i="2"/>
  <c r="AH532" i="2"/>
  <c r="AH327" i="2"/>
  <c r="AH696" i="2"/>
  <c r="AH330" i="2"/>
  <c r="AH545" i="2"/>
  <c r="AH417" i="2"/>
  <c r="AH411" i="2"/>
  <c r="AH516" i="2"/>
  <c r="AH81" i="2"/>
  <c r="AH72" i="2"/>
  <c r="AH628" i="2"/>
  <c r="AH338" i="2"/>
  <c r="AH231" i="2"/>
  <c r="AH49" i="2"/>
  <c r="AH237" i="2"/>
  <c r="AH590" i="2"/>
  <c r="AH418" i="2"/>
  <c r="AH668" i="2"/>
  <c r="AH9" i="2"/>
  <c r="AH217" i="2"/>
  <c r="AH78" i="2"/>
  <c r="AH314" i="2"/>
  <c r="AH667" i="2"/>
  <c r="AH122" i="2"/>
  <c r="AH527" i="2"/>
  <c r="AH575" i="2"/>
  <c r="AH137" i="2"/>
  <c r="AH59" i="2"/>
  <c r="AH190" i="2"/>
  <c r="AH261" i="2"/>
  <c r="AH356" i="2"/>
  <c r="AH96" i="2"/>
  <c r="AH643" i="2"/>
  <c r="AH557" i="2"/>
  <c r="AH395" i="2"/>
  <c r="AH312" i="2"/>
  <c r="AH182" i="2"/>
  <c r="AH128" i="2"/>
  <c r="AH502" i="2"/>
  <c r="AH120" i="2"/>
  <c r="AH501" i="2"/>
  <c r="AH401" i="2"/>
  <c r="AH483" i="2"/>
  <c r="AH634" i="2"/>
  <c r="AH389" i="2"/>
  <c r="AH124" i="2"/>
  <c r="AH346" i="2"/>
  <c r="AH420" i="2"/>
  <c r="AH367" i="2"/>
  <c r="AH238" i="2"/>
  <c r="AH260" i="2"/>
  <c r="AH107" i="2"/>
  <c r="AH455" i="2"/>
  <c r="AH342" i="2"/>
  <c r="AH132" i="2"/>
  <c r="AH211" i="2"/>
  <c r="AH168" i="2"/>
  <c r="AH139" i="2"/>
  <c r="AH391" i="2"/>
  <c r="AH491" i="2"/>
  <c r="AH655" i="2"/>
  <c r="AH515" i="2"/>
  <c r="AH388" i="2"/>
  <c r="AH378" i="2"/>
  <c r="AH578" i="2"/>
  <c r="AH181" i="2"/>
  <c r="AH225" i="2"/>
  <c r="AH305" i="2"/>
  <c r="AH4" i="2"/>
  <c r="AH121" i="2"/>
  <c r="AH306" i="2"/>
  <c r="AH662" i="2"/>
  <c r="AH75" i="2"/>
  <c r="AH5" i="2"/>
  <c r="AH593" i="2"/>
  <c r="AH254" i="2"/>
  <c r="AH495" i="2"/>
  <c r="AH365" i="2"/>
  <c r="AH65" i="2"/>
  <c r="AH390" i="2"/>
  <c r="AH218" i="2"/>
  <c r="AH134" i="2"/>
  <c r="AH281" i="2"/>
  <c r="AH465" i="2"/>
  <c r="AH232" i="2"/>
  <c r="AH302" i="2"/>
  <c r="AH50" i="2"/>
  <c r="AH110" i="2"/>
  <c r="AH158" i="2"/>
  <c r="AH257" i="2"/>
  <c r="AH142" i="2"/>
  <c r="AH513" i="2"/>
  <c r="AH230" i="2"/>
  <c r="AH442" i="2"/>
  <c r="AH380" i="2"/>
  <c r="AH569" i="2"/>
  <c r="AH63" i="2"/>
  <c r="AH699" i="2"/>
  <c r="AH394" i="2"/>
  <c r="AH196" i="2"/>
  <c r="AH153" i="2"/>
  <c r="AH458" i="2"/>
  <c r="AH500" i="2"/>
  <c r="AH316" i="2"/>
  <c r="AH654" i="2"/>
  <c r="AH209" i="2"/>
  <c r="AH18" i="2"/>
  <c r="AH64" i="2"/>
  <c r="AH152" i="2"/>
  <c r="AH155" i="2"/>
  <c r="AH32" i="2"/>
  <c r="AH293" i="2"/>
  <c r="AH321" i="2"/>
  <c r="AH42" i="2"/>
  <c r="AH679" i="2"/>
  <c r="AH431" i="2"/>
  <c r="AH299" i="2"/>
  <c r="AH561" i="2"/>
  <c r="AH240" i="2"/>
  <c r="AH674" i="2"/>
  <c r="AH489" i="2"/>
  <c r="AH665" i="2"/>
  <c r="AH249" i="2"/>
  <c r="AH12" i="2"/>
  <c r="AH457" i="2"/>
  <c r="AH366" i="2"/>
  <c r="AH279" i="2"/>
  <c r="AH241" i="2"/>
  <c r="AH332" i="2"/>
  <c r="AH283" i="2"/>
  <c r="AH350" i="2"/>
  <c r="AH74" i="2"/>
  <c r="AH229" i="2"/>
  <c r="AH424" i="2"/>
  <c r="AH518" i="2"/>
  <c r="AH273" i="2"/>
  <c r="AH144" i="2"/>
  <c r="AH564" i="2"/>
  <c r="AH325" i="2"/>
  <c r="AH164" i="2"/>
  <c r="AH439" i="2"/>
  <c r="AH473" i="2"/>
  <c r="AH111" i="2"/>
  <c r="AH525" i="2"/>
  <c r="AH425" i="2"/>
  <c r="AH535" i="2"/>
  <c r="AH544" i="2"/>
  <c r="AH607" i="2"/>
  <c r="AH406" i="2"/>
  <c r="AH493" i="2"/>
  <c r="AH671" i="2"/>
  <c r="AH265" i="2"/>
  <c r="AH580" i="2"/>
  <c r="AH682" i="2"/>
  <c r="AH548" i="2"/>
  <c r="AH207" i="2"/>
  <c r="AH24" i="2"/>
  <c r="AH670" i="2"/>
  <c r="AH174" i="2"/>
  <c r="AH382" i="2"/>
  <c r="AH398" i="2"/>
  <c r="AH58" i="2"/>
  <c r="AH604" i="2"/>
  <c r="AH171" i="2"/>
  <c r="AH179" i="2"/>
  <c r="AH40" i="2"/>
  <c r="AH612" i="2"/>
  <c r="AH167" i="2"/>
  <c r="AH550" i="2"/>
  <c r="AH7" i="2"/>
  <c r="AH296" i="2"/>
  <c r="AH648" i="2"/>
  <c r="AH649" i="2"/>
  <c r="AH610" i="2"/>
  <c r="AH546" i="2"/>
  <c r="AH459" i="2"/>
  <c r="AH60" i="2"/>
  <c r="AH560" i="2"/>
  <c r="AH429" i="2"/>
  <c r="AH347" i="2"/>
  <c r="AH27" i="2"/>
  <c r="AH467" i="2"/>
  <c r="AH534" i="2"/>
  <c r="AH180" i="2"/>
  <c r="AH387" i="2"/>
  <c r="AH233" i="2"/>
  <c r="AH517" i="2"/>
  <c r="AH94" i="2"/>
  <c r="AH377" i="2"/>
  <c r="AH301" i="2"/>
  <c r="AH472" i="2"/>
  <c r="AH99" i="2"/>
  <c r="AH451" i="2"/>
  <c r="AH104" i="2"/>
  <c r="AH37" i="2"/>
  <c r="AH77" i="2"/>
  <c r="AH404" i="2"/>
  <c r="AH412" i="2"/>
  <c r="AH112" i="2"/>
  <c r="AH434" i="2"/>
  <c r="AH567" i="2"/>
  <c r="AH552" i="2"/>
  <c r="AH664" i="2"/>
  <c r="AH79" i="2"/>
  <c r="AH375" i="2"/>
  <c r="AH68" i="2"/>
  <c r="AH432" i="2"/>
  <c r="AH140" i="2"/>
  <c r="AH478" i="2"/>
  <c r="AH589" i="2"/>
  <c r="AH278" i="2"/>
  <c r="AH470" i="2"/>
  <c r="AH684" i="2"/>
  <c r="AH723" i="2"/>
  <c r="AH269" i="2"/>
  <c r="AH263" i="2"/>
  <c r="AH101" i="2"/>
  <c r="AH284" i="2"/>
  <c r="AH313" i="2"/>
  <c r="AH13" i="2"/>
  <c r="AH408" i="2"/>
  <c r="AH583" i="2"/>
  <c r="AH309" i="2"/>
  <c r="AH175" i="2"/>
  <c r="AH288" i="2"/>
  <c r="AH405" i="2"/>
  <c r="AH46" i="2"/>
  <c r="AH57" i="2"/>
  <c r="AH436" i="2"/>
  <c r="AH6" i="2"/>
  <c r="AH351" i="2"/>
  <c r="AH707" i="2"/>
  <c r="AH23" i="2"/>
  <c r="AH659" i="2"/>
  <c r="AH721" i="2"/>
  <c r="AH592" i="2"/>
  <c r="AH34" i="2"/>
  <c r="AH177" i="2"/>
  <c r="AH512" i="2"/>
  <c r="AH577" i="2"/>
  <c r="AH193" i="2"/>
  <c r="AH70" i="2"/>
  <c r="AH538" i="2"/>
  <c r="AH358" i="2"/>
  <c r="AH290" i="2"/>
  <c r="AH44" i="2"/>
  <c r="AH522" i="2"/>
  <c r="AH383" i="2"/>
  <c r="AH335" i="2"/>
  <c r="AH331" i="2"/>
  <c r="AH530" i="2"/>
  <c r="AH475" i="2"/>
  <c r="AH162" i="2"/>
  <c r="AH126" i="2"/>
  <c r="AH86" i="2"/>
  <c r="AH294" i="2"/>
  <c r="AH149" i="2"/>
  <c r="AH344" i="2"/>
  <c r="AH318" i="2"/>
  <c r="AH379" i="2"/>
  <c r="AH16" i="2"/>
  <c r="AH543" i="2"/>
  <c r="AH558" i="2"/>
  <c r="AH453" i="2"/>
  <c r="AH228" i="2"/>
  <c r="AH216" i="2"/>
  <c r="AH454" i="2"/>
  <c r="AH53" i="2"/>
  <c r="AH427" i="2"/>
  <c r="AH677" i="2"/>
  <c r="AH90" i="2"/>
  <c r="AH264" i="2"/>
  <c r="AH106" i="2"/>
  <c r="AH88" i="2"/>
  <c r="AH243" i="2"/>
  <c r="AH660" i="2"/>
  <c r="AH170" i="2"/>
  <c r="AH410" i="2"/>
  <c r="AH62" i="2"/>
  <c r="AH617" i="2"/>
  <c r="AH343" i="2"/>
  <c r="AH345" i="2"/>
  <c r="AH287" i="2"/>
  <c r="AH587" i="2"/>
  <c r="AH143" i="2"/>
  <c r="AH497" i="2"/>
  <c r="AH319" i="2"/>
  <c r="AH571" i="2"/>
  <c r="AH247" i="2"/>
  <c r="AH524" i="2"/>
  <c r="AH51" i="2"/>
  <c r="AH102" i="2"/>
  <c r="AH97" i="2"/>
  <c r="AH245" i="2"/>
  <c r="AH154" i="2"/>
  <c r="AH286" i="2"/>
  <c r="AH298" i="2"/>
  <c r="AH8" i="2"/>
  <c r="AH505" i="2"/>
  <c r="AH304" i="2"/>
  <c r="AH603" i="2"/>
  <c r="AH116" i="2"/>
  <c r="AH213" i="2"/>
  <c r="AH147" i="2"/>
  <c r="AH385" i="2"/>
  <c r="AH272" i="2"/>
  <c r="AH165" i="2"/>
  <c r="AH364" i="2"/>
  <c r="AH476" i="2"/>
  <c r="AH504" i="2"/>
  <c r="AH710" i="2"/>
  <c r="AH222" i="2"/>
  <c r="AH556" i="2"/>
  <c r="AH277" i="2"/>
  <c r="AH21" i="2"/>
  <c r="AH618" i="2"/>
  <c r="AH91" i="2"/>
  <c r="AH704" i="2"/>
  <c r="AH146" i="2"/>
  <c r="AH93" i="2"/>
  <c r="AH199" i="2"/>
  <c r="AH141" i="2"/>
  <c r="AH448" i="2"/>
  <c r="AH183" i="2"/>
  <c r="AH310" i="2"/>
  <c r="AH191" i="2"/>
  <c r="AH311" i="2"/>
  <c r="AH36" i="2"/>
  <c r="AH528" i="2"/>
  <c r="AH125" i="2"/>
  <c r="AH638" i="2"/>
  <c r="AH485" i="2"/>
  <c r="AH89" i="2"/>
  <c r="AH10" i="2"/>
  <c r="AH633" i="2"/>
  <c r="AH728" i="2"/>
  <c r="AH31" i="2"/>
  <c r="AH160" i="2"/>
  <c r="AH29" i="2"/>
  <c r="AH508" i="2"/>
  <c r="AH66" i="2"/>
  <c r="AH226" i="2"/>
  <c r="AH123" i="2"/>
  <c r="AH422" i="2"/>
  <c r="AH138" i="2"/>
  <c r="AH588" i="2"/>
  <c r="AH161" i="2"/>
  <c r="AH599" i="2"/>
  <c r="AH570" i="2"/>
  <c r="AH339" i="2"/>
  <c r="AH421" i="2"/>
  <c r="AH393" i="2"/>
  <c r="AH202" i="2"/>
  <c r="AH256" i="2"/>
  <c r="AH584" i="2"/>
  <c r="AH55" i="2"/>
  <c r="AH215" i="2"/>
  <c r="AH620" i="2"/>
  <c r="AH282" i="2"/>
  <c r="AH103" i="2"/>
  <c r="AH397" i="2"/>
  <c r="AH201" i="2"/>
  <c r="AH461" i="2"/>
  <c r="AH11" i="2"/>
  <c r="AH703" i="2"/>
  <c r="AH336" i="2"/>
  <c r="AH172" i="2"/>
  <c r="AH474" i="2"/>
  <c r="AH657" i="2"/>
  <c r="AH2" i="2"/>
  <c r="AH159" i="2"/>
  <c r="AH423" i="2"/>
  <c r="AH105" i="2"/>
  <c r="AH3" i="2"/>
  <c r="AH486" i="2"/>
  <c r="AH624" i="2"/>
  <c r="AH56" i="2"/>
  <c r="AH205" i="2"/>
  <c r="AH700" i="2"/>
  <c r="AH156" i="2"/>
  <c r="AH71" i="2"/>
  <c r="AH376" i="2"/>
  <c r="AH178" i="2"/>
  <c r="AH373" i="2"/>
  <c r="AH320" i="2"/>
  <c r="AH611" i="2"/>
  <c r="AH14" i="2"/>
  <c r="AH114" i="2"/>
  <c r="AH268" i="2"/>
  <c r="AH187" i="2"/>
  <c r="AH35" i="2"/>
  <c r="AH477" i="2"/>
  <c r="AH242" i="2"/>
  <c r="AH38" i="2"/>
  <c r="AH428" i="2"/>
  <c r="AH585" i="2"/>
  <c r="AH251" i="2"/>
  <c r="AH17" i="2"/>
  <c r="AH115" i="2"/>
  <c r="AH15" i="2"/>
  <c r="AH526" i="2"/>
  <c r="AH248" i="2"/>
  <c r="AH270" i="2"/>
  <c r="AH419" i="2"/>
  <c r="AH574" i="2"/>
  <c r="AH340" i="2"/>
  <c r="AH61" i="2"/>
  <c r="AH274" i="2"/>
  <c r="AH361" i="2"/>
  <c r="AH259" i="2"/>
  <c r="AH85" i="2"/>
  <c r="AH678" i="2"/>
  <c r="AH737" i="2"/>
  <c r="AH573" i="2"/>
  <c r="AH337" i="2"/>
  <c r="AH129" i="2"/>
  <c r="AH176" i="2"/>
  <c r="AH632" i="2"/>
  <c r="AH568" i="2"/>
  <c r="AH680" i="2"/>
  <c r="AH625" i="2"/>
  <c r="AH73" i="2"/>
  <c r="AH76" i="2"/>
  <c r="AH724" i="2"/>
  <c r="AH509" i="2"/>
  <c r="AH244" i="2"/>
  <c r="AH266" i="2"/>
  <c r="AH33" i="2"/>
  <c r="AH173" i="2"/>
  <c r="AH480" i="2"/>
  <c r="AH613" i="2"/>
  <c r="AH291" i="2"/>
  <c r="AH236" i="2"/>
  <c r="AH246" i="2"/>
  <c r="AH92" i="2"/>
  <c r="AH536" i="2"/>
  <c r="AH695" i="2"/>
  <c r="AH547" i="2"/>
  <c r="AH413" i="2"/>
  <c r="AH359" i="2"/>
  <c r="AH275" i="2"/>
  <c r="AH697" i="2"/>
  <c r="AH348" i="2"/>
  <c r="AH276" i="2"/>
  <c r="AH460" i="2"/>
  <c r="AH186" i="2"/>
  <c r="AH447" i="2"/>
  <c r="AH295" i="2"/>
  <c r="AH529" i="2"/>
  <c r="AH386" i="2"/>
  <c r="AH437" i="2"/>
  <c r="AH572" i="2"/>
  <c r="AH253" i="2"/>
  <c r="AH362" i="2"/>
  <c r="AH54" i="2"/>
  <c r="AH166" i="2"/>
  <c r="AH551" i="2"/>
  <c r="AH676" i="2"/>
  <c r="AH206" i="2"/>
  <c r="AH136" i="2"/>
  <c r="AH45" i="2"/>
  <c r="AH443" i="2"/>
  <c r="AH499" i="2"/>
  <c r="AH25" i="2"/>
  <c r="AH220" i="2"/>
  <c r="AH100" i="2"/>
  <c r="AH369" i="2"/>
  <c r="AH308" i="2"/>
  <c r="AH731" i="2"/>
  <c r="AH669" i="2"/>
  <c r="AH334" i="2"/>
  <c r="AH715" i="2"/>
  <c r="AH702" i="2"/>
  <c r="AH591" i="2"/>
  <c r="AH250" i="2"/>
  <c r="AH357" i="2"/>
  <c r="AH466" i="2"/>
  <c r="AH468" i="2"/>
  <c r="AH185" i="2"/>
  <c r="AH328" i="2"/>
  <c r="AH150" i="2"/>
  <c r="AH537" i="2"/>
  <c r="AH151" i="2"/>
  <c r="AH184" i="2"/>
  <c r="AH195" i="2"/>
  <c r="AH565" i="2"/>
  <c r="AH30" i="2"/>
  <c r="AH426" i="2"/>
  <c r="AH623" i="2"/>
  <c r="AH675" i="2"/>
  <c r="AH496" i="2"/>
  <c r="AH354" i="2"/>
  <c r="AH19" i="2"/>
  <c r="AH582" i="2"/>
  <c r="AH119" i="2"/>
  <c r="AH642" i="2"/>
  <c r="AH20" i="2"/>
  <c r="AH203" i="2"/>
  <c r="AH307" i="2"/>
  <c r="AH52" i="2"/>
  <c r="AH554" i="2"/>
  <c r="AH43" i="2"/>
  <c r="AH487" i="2"/>
  <c r="AH48" i="2"/>
  <c r="AH416" i="2"/>
  <c r="AH456" i="2"/>
  <c r="AH595" i="2"/>
  <c r="AH576" i="2"/>
  <c r="AH98" i="2"/>
  <c r="AH492" i="2"/>
  <c r="AH69" i="2"/>
  <c r="AH360" i="2"/>
  <c r="AH409" i="2"/>
  <c r="AH736" i="2"/>
  <c r="AH540" i="2"/>
  <c r="AH22" i="2"/>
  <c r="AH708" i="2"/>
  <c r="AH732" i="2"/>
  <c r="AH510" i="2"/>
  <c r="AH541" i="2"/>
  <c r="AH479" i="2"/>
  <c r="AH598" i="2"/>
  <c r="AH658" i="2"/>
  <c r="AH363" i="2"/>
  <c r="AH67" i="2"/>
  <c r="AH464" i="2"/>
  <c r="AH645" i="2"/>
  <c r="AH396" i="2"/>
  <c r="AH619" i="2"/>
  <c r="AH224" i="2"/>
  <c r="AH629" i="2"/>
  <c r="AH47" i="2"/>
  <c r="AH289" i="2"/>
  <c r="AH317" i="2"/>
  <c r="AH214" i="2"/>
  <c r="AH133" i="2"/>
  <c r="AH169" i="2"/>
  <c r="AH303" i="2"/>
  <c r="AH507" i="2"/>
  <c r="AH297" i="2"/>
  <c r="AH26" i="2"/>
  <c r="AH198" i="2"/>
  <c r="AH482" i="2"/>
  <c r="AH208" i="2"/>
  <c r="AH639" i="2"/>
  <c r="AH616" i="2"/>
  <c r="AH435" i="2"/>
  <c r="AH433" i="2"/>
  <c r="AH414" i="2"/>
  <c r="AH135" i="2"/>
  <c r="AH727" i="2"/>
  <c r="AH563" i="2"/>
  <c r="AH581" i="2"/>
  <c r="AH41" i="2"/>
  <c r="AH400" i="2"/>
  <c r="AH210" i="2"/>
  <c r="AH701" i="2"/>
  <c r="AH494" i="2"/>
  <c r="AH80" i="2"/>
  <c r="AH729" i="2"/>
  <c r="AH267" i="2"/>
  <c r="AH686" i="2"/>
  <c r="AH28" i="2"/>
  <c r="AH157" i="2"/>
  <c r="AH687" i="2"/>
  <c r="AH374" i="2"/>
  <c r="AH586" i="2"/>
  <c r="AH403" i="2"/>
  <c r="AH130" i="2"/>
  <c r="AH438" i="2"/>
  <c r="AH714" i="2"/>
  <c r="AH341" i="2"/>
  <c r="AH39" i="2"/>
  <c r="AH372" i="2"/>
  <c r="AH82" i="2"/>
  <c r="AH685" i="2"/>
  <c r="AH221" i="2"/>
  <c r="AH118" i="2"/>
  <c r="AH163" i="2"/>
  <c r="AH108" i="2"/>
  <c r="AH663" i="2"/>
  <c r="AH559" i="2"/>
  <c r="AH644" i="2"/>
  <c r="AH326" i="2"/>
  <c r="AH519" i="2"/>
  <c r="AH315" i="2"/>
  <c r="AH392" i="2"/>
  <c r="AH113" i="2"/>
  <c r="AH647" i="2"/>
  <c r="AH450" i="2"/>
  <c r="AH709" i="2"/>
  <c r="AH549" i="2"/>
  <c r="AH683" i="2"/>
  <c r="AH722" i="2"/>
  <c r="AH200" i="2"/>
  <c r="AH219" i="2"/>
  <c r="AH83" i="2"/>
  <c r="AH324" i="2"/>
  <c r="AH223" i="2"/>
  <c r="AH469" i="2"/>
  <c r="AH227" i="2"/>
  <c r="AH523" i="2"/>
  <c r="AH262" i="2"/>
  <c r="AH329" i="2"/>
  <c r="AH689" i="2"/>
  <c r="AH131" i="2"/>
  <c r="AH127" i="2"/>
  <c r="AH255" i="2"/>
  <c r="AH148" i="2"/>
  <c r="AH646" i="2"/>
  <c r="AH441" i="2"/>
  <c r="AH204" i="2"/>
  <c r="AH705" i="2"/>
  <c r="AH656" i="2"/>
  <c r="AH444" i="2"/>
  <c r="AH614" i="2"/>
  <c r="AH566" i="2"/>
  <c r="AH84" i="2"/>
  <c r="AH673" i="2"/>
  <c r="AH109" i="2"/>
  <c r="AH621" i="2"/>
  <c r="AH712" i="2"/>
  <c r="AH636" i="2"/>
  <c r="AH407" i="2"/>
  <c r="AH739" i="2"/>
  <c r="AH597" i="2"/>
  <c r="AH693" i="2"/>
  <c r="AH145" i="2"/>
  <c r="AH285" i="2"/>
  <c r="AH440" i="2"/>
  <c r="AH622" i="2"/>
  <c r="AH368" i="2"/>
  <c r="AH353" i="2"/>
  <c r="AH630" i="2"/>
  <c r="AH651" i="2"/>
  <c r="AH212" i="2"/>
  <c r="AH87" i="2"/>
  <c r="AH258" i="2"/>
  <c r="AH579" i="2"/>
  <c r="AH300" i="2"/>
  <c r="AH594" i="2"/>
  <c r="AH234" i="2"/>
  <c r="AH355" i="2"/>
  <c r="AH384" i="2"/>
  <c r="AH553" i="2"/>
  <c r="AH490" i="2"/>
  <c r="AH399" i="2"/>
  <c r="AH381" i="2"/>
  <c r="AH194" i="2"/>
  <c r="AH95" i="2"/>
  <c r="AH235" i="2"/>
  <c r="AH292" i="2"/>
  <c r="AH271" i="2"/>
  <c r="AH730" i="2"/>
  <c r="AH506" i="2"/>
  <c r="AH605" i="2"/>
  <c r="AH415" i="2"/>
  <c r="AH197" i="2"/>
  <c r="AH280" i="2"/>
  <c r="AH690" i="2"/>
  <c r="AH555" i="2"/>
  <c r="AH189" i="2"/>
  <c r="AH609" i="2"/>
  <c r="AH514" i="2"/>
  <c r="AH252" i="2"/>
  <c r="AH520" i="2"/>
  <c r="AH188" i="2"/>
  <c r="AH602" i="2"/>
  <c r="AH640" i="2"/>
  <c r="AH521" i="2"/>
  <c r="AH463" i="2"/>
  <c r="AH637" i="2"/>
  <c r="AH371" i="2"/>
  <c r="AH596" i="2"/>
  <c r="AH349" i="2"/>
  <c r="AH446" i="2"/>
  <c r="AH661" i="2"/>
  <c r="AH445" i="2"/>
  <c r="AH370" i="2"/>
  <c r="AH681" i="2"/>
  <c r="AH462" i="2"/>
  <c r="AH352" i="2"/>
  <c r="AH726" i="2"/>
  <c r="AH652" i="2"/>
  <c r="AH601" i="2"/>
  <c r="AH631" i="2"/>
  <c r="AH323" i="2"/>
  <c r="AH430" i="2"/>
  <c r="AH481" i="2"/>
  <c r="AH542" i="2"/>
  <c r="AH322" i="2"/>
  <c r="AH626" i="2"/>
  <c r="AH650" i="2"/>
  <c r="AH725" i="2"/>
  <c r="AH672" i="2"/>
  <c r="AH449" i="2"/>
  <c r="AH691" i="2"/>
  <c r="AH498" i="2"/>
  <c r="AH608" i="2"/>
  <c r="AH694" i="2"/>
  <c r="AH488" i="2"/>
  <c r="AH666" i="2"/>
  <c r="AH738" i="2"/>
  <c r="AH539" i="2"/>
  <c r="AH615" i="2"/>
  <c r="AH635" i="2"/>
  <c r="AH734" i="2"/>
  <c r="AH718" i="2"/>
  <c r="AH720" i="2"/>
  <c r="AH503" i="2"/>
  <c r="AH716" i="2"/>
  <c r="AH735" i="2"/>
  <c r="AH711" i="2"/>
  <c r="AH627" i="2"/>
  <c r="AH698" i="2"/>
  <c r="AH719" i="2"/>
  <c r="AH717" i="2"/>
  <c r="AH688" i="2"/>
  <c r="AH692" i="2"/>
  <c r="AH706" i="2"/>
  <c r="AH713" i="2"/>
  <c r="AH733" i="2"/>
  <c r="AG600" i="2"/>
  <c r="AG606" i="2"/>
  <c r="AG653" i="2"/>
  <c r="AG117" i="2"/>
  <c r="AG402" i="2"/>
  <c r="AG531" i="2"/>
  <c r="AG471" i="2"/>
  <c r="AG562" i="2"/>
  <c r="AG533" i="2"/>
  <c r="AG333" i="2"/>
  <c r="AG452" i="2"/>
  <c r="AG484" i="2"/>
  <c r="AG641" i="2"/>
  <c r="AG239" i="2"/>
  <c r="AG192" i="2"/>
  <c r="AG511" i="2"/>
  <c r="AG532" i="2"/>
  <c r="AG327" i="2"/>
  <c r="AG696" i="2"/>
  <c r="AG330" i="2"/>
  <c r="AG545" i="2"/>
  <c r="AG417" i="2"/>
  <c r="AG411" i="2"/>
  <c r="AG516" i="2"/>
  <c r="AG81" i="2"/>
  <c r="AG72" i="2"/>
  <c r="AG628" i="2"/>
  <c r="AG338" i="2"/>
  <c r="AG231" i="2"/>
  <c r="AG49" i="2"/>
  <c r="AG237" i="2"/>
  <c r="AG590" i="2"/>
  <c r="AG418" i="2"/>
  <c r="AG668" i="2"/>
  <c r="AG9" i="2"/>
  <c r="AG217" i="2"/>
  <c r="AG78" i="2"/>
  <c r="AG314" i="2"/>
  <c r="AG667" i="2"/>
  <c r="AG122" i="2"/>
  <c r="AG527" i="2"/>
  <c r="AG575" i="2"/>
  <c r="AG137" i="2"/>
  <c r="AG59" i="2"/>
  <c r="AG190" i="2"/>
  <c r="AG261" i="2"/>
  <c r="AG356" i="2"/>
  <c r="AG96" i="2"/>
  <c r="AG643" i="2"/>
  <c r="AG557" i="2"/>
  <c r="AG395" i="2"/>
  <c r="AG312" i="2"/>
  <c r="AG182" i="2"/>
  <c r="AG128" i="2"/>
  <c r="AG502" i="2"/>
  <c r="AG120" i="2"/>
  <c r="AG501" i="2"/>
  <c r="AG401" i="2"/>
  <c r="AG483" i="2"/>
  <c r="AG634" i="2"/>
  <c r="AG389" i="2"/>
  <c r="AG124" i="2"/>
  <c r="AG346" i="2"/>
  <c r="AG420" i="2"/>
  <c r="AG367" i="2"/>
  <c r="AG238" i="2"/>
  <c r="AG260" i="2"/>
  <c r="AG107" i="2"/>
  <c r="AG455" i="2"/>
  <c r="AG342" i="2"/>
  <c r="AG132" i="2"/>
  <c r="AG211" i="2"/>
  <c r="AG168" i="2"/>
  <c r="AG139" i="2"/>
  <c r="AG391" i="2"/>
  <c r="AG491" i="2"/>
  <c r="AG655" i="2"/>
  <c r="AG515" i="2"/>
  <c r="AG388" i="2"/>
  <c r="AG378" i="2"/>
  <c r="AG578" i="2"/>
  <c r="AG181" i="2"/>
  <c r="AG225" i="2"/>
  <c r="AG305" i="2"/>
  <c r="AG4" i="2"/>
  <c r="AG121" i="2"/>
  <c r="AG306" i="2"/>
  <c r="AG662" i="2"/>
  <c r="AG75" i="2"/>
  <c r="AG5" i="2"/>
  <c r="AG593" i="2"/>
  <c r="AG254" i="2"/>
  <c r="AG495" i="2"/>
  <c r="AG365" i="2"/>
  <c r="AG65" i="2"/>
  <c r="AG390" i="2"/>
  <c r="AG218" i="2"/>
  <c r="AG134" i="2"/>
  <c r="AG281" i="2"/>
  <c r="AG465" i="2"/>
  <c r="AG232" i="2"/>
  <c r="AG302" i="2"/>
  <c r="AG50" i="2"/>
  <c r="AG110" i="2"/>
  <c r="AG158" i="2"/>
  <c r="AG257" i="2"/>
  <c r="AG142" i="2"/>
  <c r="AG513" i="2"/>
  <c r="AG230" i="2"/>
  <c r="AG442" i="2"/>
  <c r="AG380" i="2"/>
  <c r="AG569" i="2"/>
  <c r="AG63" i="2"/>
  <c r="AG699" i="2"/>
  <c r="AG394" i="2"/>
  <c r="AG196" i="2"/>
  <c r="AG153" i="2"/>
  <c r="AG458" i="2"/>
  <c r="AG500" i="2"/>
  <c r="AG316" i="2"/>
  <c r="AG654" i="2"/>
  <c r="AG209" i="2"/>
  <c r="AG18" i="2"/>
  <c r="AG64" i="2"/>
  <c r="AG152" i="2"/>
  <c r="AG155" i="2"/>
  <c r="AG32" i="2"/>
  <c r="AG293" i="2"/>
  <c r="AG321" i="2"/>
  <c r="AG42" i="2"/>
  <c r="AG679" i="2"/>
  <c r="AG431" i="2"/>
  <c r="AG299" i="2"/>
  <c r="AG561" i="2"/>
  <c r="AG240" i="2"/>
  <c r="AG674" i="2"/>
  <c r="AG489" i="2"/>
  <c r="AG665" i="2"/>
  <c r="AG249" i="2"/>
  <c r="AG12" i="2"/>
  <c r="AG457" i="2"/>
  <c r="AG366" i="2"/>
  <c r="AG279" i="2"/>
  <c r="AG241" i="2"/>
  <c r="AG332" i="2"/>
  <c r="AG283" i="2"/>
  <c r="AG350" i="2"/>
  <c r="AG74" i="2"/>
  <c r="AG229" i="2"/>
  <c r="AG424" i="2"/>
  <c r="AG518" i="2"/>
  <c r="AG273" i="2"/>
  <c r="AG144" i="2"/>
  <c r="AG564" i="2"/>
  <c r="AG325" i="2"/>
  <c r="AG164" i="2"/>
  <c r="AG439" i="2"/>
  <c r="AG473" i="2"/>
  <c r="AG111" i="2"/>
  <c r="AG525" i="2"/>
  <c r="AG425" i="2"/>
  <c r="AG535" i="2"/>
  <c r="AG544" i="2"/>
  <c r="AG607" i="2"/>
  <c r="AG406" i="2"/>
  <c r="AG493" i="2"/>
  <c r="AG671" i="2"/>
  <c r="AG265" i="2"/>
  <c r="AG580" i="2"/>
  <c r="AG682" i="2"/>
  <c r="AG548" i="2"/>
  <c r="AG207" i="2"/>
  <c r="AG24" i="2"/>
  <c r="AG670" i="2"/>
  <c r="AG174" i="2"/>
  <c r="AG382" i="2"/>
  <c r="AG398" i="2"/>
  <c r="AG58" i="2"/>
  <c r="AG604" i="2"/>
  <c r="AG171" i="2"/>
  <c r="AG179" i="2"/>
  <c r="AG40" i="2"/>
  <c r="AG612" i="2"/>
  <c r="AG167" i="2"/>
  <c r="AG550" i="2"/>
  <c r="AG7" i="2"/>
  <c r="AG296" i="2"/>
  <c r="AG648" i="2"/>
  <c r="AG649" i="2"/>
  <c r="AG610" i="2"/>
  <c r="AG546" i="2"/>
  <c r="AG459" i="2"/>
  <c r="AG60" i="2"/>
  <c r="AG560" i="2"/>
  <c r="AG429" i="2"/>
  <c r="AG347" i="2"/>
  <c r="AG27" i="2"/>
  <c r="AG467" i="2"/>
  <c r="AG534" i="2"/>
  <c r="AG180" i="2"/>
  <c r="AG387" i="2"/>
  <c r="AG233" i="2"/>
  <c r="AG517" i="2"/>
  <c r="AG94" i="2"/>
  <c r="AG377" i="2"/>
  <c r="AG301" i="2"/>
  <c r="AG472" i="2"/>
  <c r="AG99" i="2"/>
  <c r="AG451" i="2"/>
  <c r="AG104" i="2"/>
  <c r="AG37" i="2"/>
  <c r="AG77" i="2"/>
  <c r="AG404" i="2"/>
  <c r="AG412" i="2"/>
  <c r="AG112" i="2"/>
  <c r="AG434" i="2"/>
  <c r="AG567" i="2"/>
  <c r="AG552" i="2"/>
  <c r="AG664" i="2"/>
  <c r="AG79" i="2"/>
  <c r="AG375" i="2"/>
  <c r="AG68" i="2"/>
  <c r="AG432" i="2"/>
  <c r="AG140" i="2"/>
  <c r="AG478" i="2"/>
  <c r="AG589" i="2"/>
  <c r="AG278" i="2"/>
  <c r="AG470" i="2"/>
  <c r="AG684" i="2"/>
  <c r="AG723" i="2"/>
  <c r="AG269" i="2"/>
  <c r="AG263" i="2"/>
  <c r="AG101" i="2"/>
  <c r="AG284" i="2"/>
  <c r="AG313" i="2"/>
  <c r="AG13" i="2"/>
  <c r="AG408" i="2"/>
  <c r="AG583" i="2"/>
  <c r="AG309" i="2"/>
  <c r="AG175" i="2"/>
  <c r="AG288" i="2"/>
  <c r="AG405" i="2"/>
  <c r="AG46" i="2"/>
  <c r="AG57" i="2"/>
  <c r="AG436" i="2"/>
  <c r="AG6" i="2"/>
  <c r="AG351" i="2"/>
  <c r="AG707" i="2"/>
  <c r="AG23" i="2"/>
  <c r="AG659" i="2"/>
  <c r="AG721" i="2"/>
  <c r="AG592" i="2"/>
  <c r="AG34" i="2"/>
  <c r="AG177" i="2"/>
  <c r="AG512" i="2"/>
  <c r="AG577" i="2"/>
  <c r="AG193" i="2"/>
  <c r="AG70" i="2"/>
  <c r="AG538" i="2"/>
  <c r="AG358" i="2"/>
  <c r="AG290" i="2"/>
  <c r="AG44" i="2"/>
  <c r="AG522" i="2"/>
  <c r="AG383" i="2"/>
  <c r="AG335" i="2"/>
  <c r="AG331" i="2"/>
  <c r="AG530" i="2"/>
  <c r="AG475" i="2"/>
  <c r="AG162" i="2"/>
  <c r="AG126" i="2"/>
  <c r="AG86" i="2"/>
  <c r="AG294" i="2"/>
  <c r="AG149" i="2"/>
  <c r="AG344" i="2"/>
  <c r="AG318" i="2"/>
  <c r="AG379" i="2"/>
  <c r="AG16" i="2"/>
  <c r="AG543" i="2"/>
  <c r="AG558" i="2"/>
  <c r="AG453" i="2"/>
  <c r="AG228" i="2"/>
  <c r="AG216" i="2"/>
  <c r="AG454" i="2"/>
  <c r="AG53" i="2"/>
  <c r="AG427" i="2"/>
  <c r="AG677" i="2"/>
  <c r="AG90" i="2"/>
  <c r="AG264" i="2"/>
  <c r="AG106" i="2"/>
  <c r="AG88" i="2"/>
  <c r="AG243" i="2"/>
  <c r="AG660" i="2"/>
  <c r="AG170" i="2"/>
  <c r="AG410" i="2"/>
  <c r="AG62" i="2"/>
  <c r="AG617" i="2"/>
  <c r="AG343" i="2"/>
  <c r="AG345" i="2"/>
  <c r="AG287" i="2"/>
  <c r="AG587" i="2"/>
  <c r="AG143" i="2"/>
  <c r="AG497" i="2"/>
  <c r="AG319" i="2"/>
  <c r="AG571" i="2"/>
  <c r="AG247" i="2"/>
  <c r="AG524" i="2"/>
  <c r="AG51" i="2"/>
  <c r="AG102" i="2"/>
  <c r="AG97" i="2"/>
  <c r="AG245" i="2"/>
  <c r="AG154" i="2"/>
  <c r="AG286" i="2"/>
  <c r="AG298" i="2"/>
  <c r="AG8" i="2"/>
  <c r="AG505" i="2"/>
  <c r="AG304" i="2"/>
  <c r="AG603" i="2"/>
  <c r="AG116" i="2"/>
  <c r="AG213" i="2"/>
  <c r="AG147" i="2"/>
  <c r="AG385" i="2"/>
  <c r="AG272" i="2"/>
  <c r="AG165" i="2"/>
  <c r="AG364" i="2"/>
  <c r="AG476" i="2"/>
  <c r="AG504" i="2"/>
  <c r="AG710" i="2"/>
  <c r="AG222" i="2"/>
  <c r="AG556" i="2"/>
  <c r="AG277" i="2"/>
  <c r="AG21" i="2"/>
  <c r="AG618" i="2"/>
  <c r="AG91" i="2"/>
  <c r="AG704" i="2"/>
  <c r="AG146" i="2"/>
  <c r="AG93" i="2"/>
  <c r="AG199" i="2"/>
  <c r="AG141" i="2"/>
  <c r="AG448" i="2"/>
  <c r="AG183" i="2"/>
  <c r="AG310" i="2"/>
  <c r="AG191" i="2"/>
  <c r="AG311" i="2"/>
  <c r="AG36" i="2"/>
  <c r="AG528" i="2"/>
  <c r="AG125" i="2"/>
  <c r="AG638" i="2"/>
  <c r="AG485" i="2"/>
  <c r="AG89" i="2"/>
  <c r="AG10" i="2"/>
  <c r="AG633" i="2"/>
  <c r="AG728" i="2"/>
  <c r="AG31" i="2"/>
  <c r="AG160" i="2"/>
  <c r="AG29" i="2"/>
  <c r="AG508" i="2"/>
  <c r="AG66" i="2"/>
  <c r="AG226" i="2"/>
  <c r="AG123" i="2"/>
  <c r="AG422" i="2"/>
  <c r="AG138" i="2"/>
  <c r="AG588" i="2"/>
  <c r="AG161" i="2"/>
  <c r="AG599" i="2"/>
  <c r="AG570" i="2"/>
  <c r="AG339" i="2"/>
  <c r="AG421" i="2"/>
  <c r="AG393" i="2"/>
  <c r="AG202" i="2"/>
  <c r="AG256" i="2"/>
  <c r="AG584" i="2"/>
  <c r="AG55" i="2"/>
  <c r="AG215" i="2"/>
  <c r="AG620" i="2"/>
  <c r="AG282" i="2"/>
  <c r="AG103" i="2"/>
  <c r="AG397" i="2"/>
  <c r="AG201" i="2"/>
  <c r="AG461" i="2"/>
  <c r="AG11" i="2"/>
  <c r="AG703" i="2"/>
  <c r="AG336" i="2"/>
  <c r="AG172" i="2"/>
  <c r="AG474" i="2"/>
  <c r="AG657" i="2"/>
  <c r="AG2" i="2"/>
  <c r="AG159" i="2"/>
  <c r="AG423" i="2"/>
  <c r="AG105" i="2"/>
  <c r="AG3" i="2"/>
  <c r="AG486" i="2"/>
  <c r="AG624" i="2"/>
  <c r="AG56" i="2"/>
  <c r="AG205" i="2"/>
  <c r="AG700" i="2"/>
  <c r="AG156" i="2"/>
  <c r="AG71" i="2"/>
  <c r="AG376" i="2"/>
  <c r="AG178" i="2"/>
  <c r="AG373" i="2"/>
  <c r="AG320" i="2"/>
  <c r="AG611" i="2"/>
  <c r="AG14" i="2"/>
  <c r="AG114" i="2"/>
  <c r="AG268" i="2"/>
  <c r="AG187" i="2"/>
  <c r="AG35" i="2"/>
  <c r="AG477" i="2"/>
  <c r="AG242" i="2"/>
  <c r="AG38" i="2"/>
  <c r="AG428" i="2"/>
  <c r="AG585" i="2"/>
  <c r="AG251" i="2"/>
  <c r="AG17" i="2"/>
  <c r="AG115" i="2"/>
  <c r="AG15" i="2"/>
  <c r="AG526" i="2"/>
  <c r="AG248" i="2"/>
  <c r="AG270" i="2"/>
  <c r="AG419" i="2"/>
  <c r="AG574" i="2"/>
  <c r="AG340" i="2"/>
  <c r="AG61" i="2"/>
  <c r="AG274" i="2"/>
  <c r="AG361" i="2"/>
  <c r="AG259" i="2"/>
  <c r="AG85" i="2"/>
  <c r="AG678" i="2"/>
  <c r="AG737" i="2"/>
  <c r="AG573" i="2"/>
  <c r="AG337" i="2"/>
  <c r="AG129" i="2"/>
  <c r="AG176" i="2"/>
  <c r="AG632" i="2"/>
  <c r="AG568" i="2"/>
  <c r="AG680" i="2"/>
  <c r="AG625" i="2"/>
  <c r="AG73" i="2"/>
  <c r="AG76" i="2"/>
  <c r="AG724" i="2"/>
  <c r="AG509" i="2"/>
  <c r="AG244" i="2"/>
  <c r="AG266" i="2"/>
  <c r="AG33" i="2"/>
  <c r="AG173" i="2"/>
  <c r="AG480" i="2"/>
  <c r="AG613" i="2"/>
  <c r="AG291" i="2"/>
  <c r="AG236" i="2"/>
  <c r="AG246" i="2"/>
  <c r="AG92" i="2"/>
  <c r="AG536" i="2"/>
  <c r="AG695" i="2"/>
  <c r="AG547" i="2"/>
  <c r="AG413" i="2"/>
  <c r="AG359" i="2"/>
  <c r="AG275" i="2"/>
  <c r="AG697" i="2"/>
  <c r="AG348" i="2"/>
  <c r="AG276" i="2"/>
  <c r="AG460" i="2"/>
  <c r="AG186" i="2"/>
  <c r="AG447" i="2"/>
  <c r="AG295" i="2"/>
  <c r="AG529" i="2"/>
  <c r="AG386" i="2"/>
  <c r="AG437" i="2"/>
  <c r="AG572" i="2"/>
  <c r="AG253" i="2"/>
  <c r="AG362" i="2"/>
  <c r="AG54" i="2"/>
  <c r="AG166" i="2"/>
  <c r="AG551" i="2"/>
  <c r="AG676" i="2"/>
  <c r="AG206" i="2"/>
  <c r="AG136" i="2"/>
  <c r="AG45" i="2"/>
  <c r="AG443" i="2"/>
  <c r="AG499" i="2"/>
  <c r="AG25" i="2"/>
  <c r="AG220" i="2"/>
  <c r="AG100" i="2"/>
  <c r="AG369" i="2"/>
  <c r="AG308" i="2"/>
  <c r="AG731" i="2"/>
  <c r="AG669" i="2"/>
  <c r="AG334" i="2"/>
  <c r="AG715" i="2"/>
  <c r="AG702" i="2"/>
  <c r="AG591" i="2"/>
  <c r="AG250" i="2"/>
  <c r="AG357" i="2"/>
  <c r="AG466" i="2"/>
  <c r="AG468" i="2"/>
  <c r="AG185" i="2"/>
  <c r="AG328" i="2"/>
  <c r="AG150" i="2"/>
  <c r="AG537" i="2"/>
  <c r="AG151" i="2"/>
  <c r="AG184" i="2"/>
  <c r="AG195" i="2"/>
  <c r="AG565" i="2"/>
  <c r="AG30" i="2"/>
  <c r="AG426" i="2"/>
  <c r="AG623" i="2"/>
  <c r="AG675" i="2"/>
  <c r="AG496" i="2"/>
  <c r="AG354" i="2"/>
  <c r="AG19" i="2"/>
  <c r="AG582" i="2"/>
  <c r="AG119" i="2"/>
  <c r="AG642" i="2"/>
  <c r="AG20" i="2"/>
  <c r="AG203" i="2"/>
  <c r="AG307" i="2"/>
  <c r="AG52" i="2"/>
  <c r="AG554" i="2"/>
  <c r="AG43" i="2"/>
  <c r="AG487" i="2"/>
  <c r="AG48" i="2"/>
  <c r="AG416" i="2"/>
  <c r="AG456" i="2"/>
  <c r="AG595" i="2"/>
  <c r="AG576" i="2"/>
  <c r="AG98" i="2"/>
  <c r="AG492" i="2"/>
  <c r="AG69" i="2"/>
  <c r="AG360" i="2"/>
  <c r="AG409" i="2"/>
  <c r="AG736" i="2"/>
  <c r="AG540" i="2"/>
  <c r="AG22" i="2"/>
  <c r="AG708" i="2"/>
  <c r="AG732" i="2"/>
  <c r="AG510" i="2"/>
  <c r="AG541" i="2"/>
  <c r="AG479" i="2"/>
  <c r="AG598" i="2"/>
  <c r="AG658" i="2"/>
  <c r="AG363" i="2"/>
  <c r="AG67" i="2"/>
  <c r="AG464" i="2"/>
  <c r="AG645" i="2"/>
  <c r="AG396" i="2"/>
  <c r="AG619" i="2"/>
  <c r="AG224" i="2"/>
  <c r="AG629" i="2"/>
  <c r="AG47" i="2"/>
  <c r="AG289" i="2"/>
  <c r="AG317" i="2"/>
  <c r="AG214" i="2"/>
  <c r="AG133" i="2"/>
  <c r="AG169" i="2"/>
  <c r="AG303" i="2"/>
  <c r="AG507" i="2"/>
  <c r="AG297" i="2"/>
  <c r="AG26" i="2"/>
  <c r="AG198" i="2"/>
  <c r="AG482" i="2"/>
  <c r="AG208" i="2"/>
  <c r="AG639" i="2"/>
  <c r="AG616" i="2"/>
  <c r="AG435" i="2"/>
  <c r="AG433" i="2"/>
  <c r="AG414" i="2"/>
  <c r="AG135" i="2"/>
  <c r="AG727" i="2"/>
  <c r="AG563" i="2"/>
  <c r="AG581" i="2"/>
  <c r="AG41" i="2"/>
  <c r="AG400" i="2"/>
  <c r="AG210" i="2"/>
  <c r="AG701" i="2"/>
  <c r="AG494" i="2"/>
  <c r="AG80" i="2"/>
  <c r="AG729" i="2"/>
  <c r="AG267" i="2"/>
  <c r="AG686" i="2"/>
  <c r="AG28" i="2"/>
  <c r="AG157" i="2"/>
  <c r="AG687" i="2"/>
  <c r="AG374" i="2"/>
  <c r="AG586" i="2"/>
  <c r="AG403" i="2"/>
  <c r="AG130" i="2"/>
  <c r="AG438" i="2"/>
  <c r="AG714" i="2"/>
  <c r="AG341" i="2"/>
  <c r="AG39" i="2"/>
  <c r="AG372" i="2"/>
  <c r="AG82" i="2"/>
  <c r="AG685" i="2"/>
  <c r="AG221" i="2"/>
  <c r="AG118" i="2"/>
  <c r="AG163" i="2"/>
  <c r="AG108" i="2"/>
  <c r="AG663" i="2"/>
  <c r="AG559" i="2"/>
  <c r="AG644" i="2"/>
  <c r="AG326" i="2"/>
  <c r="AG519" i="2"/>
  <c r="AG315" i="2"/>
  <c r="AG392" i="2"/>
  <c r="AG113" i="2"/>
  <c r="AG647" i="2"/>
  <c r="AG450" i="2"/>
  <c r="AG709" i="2"/>
  <c r="AG549" i="2"/>
  <c r="AG683" i="2"/>
  <c r="AG722" i="2"/>
  <c r="AG200" i="2"/>
  <c r="AG219" i="2"/>
  <c r="AG83" i="2"/>
  <c r="AG324" i="2"/>
  <c r="AG223" i="2"/>
  <c r="AG469" i="2"/>
  <c r="AG227" i="2"/>
  <c r="AG523" i="2"/>
  <c r="AG262" i="2"/>
  <c r="AG329" i="2"/>
  <c r="AG689" i="2"/>
  <c r="AG131" i="2"/>
  <c r="AG127" i="2"/>
  <c r="AG255" i="2"/>
  <c r="AG148" i="2"/>
  <c r="AG646" i="2"/>
  <c r="AG441" i="2"/>
  <c r="AG204" i="2"/>
  <c r="AG705" i="2"/>
  <c r="AG656" i="2"/>
  <c r="AG444" i="2"/>
  <c r="AG614" i="2"/>
  <c r="AG566" i="2"/>
  <c r="AG84" i="2"/>
  <c r="AG673" i="2"/>
  <c r="AG109" i="2"/>
  <c r="AG621" i="2"/>
  <c r="AG712" i="2"/>
  <c r="AG636" i="2"/>
  <c r="AG407" i="2"/>
  <c r="AG739" i="2"/>
  <c r="AG597" i="2"/>
  <c r="AG693" i="2"/>
  <c r="AG145" i="2"/>
  <c r="AG285" i="2"/>
  <c r="AG440" i="2"/>
  <c r="AG622" i="2"/>
  <c r="AG368" i="2"/>
  <c r="AG353" i="2"/>
  <c r="AG630" i="2"/>
  <c r="AG651" i="2"/>
  <c r="AG212" i="2"/>
  <c r="AG87" i="2"/>
  <c r="AG258" i="2"/>
  <c r="AG579" i="2"/>
  <c r="AG300" i="2"/>
  <c r="AG594" i="2"/>
  <c r="AG234" i="2"/>
  <c r="AG355" i="2"/>
  <c r="AG384" i="2"/>
  <c r="AG553" i="2"/>
  <c r="AG490" i="2"/>
  <c r="AG399" i="2"/>
  <c r="AG381" i="2"/>
  <c r="AG194" i="2"/>
  <c r="AG95" i="2"/>
  <c r="AG235" i="2"/>
  <c r="AG292" i="2"/>
  <c r="AG271" i="2"/>
  <c r="AG730" i="2"/>
  <c r="AG506" i="2"/>
  <c r="AG605" i="2"/>
  <c r="AG415" i="2"/>
  <c r="AG197" i="2"/>
  <c r="AG280" i="2"/>
  <c r="AG690" i="2"/>
  <c r="AG555" i="2"/>
  <c r="AG189" i="2"/>
  <c r="AG609" i="2"/>
  <c r="AG514" i="2"/>
  <c r="AG252" i="2"/>
  <c r="AG520" i="2"/>
  <c r="AG188" i="2"/>
  <c r="AG602" i="2"/>
  <c r="AG640" i="2"/>
  <c r="AG521" i="2"/>
  <c r="AG463" i="2"/>
  <c r="AG637" i="2"/>
  <c r="AG371" i="2"/>
  <c r="AG596" i="2"/>
  <c r="AG349" i="2"/>
  <c r="AG446" i="2"/>
  <c r="AG661" i="2"/>
  <c r="AG445" i="2"/>
  <c r="AG370" i="2"/>
  <c r="AG681" i="2"/>
  <c r="AG462" i="2"/>
  <c r="AG352" i="2"/>
  <c r="AG726" i="2"/>
  <c r="AG652" i="2"/>
  <c r="AG601" i="2"/>
  <c r="AG631" i="2"/>
  <c r="AG323" i="2"/>
  <c r="AG430" i="2"/>
  <c r="AG481" i="2"/>
  <c r="AG542" i="2"/>
  <c r="AG322" i="2"/>
  <c r="AG626" i="2"/>
  <c r="AG650" i="2"/>
  <c r="AG725" i="2"/>
  <c r="AG672" i="2"/>
  <c r="AG449" i="2"/>
  <c r="AG691" i="2"/>
  <c r="AG498" i="2"/>
  <c r="AG608" i="2"/>
  <c r="AG694" i="2"/>
  <c r="AG488" i="2"/>
  <c r="AG666" i="2"/>
  <c r="AG738" i="2"/>
  <c r="AG539" i="2"/>
  <c r="AG615" i="2"/>
  <c r="AG635" i="2"/>
  <c r="AG734" i="2"/>
  <c r="AG718" i="2"/>
  <c r="AG720" i="2"/>
  <c r="AG503" i="2"/>
  <c r="AG716" i="2"/>
  <c r="AG735" i="2"/>
  <c r="AG711" i="2"/>
  <c r="AG627" i="2"/>
  <c r="AG698" i="2"/>
  <c r="AG719" i="2"/>
  <c r="AG717" i="2"/>
  <c r="AG688" i="2"/>
  <c r="AG692" i="2"/>
  <c r="AG706" i="2"/>
  <c r="AG713" i="2"/>
  <c r="AG733" i="2"/>
  <c r="AF600" i="2"/>
  <c r="AF606" i="2"/>
  <c r="AF653" i="2"/>
  <c r="AF117" i="2"/>
  <c r="AF402" i="2"/>
  <c r="AF531" i="2"/>
  <c r="AF471" i="2"/>
  <c r="AF562" i="2"/>
  <c r="AF533" i="2"/>
  <c r="AF333" i="2"/>
  <c r="AF452" i="2"/>
  <c r="AF484" i="2"/>
  <c r="AF641" i="2"/>
  <c r="AF239" i="2"/>
  <c r="AF192" i="2"/>
  <c r="AF511" i="2"/>
  <c r="AF532" i="2"/>
  <c r="AF327" i="2"/>
  <c r="AF696" i="2"/>
  <c r="AF330" i="2"/>
  <c r="AF545" i="2"/>
  <c r="AF417" i="2"/>
  <c r="AF411" i="2"/>
  <c r="AF516" i="2"/>
  <c r="AF81" i="2"/>
  <c r="AF72" i="2"/>
  <c r="AF628" i="2"/>
  <c r="AF338" i="2"/>
  <c r="AF231" i="2"/>
  <c r="AF49" i="2"/>
  <c r="AF237" i="2"/>
  <c r="AF590" i="2"/>
  <c r="AF418" i="2"/>
  <c r="AF668" i="2"/>
  <c r="AF9" i="2"/>
  <c r="AF217" i="2"/>
  <c r="AF78" i="2"/>
  <c r="AF314" i="2"/>
  <c r="AF667" i="2"/>
  <c r="AF122" i="2"/>
  <c r="AF527" i="2"/>
  <c r="AF575" i="2"/>
  <c r="AF137" i="2"/>
  <c r="AF59" i="2"/>
  <c r="AF190" i="2"/>
  <c r="AF261" i="2"/>
  <c r="AF356" i="2"/>
  <c r="AF96" i="2"/>
  <c r="AF643" i="2"/>
  <c r="AF557" i="2"/>
  <c r="AF395" i="2"/>
  <c r="AF312" i="2"/>
  <c r="AF182" i="2"/>
  <c r="AF128" i="2"/>
  <c r="AF502" i="2"/>
  <c r="AF120" i="2"/>
  <c r="AF501" i="2"/>
  <c r="AF401" i="2"/>
  <c r="AF483" i="2"/>
  <c r="AF634" i="2"/>
  <c r="AF389" i="2"/>
  <c r="AF124" i="2"/>
  <c r="AF346" i="2"/>
  <c r="AF420" i="2"/>
  <c r="AF367" i="2"/>
  <c r="AF238" i="2"/>
  <c r="AF260" i="2"/>
  <c r="AF107" i="2"/>
  <c r="AF455" i="2"/>
  <c r="AF342" i="2"/>
  <c r="AF132" i="2"/>
  <c r="AF211" i="2"/>
  <c r="AF168" i="2"/>
  <c r="AF139" i="2"/>
  <c r="AF391" i="2"/>
  <c r="AF491" i="2"/>
  <c r="AF655" i="2"/>
  <c r="AF515" i="2"/>
  <c r="AF388" i="2"/>
  <c r="AF378" i="2"/>
  <c r="AF578" i="2"/>
  <c r="AF181" i="2"/>
  <c r="AF225" i="2"/>
  <c r="AF305" i="2"/>
  <c r="AF4" i="2"/>
  <c r="AF121" i="2"/>
  <c r="AF306" i="2"/>
  <c r="AF662" i="2"/>
  <c r="AF75" i="2"/>
  <c r="AF5" i="2"/>
  <c r="AF593" i="2"/>
  <c r="AF254" i="2"/>
  <c r="AF495" i="2"/>
  <c r="AF365" i="2"/>
  <c r="AF65" i="2"/>
  <c r="AF390" i="2"/>
  <c r="AF218" i="2"/>
  <c r="AF134" i="2"/>
  <c r="AF281" i="2"/>
  <c r="AF465" i="2"/>
  <c r="AF232" i="2"/>
  <c r="AF302" i="2"/>
  <c r="AF50" i="2"/>
  <c r="AF110" i="2"/>
  <c r="AF158" i="2"/>
  <c r="AF257" i="2"/>
  <c r="AF142" i="2"/>
  <c r="AF513" i="2"/>
  <c r="AF230" i="2"/>
  <c r="AF442" i="2"/>
  <c r="AF380" i="2"/>
  <c r="AF569" i="2"/>
  <c r="AF63" i="2"/>
  <c r="AF699" i="2"/>
  <c r="AF394" i="2"/>
  <c r="AF196" i="2"/>
  <c r="AF153" i="2"/>
  <c r="AF458" i="2"/>
  <c r="AF500" i="2"/>
  <c r="AF316" i="2"/>
  <c r="AF654" i="2"/>
  <c r="AF209" i="2"/>
  <c r="AF18" i="2"/>
  <c r="AF64" i="2"/>
  <c r="AF152" i="2"/>
  <c r="AF155" i="2"/>
  <c r="AF32" i="2"/>
  <c r="AF293" i="2"/>
  <c r="AF321" i="2"/>
  <c r="AF42" i="2"/>
  <c r="AF679" i="2"/>
  <c r="AF431" i="2"/>
  <c r="AF299" i="2"/>
  <c r="AF561" i="2"/>
  <c r="AF240" i="2"/>
  <c r="AF674" i="2"/>
  <c r="AF489" i="2"/>
  <c r="AF665" i="2"/>
  <c r="AF249" i="2"/>
  <c r="AF12" i="2"/>
  <c r="AF457" i="2"/>
  <c r="AF366" i="2"/>
  <c r="AF279" i="2"/>
  <c r="AF241" i="2"/>
  <c r="AF332" i="2"/>
  <c r="AF283" i="2"/>
  <c r="AF350" i="2"/>
  <c r="AF74" i="2"/>
  <c r="AF229" i="2"/>
  <c r="AF424" i="2"/>
  <c r="AF518" i="2"/>
  <c r="AF273" i="2"/>
  <c r="AF144" i="2"/>
  <c r="AF564" i="2"/>
  <c r="AF325" i="2"/>
  <c r="AF164" i="2"/>
  <c r="AF439" i="2"/>
  <c r="AF473" i="2"/>
  <c r="AF111" i="2"/>
  <c r="AF525" i="2"/>
  <c r="AF425" i="2"/>
  <c r="AF535" i="2"/>
  <c r="AF544" i="2"/>
  <c r="AF607" i="2"/>
  <c r="AF406" i="2"/>
  <c r="AF493" i="2"/>
  <c r="AF671" i="2"/>
  <c r="AF265" i="2"/>
  <c r="AF580" i="2"/>
  <c r="AF682" i="2"/>
  <c r="AF548" i="2"/>
  <c r="AF207" i="2"/>
  <c r="AF24" i="2"/>
  <c r="AF670" i="2"/>
  <c r="AF174" i="2"/>
  <c r="AF382" i="2"/>
  <c r="AF398" i="2"/>
  <c r="AF58" i="2"/>
  <c r="AF604" i="2"/>
  <c r="AF171" i="2"/>
  <c r="AF179" i="2"/>
  <c r="AF40" i="2"/>
  <c r="AF612" i="2"/>
  <c r="AF167" i="2"/>
  <c r="AF550" i="2"/>
  <c r="AF7" i="2"/>
  <c r="AF296" i="2"/>
  <c r="AF648" i="2"/>
  <c r="AF649" i="2"/>
  <c r="AF610" i="2"/>
  <c r="AF546" i="2"/>
  <c r="AF459" i="2"/>
  <c r="AF60" i="2"/>
  <c r="AF560" i="2"/>
  <c r="AF429" i="2"/>
  <c r="AF347" i="2"/>
  <c r="AF27" i="2"/>
  <c r="AF467" i="2"/>
  <c r="AF534" i="2"/>
  <c r="AF180" i="2"/>
  <c r="AF387" i="2"/>
  <c r="AF233" i="2"/>
  <c r="AF517" i="2"/>
  <c r="AF94" i="2"/>
  <c r="AF377" i="2"/>
  <c r="AF301" i="2"/>
  <c r="AF472" i="2"/>
  <c r="AF99" i="2"/>
  <c r="AF451" i="2"/>
  <c r="AF104" i="2"/>
  <c r="AF37" i="2"/>
  <c r="AF77" i="2"/>
  <c r="AF404" i="2"/>
  <c r="AF412" i="2"/>
  <c r="AF112" i="2"/>
  <c r="AF434" i="2"/>
  <c r="AF567" i="2"/>
  <c r="AF552" i="2"/>
  <c r="AF664" i="2"/>
  <c r="AF79" i="2"/>
  <c r="AF375" i="2"/>
  <c r="AF68" i="2"/>
  <c r="AF432" i="2"/>
  <c r="AF140" i="2"/>
  <c r="AF478" i="2"/>
  <c r="AF589" i="2"/>
  <c r="AF278" i="2"/>
  <c r="AF470" i="2"/>
  <c r="AF684" i="2"/>
  <c r="AF723" i="2"/>
  <c r="AF269" i="2"/>
  <c r="AF263" i="2"/>
  <c r="AF101" i="2"/>
  <c r="AF284" i="2"/>
  <c r="AF313" i="2"/>
  <c r="AF13" i="2"/>
  <c r="AF408" i="2"/>
  <c r="AF583" i="2"/>
  <c r="AF309" i="2"/>
  <c r="AF175" i="2"/>
  <c r="AF288" i="2"/>
  <c r="AF405" i="2"/>
  <c r="AF46" i="2"/>
  <c r="AF57" i="2"/>
  <c r="AF436" i="2"/>
  <c r="AF6" i="2"/>
  <c r="AF351" i="2"/>
  <c r="AF707" i="2"/>
  <c r="AF23" i="2"/>
  <c r="AF659" i="2"/>
  <c r="AF721" i="2"/>
  <c r="AF592" i="2"/>
  <c r="AF34" i="2"/>
  <c r="AF177" i="2"/>
  <c r="AF512" i="2"/>
  <c r="AF577" i="2"/>
  <c r="AF193" i="2"/>
  <c r="AF70" i="2"/>
  <c r="AF538" i="2"/>
  <c r="AF358" i="2"/>
  <c r="AF290" i="2"/>
  <c r="AF44" i="2"/>
  <c r="AF522" i="2"/>
  <c r="AF383" i="2"/>
  <c r="AF335" i="2"/>
  <c r="AF331" i="2"/>
  <c r="AF530" i="2"/>
  <c r="AF475" i="2"/>
  <c r="AF162" i="2"/>
  <c r="AF126" i="2"/>
  <c r="AF86" i="2"/>
  <c r="AF294" i="2"/>
  <c r="AF149" i="2"/>
  <c r="AF344" i="2"/>
  <c r="AF318" i="2"/>
  <c r="AF379" i="2"/>
  <c r="AF16" i="2"/>
  <c r="AF543" i="2"/>
  <c r="AF558" i="2"/>
  <c r="AF453" i="2"/>
  <c r="AF228" i="2"/>
  <c r="AF216" i="2"/>
  <c r="AF454" i="2"/>
  <c r="AF53" i="2"/>
  <c r="AF427" i="2"/>
  <c r="AF677" i="2"/>
  <c r="AF90" i="2"/>
  <c r="AF264" i="2"/>
  <c r="AF106" i="2"/>
  <c r="AF88" i="2"/>
  <c r="AF243" i="2"/>
  <c r="AF660" i="2"/>
  <c r="AF170" i="2"/>
  <c r="AF410" i="2"/>
  <c r="AF62" i="2"/>
  <c r="AF617" i="2"/>
  <c r="AF343" i="2"/>
  <c r="AF345" i="2"/>
  <c r="AF287" i="2"/>
  <c r="AF587" i="2"/>
  <c r="AF143" i="2"/>
  <c r="AF497" i="2"/>
  <c r="AF319" i="2"/>
  <c r="AF571" i="2"/>
  <c r="AF247" i="2"/>
  <c r="AF524" i="2"/>
  <c r="AF51" i="2"/>
  <c r="AF102" i="2"/>
  <c r="AF97" i="2"/>
  <c r="AF245" i="2"/>
  <c r="AF154" i="2"/>
  <c r="AF286" i="2"/>
  <c r="AF298" i="2"/>
  <c r="AF8" i="2"/>
  <c r="AF505" i="2"/>
  <c r="AF304" i="2"/>
  <c r="AF603" i="2"/>
  <c r="AF116" i="2"/>
  <c r="AF213" i="2"/>
  <c r="AF147" i="2"/>
  <c r="AF385" i="2"/>
  <c r="AF272" i="2"/>
  <c r="AF165" i="2"/>
  <c r="AF364" i="2"/>
  <c r="AF476" i="2"/>
  <c r="AF504" i="2"/>
  <c r="AF710" i="2"/>
  <c r="AF222" i="2"/>
  <c r="AF556" i="2"/>
  <c r="AF277" i="2"/>
  <c r="AF21" i="2"/>
  <c r="AF618" i="2"/>
  <c r="AF91" i="2"/>
  <c r="AF704" i="2"/>
  <c r="AF146" i="2"/>
  <c r="AF93" i="2"/>
  <c r="AF199" i="2"/>
  <c r="AF141" i="2"/>
  <c r="AF448" i="2"/>
  <c r="AF183" i="2"/>
  <c r="AF310" i="2"/>
  <c r="AF191" i="2"/>
  <c r="AF311" i="2"/>
  <c r="AF36" i="2"/>
  <c r="AF528" i="2"/>
  <c r="AF125" i="2"/>
  <c r="AF638" i="2"/>
  <c r="AF485" i="2"/>
  <c r="AF89" i="2"/>
  <c r="AF10" i="2"/>
  <c r="AF633" i="2"/>
  <c r="AF728" i="2"/>
  <c r="AF31" i="2"/>
  <c r="AF160" i="2"/>
  <c r="AF29" i="2"/>
  <c r="AF508" i="2"/>
  <c r="AF66" i="2"/>
  <c r="AF226" i="2"/>
  <c r="AF123" i="2"/>
  <c r="AF422" i="2"/>
  <c r="AF138" i="2"/>
  <c r="AF588" i="2"/>
  <c r="AF161" i="2"/>
  <c r="AF599" i="2"/>
  <c r="AF570" i="2"/>
  <c r="AF339" i="2"/>
  <c r="AF421" i="2"/>
  <c r="AF393" i="2"/>
  <c r="AF202" i="2"/>
  <c r="AF256" i="2"/>
  <c r="AF584" i="2"/>
  <c r="AF55" i="2"/>
  <c r="AF215" i="2"/>
  <c r="AF620" i="2"/>
  <c r="AF282" i="2"/>
  <c r="AF103" i="2"/>
  <c r="AF397" i="2"/>
  <c r="AF201" i="2"/>
  <c r="AF461" i="2"/>
  <c r="AF11" i="2"/>
  <c r="AF703" i="2"/>
  <c r="AF336" i="2"/>
  <c r="AF172" i="2"/>
  <c r="AF474" i="2"/>
  <c r="AF657" i="2"/>
  <c r="AF2" i="2"/>
  <c r="AF159" i="2"/>
  <c r="AF423" i="2"/>
  <c r="AF105" i="2"/>
  <c r="AF3" i="2"/>
  <c r="AF486" i="2"/>
  <c r="AF624" i="2"/>
  <c r="AF56" i="2"/>
  <c r="AF205" i="2"/>
  <c r="AF700" i="2"/>
  <c r="AF156" i="2"/>
  <c r="AF71" i="2"/>
  <c r="AF376" i="2"/>
  <c r="AF178" i="2"/>
  <c r="AF373" i="2"/>
  <c r="AF320" i="2"/>
  <c r="AF611" i="2"/>
  <c r="AF14" i="2"/>
  <c r="AF114" i="2"/>
  <c r="AF268" i="2"/>
  <c r="AF187" i="2"/>
  <c r="AF35" i="2"/>
  <c r="AF477" i="2"/>
  <c r="AF242" i="2"/>
  <c r="AF38" i="2"/>
  <c r="AF428" i="2"/>
  <c r="AF585" i="2"/>
  <c r="AF251" i="2"/>
  <c r="AF17" i="2"/>
  <c r="AF115" i="2"/>
  <c r="AF15" i="2"/>
  <c r="AF526" i="2"/>
  <c r="AF248" i="2"/>
  <c r="AF270" i="2"/>
  <c r="AF419" i="2"/>
  <c r="AF574" i="2"/>
  <c r="AF340" i="2"/>
  <c r="AF61" i="2"/>
  <c r="AF274" i="2"/>
  <c r="AF361" i="2"/>
  <c r="AF259" i="2"/>
  <c r="AF85" i="2"/>
  <c r="AF678" i="2"/>
  <c r="AF737" i="2"/>
  <c r="AF573" i="2"/>
  <c r="AF337" i="2"/>
  <c r="AF129" i="2"/>
  <c r="AF176" i="2"/>
  <c r="AF632" i="2"/>
  <c r="AF568" i="2"/>
  <c r="AF680" i="2"/>
  <c r="AF625" i="2"/>
  <c r="AF73" i="2"/>
  <c r="AF76" i="2"/>
  <c r="AF724" i="2"/>
  <c r="AF509" i="2"/>
  <c r="AF244" i="2"/>
  <c r="AF266" i="2"/>
  <c r="AF33" i="2"/>
  <c r="AF173" i="2"/>
  <c r="AF480" i="2"/>
  <c r="AF613" i="2"/>
  <c r="AF291" i="2"/>
  <c r="AF236" i="2"/>
  <c r="AF246" i="2"/>
  <c r="AF92" i="2"/>
  <c r="AF536" i="2"/>
  <c r="AF695" i="2"/>
  <c r="AF547" i="2"/>
  <c r="AF413" i="2"/>
  <c r="AF359" i="2"/>
  <c r="AF275" i="2"/>
  <c r="AF697" i="2"/>
  <c r="AF348" i="2"/>
  <c r="AF276" i="2"/>
  <c r="AF460" i="2"/>
  <c r="AF186" i="2"/>
  <c r="AF447" i="2"/>
  <c r="AF295" i="2"/>
  <c r="AF529" i="2"/>
  <c r="AF386" i="2"/>
  <c r="AF437" i="2"/>
  <c r="AF572" i="2"/>
  <c r="AF253" i="2"/>
  <c r="AF362" i="2"/>
  <c r="AF54" i="2"/>
  <c r="AF166" i="2"/>
  <c r="AF551" i="2"/>
  <c r="AF676" i="2"/>
  <c r="AF206" i="2"/>
  <c r="AF136" i="2"/>
  <c r="AF45" i="2"/>
  <c r="AF443" i="2"/>
  <c r="AF499" i="2"/>
  <c r="AF25" i="2"/>
  <c r="AF220" i="2"/>
  <c r="AF100" i="2"/>
  <c r="AF369" i="2"/>
  <c r="AF308" i="2"/>
  <c r="AF731" i="2"/>
  <c r="AF669" i="2"/>
  <c r="AF334" i="2"/>
  <c r="AF715" i="2"/>
  <c r="AF702" i="2"/>
  <c r="AF591" i="2"/>
  <c r="AF250" i="2"/>
  <c r="AF357" i="2"/>
  <c r="AF466" i="2"/>
  <c r="AF468" i="2"/>
  <c r="AF185" i="2"/>
  <c r="AF328" i="2"/>
  <c r="AF150" i="2"/>
  <c r="AF537" i="2"/>
  <c r="AF151" i="2"/>
  <c r="AF184" i="2"/>
  <c r="AF195" i="2"/>
  <c r="AF565" i="2"/>
  <c r="AF30" i="2"/>
  <c r="AF426" i="2"/>
  <c r="AF623" i="2"/>
  <c r="AF675" i="2"/>
  <c r="AF496" i="2"/>
  <c r="AF354" i="2"/>
  <c r="AF19" i="2"/>
  <c r="AF582" i="2"/>
  <c r="AF119" i="2"/>
  <c r="AF642" i="2"/>
  <c r="AF20" i="2"/>
  <c r="AF203" i="2"/>
  <c r="AF307" i="2"/>
  <c r="AF52" i="2"/>
  <c r="AF554" i="2"/>
  <c r="AF43" i="2"/>
  <c r="AF487" i="2"/>
  <c r="AF48" i="2"/>
  <c r="AF416" i="2"/>
  <c r="AF456" i="2"/>
  <c r="AF595" i="2"/>
  <c r="AF576" i="2"/>
  <c r="AF98" i="2"/>
  <c r="AF492" i="2"/>
  <c r="AF69" i="2"/>
  <c r="AF360" i="2"/>
  <c r="AF409" i="2"/>
  <c r="AF736" i="2"/>
  <c r="AF540" i="2"/>
  <c r="AF22" i="2"/>
  <c r="AF708" i="2"/>
  <c r="AF732" i="2"/>
  <c r="AF510" i="2"/>
  <c r="AF541" i="2"/>
  <c r="AF479" i="2"/>
  <c r="AF598" i="2"/>
  <c r="AF658" i="2"/>
  <c r="AF363" i="2"/>
  <c r="AF67" i="2"/>
  <c r="AF464" i="2"/>
  <c r="AF645" i="2"/>
  <c r="AF396" i="2"/>
  <c r="AF619" i="2"/>
  <c r="AF224" i="2"/>
  <c r="AF629" i="2"/>
  <c r="AF47" i="2"/>
  <c r="AF289" i="2"/>
  <c r="AF317" i="2"/>
  <c r="AF214" i="2"/>
  <c r="AF133" i="2"/>
  <c r="AF169" i="2"/>
  <c r="AF303" i="2"/>
  <c r="AF507" i="2"/>
  <c r="AF297" i="2"/>
  <c r="AF26" i="2"/>
  <c r="AF198" i="2"/>
  <c r="AF482" i="2"/>
  <c r="AF208" i="2"/>
  <c r="AF639" i="2"/>
  <c r="AF616" i="2"/>
  <c r="AF435" i="2"/>
  <c r="AF433" i="2"/>
  <c r="AF414" i="2"/>
  <c r="AF135" i="2"/>
  <c r="AF727" i="2"/>
  <c r="AF563" i="2"/>
  <c r="AF581" i="2"/>
  <c r="AF41" i="2"/>
  <c r="AF400" i="2"/>
  <c r="AF210" i="2"/>
  <c r="AF701" i="2"/>
  <c r="AF494" i="2"/>
  <c r="AF80" i="2"/>
  <c r="AF729" i="2"/>
  <c r="AF267" i="2"/>
  <c r="AF686" i="2"/>
  <c r="AF28" i="2"/>
  <c r="AF157" i="2"/>
  <c r="AF687" i="2"/>
  <c r="AF374" i="2"/>
  <c r="AF586" i="2"/>
  <c r="AF403" i="2"/>
  <c r="AF130" i="2"/>
  <c r="AF438" i="2"/>
  <c r="AF714" i="2"/>
  <c r="AF341" i="2"/>
  <c r="AF39" i="2"/>
  <c r="AF372" i="2"/>
  <c r="AF82" i="2"/>
  <c r="AF685" i="2"/>
  <c r="AF221" i="2"/>
  <c r="AF118" i="2"/>
  <c r="AF163" i="2"/>
  <c r="AF108" i="2"/>
  <c r="AF663" i="2"/>
  <c r="AF559" i="2"/>
  <c r="AF644" i="2"/>
  <c r="AF326" i="2"/>
  <c r="AF519" i="2"/>
  <c r="AF315" i="2"/>
  <c r="AF392" i="2"/>
  <c r="AF113" i="2"/>
  <c r="AF647" i="2"/>
  <c r="AF450" i="2"/>
  <c r="AF709" i="2"/>
  <c r="AF549" i="2"/>
  <c r="AF683" i="2"/>
  <c r="AF722" i="2"/>
  <c r="AF200" i="2"/>
  <c r="AF219" i="2"/>
  <c r="AF83" i="2"/>
  <c r="AF324" i="2"/>
  <c r="AF223" i="2"/>
  <c r="AF469" i="2"/>
  <c r="AF227" i="2"/>
  <c r="AF523" i="2"/>
  <c r="AF262" i="2"/>
  <c r="AF329" i="2"/>
  <c r="AF689" i="2"/>
  <c r="AF131" i="2"/>
  <c r="AF127" i="2"/>
  <c r="AF255" i="2"/>
  <c r="AF148" i="2"/>
  <c r="AF646" i="2"/>
  <c r="AF441" i="2"/>
  <c r="AF204" i="2"/>
  <c r="AF705" i="2"/>
  <c r="AF656" i="2"/>
  <c r="AF444" i="2"/>
  <c r="AF614" i="2"/>
  <c r="AF566" i="2"/>
  <c r="AF84" i="2"/>
  <c r="AF673" i="2"/>
  <c r="AF109" i="2"/>
  <c r="AF621" i="2"/>
  <c r="AF712" i="2"/>
  <c r="AF636" i="2"/>
  <c r="AF407" i="2"/>
  <c r="AF739" i="2"/>
  <c r="AF597" i="2"/>
  <c r="AF693" i="2"/>
  <c r="AF145" i="2"/>
  <c r="AF285" i="2"/>
  <c r="AF440" i="2"/>
  <c r="AF622" i="2"/>
  <c r="AF368" i="2"/>
  <c r="AF353" i="2"/>
  <c r="AF630" i="2"/>
  <c r="AF651" i="2"/>
  <c r="AF212" i="2"/>
  <c r="AF87" i="2"/>
  <c r="AF258" i="2"/>
  <c r="AF579" i="2"/>
  <c r="AF300" i="2"/>
  <c r="AF594" i="2"/>
  <c r="AF234" i="2"/>
  <c r="AF355" i="2"/>
  <c r="AF384" i="2"/>
  <c r="AF553" i="2"/>
  <c r="AF490" i="2"/>
  <c r="AF399" i="2"/>
  <c r="AF381" i="2"/>
  <c r="AF194" i="2"/>
  <c r="AF95" i="2"/>
  <c r="AF235" i="2"/>
  <c r="AF292" i="2"/>
  <c r="AF271" i="2"/>
  <c r="AF730" i="2"/>
  <c r="AF506" i="2"/>
  <c r="AF605" i="2"/>
  <c r="AF415" i="2"/>
  <c r="AF197" i="2"/>
  <c r="AF280" i="2"/>
  <c r="AF690" i="2"/>
  <c r="AF555" i="2"/>
  <c r="AF189" i="2"/>
  <c r="AF609" i="2"/>
  <c r="AF514" i="2"/>
  <c r="AF252" i="2"/>
  <c r="AF520" i="2"/>
  <c r="AF188" i="2"/>
  <c r="AF602" i="2"/>
  <c r="AF640" i="2"/>
  <c r="AF521" i="2"/>
  <c r="AF463" i="2"/>
  <c r="AF637" i="2"/>
  <c r="AF371" i="2"/>
  <c r="AF596" i="2"/>
  <c r="AF349" i="2"/>
  <c r="AF446" i="2"/>
  <c r="AF661" i="2"/>
  <c r="AF445" i="2"/>
  <c r="AF370" i="2"/>
  <c r="AF681" i="2"/>
  <c r="AF462" i="2"/>
  <c r="AF352" i="2"/>
  <c r="AF726" i="2"/>
  <c r="AF652" i="2"/>
  <c r="AF601" i="2"/>
  <c r="AF631" i="2"/>
  <c r="AF323" i="2"/>
  <c r="AF430" i="2"/>
  <c r="AF481" i="2"/>
  <c r="AF542" i="2"/>
  <c r="AF322" i="2"/>
  <c r="AF626" i="2"/>
  <c r="AF650" i="2"/>
  <c r="AF725" i="2"/>
  <c r="AF672" i="2"/>
  <c r="AF449" i="2"/>
  <c r="AF691" i="2"/>
  <c r="AF498" i="2"/>
  <c r="AF608" i="2"/>
  <c r="AF694" i="2"/>
  <c r="AF488" i="2"/>
  <c r="AF666" i="2"/>
  <c r="AF738" i="2"/>
  <c r="AF539" i="2"/>
  <c r="AF615" i="2"/>
  <c r="AF635" i="2"/>
  <c r="AF734" i="2"/>
  <c r="AF718" i="2"/>
  <c r="AF720" i="2"/>
  <c r="AF503" i="2"/>
  <c r="AF716" i="2"/>
  <c r="AF735" i="2"/>
  <c r="AF711" i="2"/>
  <c r="AF627" i="2"/>
  <c r="AF698" i="2"/>
  <c r="AF719" i="2"/>
  <c r="AF717" i="2"/>
  <c r="AF688" i="2"/>
  <c r="AF692" i="2"/>
  <c r="AF706" i="2"/>
  <c r="AF713" i="2"/>
  <c r="AF733" i="2"/>
  <c r="AE600" i="2"/>
  <c r="AE606" i="2"/>
  <c r="AE653" i="2"/>
  <c r="AE117" i="2"/>
  <c r="AE402" i="2"/>
  <c r="AE531" i="2"/>
  <c r="AE471" i="2"/>
  <c r="AE562" i="2"/>
  <c r="AE533" i="2"/>
  <c r="AE333" i="2"/>
  <c r="AE452" i="2"/>
  <c r="AE484" i="2"/>
  <c r="AE641" i="2"/>
  <c r="AE239" i="2"/>
  <c r="AE192" i="2"/>
  <c r="AE511" i="2"/>
  <c r="AE532" i="2"/>
  <c r="AE327" i="2"/>
  <c r="AE696" i="2"/>
  <c r="AE330" i="2"/>
  <c r="AE545" i="2"/>
  <c r="AE417" i="2"/>
  <c r="AE411" i="2"/>
  <c r="AE516" i="2"/>
  <c r="AE81" i="2"/>
  <c r="AE72" i="2"/>
  <c r="AE628" i="2"/>
  <c r="AE338" i="2"/>
  <c r="AE231" i="2"/>
  <c r="AE49" i="2"/>
  <c r="AE237" i="2"/>
  <c r="AE590" i="2"/>
  <c r="AE418" i="2"/>
  <c r="AE668" i="2"/>
  <c r="AE9" i="2"/>
  <c r="AE217" i="2"/>
  <c r="AE78" i="2"/>
  <c r="AE314" i="2"/>
  <c r="AE667" i="2"/>
  <c r="AE122" i="2"/>
  <c r="AE527" i="2"/>
  <c r="AE575" i="2"/>
  <c r="AE137" i="2"/>
  <c r="AE59" i="2"/>
  <c r="AE190" i="2"/>
  <c r="AE261" i="2"/>
  <c r="AE356" i="2"/>
  <c r="AE96" i="2"/>
  <c r="AE643" i="2"/>
  <c r="AE557" i="2"/>
  <c r="AE395" i="2"/>
  <c r="AE312" i="2"/>
  <c r="AE182" i="2"/>
  <c r="AE128" i="2"/>
  <c r="AE502" i="2"/>
  <c r="AE120" i="2"/>
  <c r="AE501" i="2"/>
  <c r="AE401" i="2"/>
  <c r="AE483" i="2"/>
  <c r="AE634" i="2"/>
  <c r="AE389" i="2"/>
  <c r="AE124" i="2"/>
  <c r="AE346" i="2"/>
  <c r="AE420" i="2"/>
  <c r="AE367" i="2"/>
  <c r="AE238" i="2"/>
  <c r="AE260" i="2"/>
  <c r="AE107" i="2"/>
  <c r="AE455" i="2"/>
  <c r="AE342" i="2"/>
  <c r="AE132" i="2"/>
  <c r="AE211" i="2"/>
  <c r="AE168" i="2"/>
  <c r="AE139" i="2"/>
  <c r="AE391" i="2"/>
  <c r="AE491" i="2"/>
  <c r="AE655" i="2"/>
  <c r="AE515" i="2"/>
  <c r="AE388" i="2"/>
  <c r="AE378" i="2"/>
  <c r="AE578" i="2"/>
  <c r="AE181" i="2"/>
  <c r="AE225" i="2"/>
  <c r="AE305" i="2"/>
  <c r="AE4" i="2"/>
  <c r="AE121" i="2"/>
  <c r="AE306" i="2"/>
  <c r="AE662" i="2"/>
  <c r="AE75" i="2"/>
  <c r="AE5" i="2"/>
  <c r="AE593" i="2"/>
  <c r="AE254" i="2"/>
  <c r="AE495" i="2"/>
  <c r="AE365" i="2"/>
  <c r="AE65" i="2"/>
  <c r="AE390" i="2"/>
  <c r="AE218" i="2"/>
  <c r="AE134" i="2"/>
  <c r="AE281" i="2"/>
  <c r="AE465" i="2"/>
  <c r="AE232" i="2"/>
  <c r="AE302" i="2"/>
  <c r="AE50" i="2"/>
  <c r="AE110" i="2"/>
  <c r="AE158" i="2"/>
  <c r="AE257" i="2"/>
  <c r="AE142" i="2"/>
  <c r="AE513" i="2"/>
  <c r="AE230" i="2"/>
  <c r="AE442" i="2"/>
  <c r="AE380" i="2"/>
  <c r="AE569" i="2"/>
  <c r="AE63" i="2"/>
  <c r="AE699" i="2"/>
  <c r="AE394" i="2"/>
  <c r="AE196" i="2"/>
  <c r="AE153" i="2"/>
  <c r="AE458" i="2"/>
  <c r="AE500" i="2"/>
  <c r="AE316" i="2"/>
  <c r="AE654" i="2"/>
  <c r="AE209" i="2"/>
  <c r="AE18" i="2"/>
  <c r="AE64" i="2"/>
  <c r="AE152" i="2"/>
  <c r="AE155" i="2"/>
  <c r="AE32" i="2"/>
  <c r="AE293" i="2"/>
  <c r="AE321" i="2"/>
  <c r="AE42" i="2"/>
  <c r="AE679" i="2"/>
  <c r="AE431" i="2"/>
  <c r="AE299" i="2"/>
  <c r="AE561" i="2"/>
  <c r="AE240" i="2"/>
  <c r="AE674" i="2"/>
  <c r="AE489" i="2"/>
  <c r="AE665" i="2"/>
  <c r="AE249" i="2"/>
  <c r="AE12" i="2"/>
  <c r="AE457" i="2"/>
  <c r="AE366" i="2"/>
  <c r="AE279" i="2"/>
  <c r="AE241" i="2"/>
  <c r="AE332" i="2"/>
  <c r="AE283" i="2"/>
  <c r="AE350" i="2"/>
  <c r="AE74" i="2"/>
  <c r="AE229" i="2"/>
  <c r="AE424" i="2"/>
  <c r="AE518" i="2"/>
  <c r="AE273" i="2"/>
  <c r="AE144" i="2"/>
  <c r="AE564" i="2"/>
  <c r="AE325" i="2"/>
  <c r="AE164" i="2"/>
  <c r="AE439" i="2"/>
  <c r="AE473" i="2"/>
  <c r="AE111" i="2"/>
  <c r="AE525" i="2"/>
  <c r="AE425" i="2"/>
  <c r="AE535" i="2"/>
  <c r="AE544" i="2"/>
  <c r="AE607" i="2"/>
  <c r="AE406" i="2"/>
  <c r="AE493" i="2"/>
  <c r="AE671" i="2"/>
  <c r="AE265" i="2"/>
  <c r="AE580" i="2"/>
  <c r="AE682" i="2"/>
  <c r="AE548" i="2"/>
  <c r="AE207" i="2"/>
  <c r="AE24" i="2"/>
  <c r="AE670" i="2"/>
  <c r="AE174" i="2"/>
  <c r="AE382" i="2"/>
  <c r="AE398" i="2"/>
  <c r="AE58" i="2"/>
  <c r="AE604" i="2"/>
  <c r="AE171" i="2"/>
  <c r="AE179" i="2"/>
  <c r="AE40" i="2"/>
  <c r="AE612" i="2"/>
  <c r="AE167" i="2"/>
  <c r="AE550" i="2"/>
  <c r="AE7" i="2"/>
  <c r="AE296" i="2"/>
  <c r="AE648" i="2"/>
  <c r="AE649" i="2"/>
  <c r="AE610" i="2"/>
  <c r="AE546" i="2"/>
  <c r="AE459" i="2"/>
  <c r="AE60" i="2"/>
  <c r="AE560" i="2"/>
  <c r="AE429" i="2"/>
  <c r="AE347" i="2"/>
  <c r="AE27" i="2"/>
  <c r="AE467" i="2"/>
  <c r="AE534" i="2"/>
  <c r="AE180" i="2"/>
  <c r="AE387" i="2"/>
  <c r="AE233" i="2"/>
  <c r="AE517" i="2"/>
  <c r="AE94" i="2"/>
  <c r="AE377" i="2"/>
  <c r="AE301" i="2"/>
  <c r="AE472" i="2"/>
  <c r="AE99" i="2"/>
  <c r="AE451" i="2"/>
  <c r="AE104" i="2"/>
  <c r="AE37" i="2"/>
  <c r="AE77" i="2"/>
  <c r="AE404" i="2"/>
  <c r="AE412" i="2"/>
  <c r="AE112" i="2"/>
  <c r="AE434" i="2"/>
  <c r="AE567" i="2"/>
  <c r="AE552" i="2"/>
  <c r="AE664" i="2"/>
  <c r="AE79" i="2"/>
  <c r="AE375" i="2"/>
  <c r="AE68" i="2"/>
  <c r="AE432" i="2"/>
  <c r="AE140" i="2"/>
  <c r="AE478" i="2"/>
  <c r="AE589" i="2"/>
  <c r="AE278" i="2"/>
  <c r="AE470" i="2"/>
  <c r="AE684" i="2"/>
  <c r="AE723" i="2"/>
  <c r="AE269" i="2"/>
  <c r="AE263" i="2"/>
  <c r="AE101" i="2"/>
  <c r="AE284" i="2"/>
  <c r="AE313" i="2"/>
  <c r="AE13" i="2"/>
  <c r="AE408" i="2"/>
  <c r="AE583" i="2"/>
  <c r="AE309" i="2"/>
  <c r="AE175" i="2"/>
  <c r="AE288" i="2"/>
  <c r="AE405" i="2"/>
  <c r="AE46" i="2"/>
  <c r="AE57" i="2"/>
  <c r="AE436" i="2"/>
  <c r="AE6" i="2"/>
  <c r="AE351" i="2"/>
  <c r="AE707" i="2"/>
  <c r="AE23" i="2"/>
  <c r="AE659" i="2"/>
  <c r="AE721" i="2"/>
  <c r="AE592" i="2"/>
  <c r="AE34" i="2"/>
  <c r="AE177" i="2"/>
  <c r="AE512" i="2"/>
  <c r="AE577" i="2"/>
  <c r="AE193" i="2"/>
  <c r="AE70" i="2"/>
  <c r="AE538" i="2"/>
  <c r="AE358" i="2"/>
  <c r="AE290" i="2"/>
  <c r="AE44" i="2"/>
  <c r="AE522" i="2"/>
  <c r="AE383" i="2"/>
  <c r="AE335" i="2"/>
  <c r="AE331" i="2"/>
  <c r="AE530" i="2"/>
  <c r="AE475" i="2"/>
  <c r="AE162" i="2"/>
  <c r="AE126" i="2"/>
  <c r="AE86" i="2"/>
  <c r="AE294" i="2"/>
  <c r="AE149" i="2"/>
  <c r="AE344" i="2"/>
  <c r="AE318" i="2"/>
  <c r="AE379" i="2"/>
  <c r="AE16" i="2"/>
  <c r="AE543" i="2"/>
  <c r="AE558" i="2"/>
  <c r="AE453" i="2"/>
  <c r="AE228" i="2"/>
  <c r="AE216" i="2"/>
  <c r="AE454" i="2"/>
  <c r="AE53" i="2"/>
  <c r="AE427" i="2"/>
  <c r="AE677" i="2"/>
  <c r="AE90" i="2"/>
  <c r="AE264" i="2"/>
  <c r="AE106" i="2"/>
  <c r="AE88" i="2"/>
  <c r="AE243" i="2"/>
  <c r="AE660" i="2"/>
  <c r="AE170" i="2"/>
  <c r="AE410" i="2"/>
  <c r="AE62" i="2"/>
  <c r="AE617" i="2"/>
  <c r="AE343" i="2"/>
  <c r="AE345" i="2"/>
  <c r="AE287" i="2"/>
  <c r="AE587" i="2"/>
  <c r="AE143" i="2"/>
  <c r="AE497" i="2"/>
  <c r="AE319" i="2"/>
  <c r="AE571" i="2"/>
  <c r="AE247" i="2"/>
  <c r="AE524" i="2"/>
  <c r="AE51" i="2"/>
  <c r="AE102" i="2"/>
  <c r="AE97" i="2"/>
  <c r="AE245" i="2"/>
  <c r="AE154" i="2"/>
  <c r="AE286" i="2"/>
  <c r="AE298" i="2"/>
  <c r="AE8" i="2"/>
  <c r="AE505" i="2"/>
  <c r="AE304" i="2"/>
  <c r="AE603" i="2"/>
  <c r="AE116" i="2"/>
  <c r="AE213" i="2"/>
  <c r="AE147" i="2"/>
  <c r="AE385" i="2"/>
  <c r="AE272" i="2"/>
  <c r="AE165" i="2"/>
  <c r="AE364" i="2"/>
  <c r="AE476" i="2"/>
  <c r="AE504" i="2"/>
  <c r="AE710" i="2"/>
  <c r="AE222" i="2"/>
  <c r="AE556" i="2"/>
  <c r="AE277" i="2"/>
  <c r="AE21" i="2"/>
  <c r="AE618" i="2"/>
  <c r="AE91" i="2"/>
  <c r="AE704" i="2"/>
  <c r="AE146" i="2"/>
  <c r="AE93" i="2"/>
  <c r="AE199" i="2"/>
  <c r="AE141" i="2"/>
  <c r="AE448" i="2"/>
  <c r="AE183" i="2"/>
  <c r="AE310" i="2"/>
  <c r="AE191" i="2"/>
  <c r="AE311" i="2"/>
  <c r="AE36" i="2"/>
  <c r="AE528" i="2"/>
  <c r="AE125" i="2"/>
  <c r="AE638" i="2"/>
  <c r="AE485" i="2"/>
  <c r="AE89" i="2"/>
  <c r="AE10" i="2"/>
  <c r="AE633" i="2"/>
  <c r="AE728" i="2"/>
  <c r="AE31" i="2"/>
  <c r="AE160" i="2"/>
  <c r="AE29" i="2"/>
  <c r="AE508" i="2"/>
  <c r="AE66" i="2"/>
  <c r="AE226" i="2"/>
  <c r="AE123" i="2"/>
  <c r="AE422" i="2"/>
  <c r="AE138" i="2"/>
  <c r="AE588" i="2"/>
  <c r="AE161" i="2"/>
  <c r="AE599" i="2"/>
  <c r="AE570" i="2"/>
  <c r="AE339" i="2"/>
  <c r="AE421" i="2"/>
  <c r="AE393" i="2"/>
  <c r="AE202" i="2"/>
  <c r="AE256" i="2"/>
  <c r="AE584" i="2"/>
  <c r="AE55" i="2"/>
  <c r="AE215" i="2"/>
  <c r="AE620" i="2"/>
  <c r="AE282" i="2"/>
  <c r="AE103" i="2"/>
  <c r="AE397" i="2"/>
  <c r="AE201" i="2"/>
  <c r="AE461" i="2"/>
  <c r="AE11" i="2"/>
  <c r="AE703" i="2"/>
  <c r="AE336" i="2"/>
  <c r="AE172" i="2"/>
  <c r="AE474" i="2"/>
  <c r="AE657" i="2"/>
  <c r="AE2" i="2"/>
  <c r="AE159" i="2"/>
  <c r="AE423" i="2"/>
  <c r="AE105" i="2"/>
  <c r="AE3" i="2"/>
  <c r="AE486" i="2"/>
  <c r="AE624" i="2"/>
  <c r="AE56" i="2"/>
  <c r="AE205" i="2"/>
  <c r="AE700" i="2"/>
  <c r="AE156" i="2"/>
  <c r="AE71" i="2"/>
  <c r="AE376" i="2"/>
  <c r="AE178" i="2"/>
  <c r="AE373" i="2"/>
  <c r="AE320" i="2"/>
  <c r="AE611" i="2"/>
  <c r="AE14" i="2"/>
  <c r="AE114" i="2"/>
  <c r="AE268" i="2"/>
  <c r="AE187" i="2"/>
  <c r="AE35" i="2"/>
  <c r="AE477" i="2"/>
  <c r="AE242" i="2"/>
  <c r="AE38" i="2"/>
  <c r="AE428" i="2"/>
  <c r="AE585" i="2"/>
  <c r="AE251" i="2"/>
  <c r="AE17" i="2"/>
  <c r="AE115" i="2"/>
  <c r="AE15" i="2"/>
  <c r="AE526" i="2"/>
  <c r="AE248" i="2"/>
  <c r="AE270" i="2"/>
  <c r="AE419" i="2"/>
  <c r="AE574" i="2"/>
  <c r="AE340" i="2"/>
  <c r="AE61" i="2"/>
  <c r="AE274" i="2"/>
  <c r="AE361" i="2"/>
  <c r="AE259" i="2"/>
  <c r="AE85" i="2"/>
  <c r="AE678" i="2"/>
  <c r="AE737" i="2"/>
  <c r="AE573" i="2"/>
  <c r="AE337" i="2"/>
  <c r="AE129" i="2"/>
  <c r="AE176" i="2"/>
  <c r="AE632" i="2"/>
  <c r="AE568" i="2"/>
  <c r="AE680" i="2"/>
  <c r="AE625" i="2"/>
  <c r="AE73" i="2"/>
  <c r="AE76" i="2"/>
  <c r="AE724" i="2"/>
  <c r="AE509" i="2"/>
  <c r="AE244" i="2"/>
  <c r="AE266" i="2"/>
  <c r="AE33" i="2"/>
  <c r="AE173" i="2"/>
  <c r="AE480" i="2"/>
  <c r="AE613" i="2"/>
  <c r="AE291" i="2"/>
  <c r="AE236" i="2"/>
  <c r="AE246" i="2"/>
  <c r="AE92" i="2"/>
  <c r="AE536" i="2"/>
  <c r="AE695" i="2"/>
  <c r="AE547" i="2"/>
  <c r="AE413" i="2"/>
  <c r="AE359" i="2"/>
  <c r="AE275" i="2"/>
  <c r="AE697" i="2"/>
  <c r="AE348" i="2"/>
  <c r="AE276" i="2"/>
  <c r="AE460" i="2"/>
  <c r="AE186" i="2"/>
  <c r="AE447" i="2"/>
  <c r="AE295" i="2"/>
  <c r="AE529" i="2"/>
  <c r="AE386" i="2"/>
  <c r="AE437" i="2"/>
  <c r="AE572" i="2"/>
  <c r="AE253" i="2"/>
  <c r="AE362" i="2"/>
  <c r="AE54" i="2"/>
  <c r="AE166" i="2"/>
  <c r="AE551" i="2"/>
  <c r="AE676" i="2"/>
  <c r="AE206" i="2"/>
  <c r="AE136" i="2"/>
  <c r="AE45" i="2"/>
  <c r="AE443" i="2"/>
  <c r="AE499" i="2"/>
  <c r="AE25" i="2"/>
  <c r="AE220" i="2"/>
  <c r="AE100" i="2"/>
  <c r="AE369" i="2"/>
  <c r="AE308" i="2"/>
  <c r="AE731" i="2"/>
  <c r="AE669" i="2"/>
  <c r="AE334" i="2"/>
  <c r="AE715" i="2"/>
  <c r="AE702" i="2"/>
  <c r="AE591" i="2"/>
  <c r="AE250" i="2"/>
  <c r="AE357" i="2"/>
  <c r="AE466" i="2"/>
  <c r="AE468" i="2"/>
  <c r="AE185" i="2"/>
  <c r="AE328" i="2"/>
  <c r="AE150" i="2"/>
  <c r="AE537" i="2"/>
  <c r="AE151" i="2"/>
  <c r="AE184" i="2"/>
  <c r="AE195" i="2"/>
  <c r="AE565" i="2"/>
  <c r="AE30" i="2"/>
  <c r="AE426" i="2"/>
  <c r="AE623" i="2"/>
  <c r="AE675" i="2"/>
  <c r="AE496" i="2"/>
  <c r="AE354" i="2"/>
  <c r="AE19" i="2"/>
  <c r="AE582" i="2"/>
  <c r="AE119" i="2"/>
  <c r="AE642" i="2"/>
  <c r="AE20" i="2"/>
  <c r="AE203" i="2"/>
  <c r="AE307" i="2"/>
  <c r="AE52" i="2"/>
  <c r="AE554" i="2"/>
  <c r="AE43" i="2"/>
  <c r="AE487" i="2"/>
  <c r="AE48" i="2"/>
  <c r="AE416" i="2"/>
  <c r="AE456" i="2"/>
  <c r="AE595" i="2"/>
  <c r="AE576" i="2"/>
  <c r="AE98" i="2"/>
  <c r="AE492" i="2"/>
  <c r="AE69" i="2"/>
  <c r="AE360" i="2"/>
  <c r="AE409" i="2"/>
  <c r="AE736" i="2"/>
  <c r="AE540" i="2"/>
  <c r="AE22" i="2"/>
  <c r="AE708" i="2"/>
  <c r="AE732" i="2"/>
  <c r="AE510" i="2"/>
  <c r="AE541" i="2"/>
  <c r="AE479" i="2"/>
  <c r="AE598" i="2"/>
  <c r="AE658" i="2"/>
  <c r="AE363" i="2"/>
  <c r="AE67" i="2"/>
  <c r="AE464" i="2"/>
  <c r="AE645" i="2"/>
  <c r="AE396" i="2"/>
  <c r="AE619" i="2"/>
  <c r="AE224" i="2"/>
  <c r="AE629" i="2"/>
  <c r="AE47" i="2"/>
  <c r="AE289" i="2"/>
  <c r="AE317" i="2"/>
  <c r="AE214" i="2"/>
  <c r="AE133" i="2"/>
  <c r="AE169" i="2"/>
  <c r="AE303" i="2"/>
  <c r="AE507" i="2"/>
  <c r="AE297" i="2"/>
  <c r="AE26" i="2"/>
  <c r="AE198" i="2"/>
  <c r="AE482" i="2"/>
  <c r="AE208" i="2"/>
  <c r="AE639" i="2"/>
  <c r="AE616" i="2"/>
  <c r="AE435" i="2"/>
  <c r="AE433" i="2"/>
  <c r="AE414" i="2"/>
  <c r="AE135" i="2"/>
  <c r="AE727" i="2"/>
  <c r="AE563" i="2"/>
  <c r="AE581" i="2"/>
  <c r="AE41" i="2"/>
  <c r="AE400" i="2"/>
  <c r="AE210" i="2"/>
  <c r="AE701" i="2"/>
  <c r="AE494" i="2"/>
  <c r="AE80" i="2"/>
  <c r="AE729" i="2"/>
  <c r="AE267" i="2"/>
  <c r="AE686" i="2"/>
  <c r="AE28" i="2"/>
  <c r="AE157" i="2"/>
  <c r="AE687" i="2"/>
  <c r="AE374" i="2"/>
  <c r="AE586" i="2"/>
  <c r="AE403" i="2"/>
  <c r="AE130" i="2"/>
  <c r="AE438" i="2"/>
  <c r="AE714" i="2"/>
  <c r="AE341" i="2"/>
  <c r="AE39" i="2"/>
  <c r="AE372" i="2"/>
  <c r="AE82" i="2"/>
  <c r="AE685" i="2"/>
  <c r="AE221" i="2"/>
  <c r="AE118" i="2"/>
  <c r="AE163" i="2"/>
  <c r="AE108" i="2"/>
  <c r="AE663" i="2"/>
  <c r="AE559" i="2"/>
  <c r="AE644" i="2"/>
  <c r="AE326" i="2"/>
  <c r="AE519" i="2"/>
  <c r="AE315" i="2"/>
  <c r="AE392" i="2"/>
  <c r="AE113" i="2"/>
  <c r="AE647" i="2"/>
  <c r="AE450" i="2"/>
  <c r="AE709" i="2"/>
  <c r="AE549" i="2"/>
  <c r="AE683" i="2"/>
  <c r="AE722" i="2"/>
  <c r="AE200" i="2"/>
  <c r="AE219" i="2"/>
  <c r="AE83" i="2"/>
  <c r="AE324" i="2"/>
  <c r="AE223" i="2"/>
  <c r="AE469" i="2"/>
  <c r="AE227" i="2"/>
  <c r="AE523" i="2"/>
  <c r="AE262" i="2"/>
  <c r="AE329" i="2"/>
  <c r="AE689" i="2"/>
  <c r="AE131" i="2"/>
  <c r="AE127" i="2"/>
  <c r="AE255" i="2"/>
  <c r="AE148" i="2"/>
  <c r="AE646" i="2"/>
  <c r="AE441" i="2"/>
  <c r="AE204" i="2"/>
  <c r="AE705" i="2"/>
  <c r="AE656" i="2"/>
  <c r="AE444" i="2"/>
  <c r="AE614" i="2"/>
  <c r="AE566" i="2"/>
  <c r="AE84" i="2"/>
  <c r="AE673" i="2"/>
  <c r="AE109" i="2"/>
  <c r="AE621" i="2"/>
  <c r="AE712" i="2"/>
  <c r="AE636" i="2"/>
  <c r="AE407" i="2"/>
  <c r="AE739" i="2"/>
  <c r="AE597" i="2"/>
  <c r="AE693" i="2"/>
  <c r="AE145" i="2"/>
  <c r="AE285" i="2"/>
  <c r="AE440" i="2"/>
  <c r="AE622" i="2"/>
  <c r="AE368" i="2"/>
  <c r="AE353" i="2"/>
  <c r="AE630" i="2"/>
  <c r="AE651" i="2"/>
  <c r="AE212" i="2"/>
  <c r="AE87" i="2"/>
  <c r="AE258" i="2"/>
  <c r="AE579" i="2"/>
  <c r="AE300" i="2"/>
  <c r="AE594" i="2"/>
  <c r="AE234" i="2"/>
  <c r="AE355" i="2"/>
  <c r="AE384" i="2"/>
  <c r="AE553" i="2"/>
  <c r="AE490" i="2"/>
  <c r="AE399" i="2"/>
  <c r="AE381" i="2"/>
  <c r="AE194" i="2"/>
  <c r="AE95" i="2"/>
  <c r="AE235" i="2"/>
  <c r="AE292" i="2"/>
  <c r="AE271" i="2"/>
  <c r="AE730" i="2"/>
  <c r="AE506" i="2"/>
  <c r="AE605" i="2"/>
  <c r="AE415" i="2"/>
  <c r="AE197" i="2"/>
  <c r="AE280" i="2"/>
  <c r="AE690" i="2"/>
  <c r="AE555" i="2"/>
  <c r="AE189" i="2"/>
  <c r="AE609" i="2"/>
  <c r="AE514" i="2"/>
  <c r="AE252" i="2"/>
  <c r="AE520" i="2"/>
  <c r="AE188" i="2"/>
  <c r="AE602" i="2"/>
  <c r="AE640" i="2"/>
  <c r="AE521" i="2"/>
  <c r="AE463" i="2"/>
  <c r="AE637" i="2"/>
  <c r="AE371" i="2"/>
  <c r="AE596" i="2"/>
  <c r="AE349" i="2"/>
  <c r="AE446" i="2"/>
  <c r="AE661" i="2"/>
  <c r="AE445" i="2"/>
  <c r="AE370" i="2"/>
  <c r="AE681" i="2"/>
  <c r="AE462" i="2"/>
  <c r="AE352" i="2"/>
  <c r="AE726" i="2"/>
  <c r="AE652" i="2"/>
  <c r="AE601" i="2"/>
  <c r="AE631" i="2"/>
  <c r="AE323" i="2"/>
  <c r="AE430" i="2"/>
  <c r="AE481" i="2"/>
  <c r="AE542" i="2"/>
  <c r="AE322" i="2"/>
  <c r="AE626" i="2"/>
  <c r="AE650" i="2"/>
  <c r="AE725" i="2"/>
  <c r="AE672" i="2"/>
  <c r="AE449" i="2"/>
  <c r="AE691" i="2"/>
  <c r="AE498" i="2"/>
  <c r="AE608" i="2"/>
  <c r="AE694" i="2"/>
  <c r="AE488" i="2"/>
  <c r="AE666" i="2"/>
  <c r="AE738" i="2"/>
  <c r="AE539" i="2"/>
  <c r="AE615" i="2"/>
  <c r="AE635" i="2"/>
  <c r="AE734" i="2"/>
  <c r="AE718" i="2"/>
  <c r="AE720" i="2"/>
  <c r="AE503" i="2"/>
  <c r="AE716" i="2"/>
  <c r="AE735" i="2"/>
  <c r="AE711" i="2"/>
  <c r="AE627" i="2"/>
  <c r="AE698" i="2"/>
  <c r="AE719" i="2"/>
  <c r="AE717" i="2"/>
  <c r="AE688" i="2"/>
  <c r="AE692" i="2"/>
  <c r="AE706" i="2"/>
  <c r="AE713" i="2"/>
  <c r="AE733" i="2"/>
  <c r="AD600" i="2"/>
  <c r="AD606" i="2"/>
  <c r="AD653" i="2"/>
  <c r="AD117" i="2"/>
  <c r="AD402" i="2"/>
  <c r="AD531" i="2"/>
  <c r="AD471" i="2"/>
  <c r="AD562" i="2"/>
  <c r="AD533" i="2"/>
  <c r="AD333" i="2"/>
  <c r="AD452" i="2"/>
  <c r="AD484" i="2"/>
  <c r="AD641" i="2"/>
  <c r="AD239" i="2"/>
  <c r="AD192" i="2"/>
  <c r="AD511" i="2"/>
  <c r="AD532" i="2"/>
  <c r="AD327" i="2"/>
  <c r="AD696" i="2"/>
  <c r="AD330" i="2"/>
  <c r="AD545" i="2"/>
  <c r="AD417" i="2"/>
  <c r="AD411" i="2"/>
  <c r="AD516" i="2"/>
  <c r="AD81" i="2"/>
  <c r="AD72" i="2"/>
  <c r="AD628" i="2"/>
  <c r="AD338" i="2"/>
  <c r="AD231" i="2"/>
  <c r="AD49" i="2"/>
  <c r="AD237" i="2"/>
  <c r="AD590" i="2"/>
  <c r="AD418" i="2"/>
  <c r="AD668" i="2"/>
  <c r="AD9" i="2"/>
  <c r="AD217" i="2"/>
  <c r="AD78" i="2"/>
  <c r="AD314" i="2"/>
  <c r="AD667" i="2"/>
  <c r="AD122" i="2"/>
  <c r="AD527" i="2"/>
  <c r="AD575" i="2"/>
  <c r="AD137" i="2"/>
  <c r="AD59" i="2"/>
  <c r="AD190" i="2"/>
  <c r="AD261" i="2"/>
  <c r="AD356" i="2"/>
  <c r="AD96" i="2"/>
  <c r="AD643" i="2"/>
  <c r="AD557" i="2"/>
  <c r="AD395" i="2"/>
  <c r="AD312" i="2"/>
  <c r="AD182" i="2"/>
  <c r="AD128" i="2"/>
  <c r="AD502" i="2"/>
  <c r="AD120" i="2"/>
  <c r="AD501" i="2"/>
  <c r="AD401" i="2"/>
  <c r="AD483" i="2"/>
  <c r="AD634" i="2"/>
  <c r="AD389" i="2"/>
  <c r="AD124" i="2"/>
  <c r="AD346" i="2"/>
  <c r="AD420" i="2"/>
  <c r="AD367" i="2"/>
  <c r="AD238" i="2"/>
  <c r="AD260" i="2"/>
  <c r="AD107" i="2"/>
  <c r="AD455" i="2"/>
  <c r="AD342" i="2"/>
  <c r="AD132" i="2"/>
  <c r="AD211" i="2"/>
  <c r="AD168" i="2"/>
  <c r="AD139" i="2"/>
  <c r="AD391" i="2"/>
  <c r="AD491" i="2"/>
  <c r="AD655" i="2"/>
  <c r="AD515" i="2"/>
  <c r="AD388" i="2"/>
  <c r="AD378" i="2"/>
  <c r="AD578" i="2"/>
  <c r="AD181" i="2"/>
  <c r="AD225" i="2"/>
  <c r="AD305" i="2"/>
  <c r="AD4" i="2"/>
  <c r="AD121" i="2"/>
  <c r="AD306" i="2"/>
  <c r="AD662" i="2"/>
  <c r="AD75" i="2"/>
  <c r="AD5" i="2"/>
  <c r="AD593" i="2"/>
  <c r="AD254" i="2"/>
  <c r="AD495" i="2"/>
  <c r="AD365" i="2"/>
  <c r="AD65" i="2"/>
  <c r="AD390" i="2"/>
  <c r="AD218" i="2"/>
  <c r="AD134" i="2"/>
  <c r="AD281" i="2"/>
  <c r="AD465" i="2"/>
  <c r="AD232" i="2"/>
  <c r="AD302" i="2"/>
  <c r="AD50" i="2"/>
  <c r="AD110" i="2"/>
  <c r="AD158" i="2"/>
  <c r="AD257" i="2"/>
  <c r="AD142" i="2"/>
  <c r="AD513" i="2"/>
  <c r="AD230" i="2"/>
  <c r="AD442" i="2"/>
  <c r="AD380" i="2"/>
  <c r="AD569" i="2"/>
  <c r="AD63" i="2"/>
  <c r="AD699" i="2"/>
  <c r="AD394" i="2"/>
  <c r="AD196" i="2"/>
  <c r="AD153" i="2"/>
  <c r="AD458" i="2"/>
  <c r="AD500" i="2"/>
  <c r="AD316" i="2"/>
  <c r="AD654" i="2"/>
  <c r="AD209" i="2"/>
  <c r="AD18" i="2"/>
  <c r="AD64" i="2"/>
  <c r="AD152" i="2"/>
  <c r="AD155" i="2"/>
  <c r="AD32" i="2"/>
  <c r="AD293" i="2"/>
  <c r="AD321" i="2"/>
  <c r="AD42" i="2"/>
  <c r="AD679" i="2"/>
  <c r="AD431" i="2"/>
  <c r="AD299" i="2"/>
  <c r="AD561" i="2"/>
  <c r="AD240" i="2"/>
  <c r="AD674" i="2"/>
  <c r="AD489" i="2"/>
  <c r="AD665" i="2"/>
  <c r="AD249" i="2"/>
  <c r="AD12" i="2"/>
  <c r="AD457" i="2"/>
  <c r="AD366" i="2"/>
  <c r="AD279" i="2"/>
  <c r="AD241" i="2"/>
  <c r="AD332" i="2"/>
  <c r="AD283" i="2"/>
  <c r="AD350" i="2"/>
  <c r="AD74" i="2"/>
  <c r="AD229" i="2"/>
  <c r="AD424" i="2"/>
  <c r="AD518" i="2"/>
  <c r="AD273" i="2"/>
  <c r="AD144" i="2"/>
  <c r="AD564" i="2"/>
  <c r="AD325" i="2"/>
  <c r="AD164" i="2"/>
  <c r="AD439" i="2"/>
  <c r="AD473" i="2"/>
  <c r="AD111" i="2"/>
  <c r="AD525" i="2"/>
  <c r="AD425" i="2"/>
  <c r="AD535" i="2"/>
  <c r="AD544" i="2"/>
  <c r="AD607" i="2"/>
  <c r="AD406" i="2"/>
  <c r="AD493" i="2"/>
  <c r="AD671" i="2"/>
  <c r="AD265" i="2"/>
  <c r="AD580" i="2"/>
  <c r="AD682" i="2"/>
  <c r="AD548" i="2"/>
  <c r="AD207" i="2"/>
  <c r="AD24" i="2"/>
  <c r="AD670" i="2"/>
  <c r="AD174" i="2"/>
  <c r="AD382" i="2"/>
  <c r="AD398" i="2"/>
  <c r="AD58" i="2"/>
  <c r="AD604" i="2"/>
  <c r="AD171" i="2"/>
  <c r="AD179" i="2"/>
  <c r="AD40" i="2"/>
  <c r="AD612" i="2"/>
  <c r="AD167" i="2"/>
  <c r="AD550" i="2"/>
  <c r="AD7" i="2"/>
  <c r="AD296" i="2"/>
  <c r="AD648" i="2"/>
  <c r="AD649" i="2"/>
  <c r="AD610" i="2"/>
  <c r="AD546" i="2"/>
  <c r="AD459" i="2"/>
  <c r="AD60" i="2"/>
  <c r="AD560" i="2"/>
  <c r="AD429" i="2"/>
  <c r="AD347" i="2"/>
  <c r="AD27" i="2"/>
  <c r="AD467" i="2"/>
  <c r="AD534" i="2"/>
  <c r="AD180" i="2"/>
  <c r="AD387" i="2"/>
  <c r="AD233" i="2"/>
  <c r="AD517" i="2"/>
  <c r="AD94" i="2"/>
  <c r="AD377" i="2"/>
  <c r="AD301" i="2"/>
  <c r="AD472" i="2"/>
  <c r="AD99" i="2"/>
  <c r="AD451" i="2"/>
  <c r="AD104" i="2"/>
  <c r="AD37" i="2"/>
  <c r="AD77" i="2"/>
  <c r="AD404" i="2"/>
  <c r="AD412" i="2"/>
  <c r="AD112" i="2"/>
  <c r="AD434" i="2"/>
  <c r="AD567" i="2"/>
  <c r="AD552" i="2"/>
  <c r="AD664" i="2"/>
  <c r="AD79" i="2"/>
  <c r="AD375" i="2"/>
  <c r="AD68" i="2"/>
  <c r="AD432" i="2"/>
  <c r="AD140" i="2"/>
  <c r="AD478" i="2"/>
  <c r="AD589" i="2"/>
  <c r="AD278" i="2"/>
  <c r="AD470" i="2"/>
  <c r="AD684" i="2"/>
  <c r="AD723" i="2"/>
  <c r="AD269" i="2"/>
  <c r="AD263" i="2"/>
  <c r="AD101" i="2"/>
  <c r="AD284" i="2"/>
  <c r="AD313" i="2"/>
  <c r="AD13" i="2"/>
  <c r="AD408" i="2"/>
  <c r="AD583" i="2"/>
  <c r="AD309" i="2"/>
  <c r="AD175" i="2"/>
  <c r="AD288" i="2"/>
  <c r="AD405" i="2"/>
  <c r="AD46" i="2"/>
  <c r="AD57" i="2"/>
  <c r="AD436" i="2"/>
  <c r="AD6" i="2"/>
  <c r="AD351" i="2"/>
  <c r="AD707" i="2"/>
  <c r="AD23" i="2"/>
  <c r="AD659" i="2"/>
  <c r="AD721" i="2"/>
  <c r="AD592" i="2"/>
  <c r="AD34" i="2"/>
  <c r="AD177" i="2"/>
  <c r="AD512" i="2"/>
  <c r="AD577" i="2"/>
  <c r="AD193" i="2"/>
  <c r="AD70" i="2"/>
  <c r="AD538" i="2"/>
  <c r="AD358" i="2"/>
  <c r="AD290" i="2"/>
  <c r="AD44" i="2"/>
  <c r="AD522" i="2"/>
  <c r="AD383" i="2"/>
  <c r="AD335" i="2"/>
  <c r="AD331" i="2"/>
  <c r="AD530" i="2"/>
  <c r="AD475" i="2"/>
  <c r="AD162" i="2"/>
  <c r="AD126" i="2"/>
  <c r="AD86" i="2"/>
  <c r="AD294" i="2"/>
  <c r="AD149" i="2"/>
  <c r="AD344" i="2"/>
  <c r="AD318" i="2"/>
  <c r="AD379" i="2"/>
  <c r="AD16" i="2"/>
  <c r="AD543" i="2"/>
  <c r="AD558" i="2"/>
  <c r="AD453" i="2"/>
  <c r="AD228" i="2"/>
  <c r="AD216" i="2"/>
  <c r="AD454" i="2"/>
  <c r="AD53" i="2"/>
  <c r="AD427" i="2"/>
  <c r="AD677" i="2"/>
  <c r="AD90" i="2"/>
  <c r="AD264" i="2"/>
  <c r="AD106" i="2"/>
  <c r="AD88" i="2"/>
  <c r="AD243" i="2"/>
  <c r="AD660" i="2"/>
  <c r="AD170" i="2"/>
  <c r="AD410" i="2"/>
  <c r="AD62" i="2"/>
  <c r="AD617" i="2"/>
  <c r="AD343" i="2"/>
  <c r="AD345" i="2"/>
  <c r="AD287" i="2"/>
  <c r="AD587" i="2"/>
  <c r="AD143" i="2"/>
  <c r="AD497" i="2"/>
  <c r="AD319" i="2"/>
  <c r="AD571" i="2"/>
  <c r="AD247" i="2"/>
  <c r="AD524" i="2"/>
  <c r="AD51" i="2"/>
  <c r="AD102" i="2"/>
  <c r="AD97" i="2"/>
  <c r="AD245" i="2"/>
  <c r="AD154" i="2"/>
  <c r="AD286" i="2"/>
  <c r="AD298" i="2"/>
  <c r="AD8" i="2"/>
  <c r="AD505" i="2"/>
  <c r="AD304" i="2"/>
  <c r="AD603" i="2"/>
  <c r="AD116" i="2"/>
  <c r="AD213" i="2"/>
  <c r="AD147" i="2"/>
  <c r="AD385" i="2"/>
  <c r="AD272" i="2"/>
  <c r="AD165" i="2"/>
  <c r="AD364" i="2"/>
  <c r="AD476" i="2"/>
  <c r="AD504" i="2"/>
  <c r="AD710" i="2"/>
  <c r="AD222" i="2"/>
  <c r="AD556" i="2"/>
  <c r="AD277" i="2"/>
  <c r="AD21" i="2"/>
  <c r="AD618" i="2"/>
  <c r="AD91" i="2"/>
  <c r="AD704" i="2"/>
  <c r="AD146" i="2"/>
  <c r="AD93" i="2"/>
  <c r="AD199" i="2"/>
  <c r="AD141" i="2"/>
  <c r="AD448" i="2"/>
  <c r="AD183" i="2"/>
  <c r="AD310" i="2"/>
  <c r="AD191" i="2"/>
  <c r="AD311" i="2"/>
  <c r="AD36" i="2"/>
  <c r="AD528" i="2"/>
  <c r="AD125" i="2"/>
  <c r="AD638" i="2"/>
  <c r="AD485" i="2"/>
  <c r="AD89" i="2"/>
  <c r="AD10" i="2"/>
  <c r="AD633" i="2"/>
  <c r="AD728" i="2"/>
  <c r="AD31" i="2"/>
  <c r="AD160" i="2"/>
  <c r="AD29" i="2"/>
  <c r="AD508" i="2"/>
  <c r="AD66" i="2"/>
  <c r="AD226" i="2"/>
  <c r="AD123" i="2"/>
  <c r="AD422" i="2"/>
  <c r="AD138" i="2"/>
  <c r="AD588" i="2"/>
  <c r="AD161" i="2"/>
  <c r="AD599" i="2"/>
  <c r="AD570" i="2"/>
  <c r="AD339" i="2"/>
  <c r="AD421" i="2"/>
  <c r="AD393" i="2"/>
  <c r="AD202" i="2"/>
  <c r="AD256" i="2"/>
  <c r="AD584" i="2"/>
  <c r="AD55" i="2"/>
  <c r="AD215" i="2"/>
  <c r="AD620" i="2"/>
  <c r="AD282" i="2"/>
  <c r="AD103" i="2"/>
  <c r="AD397" i="2"/>
  <c r="AD201" i="2"/>
  <c r="AD461" i="2"/>
  <c r="AD11" i="2"/>
  <c r="AD703" i="2"/>
  <c r="AD336" i="2"/>
  <c r="AD172" i="2"/>
  <c r="AD474" i="2"/>
  <c r="AD657" i="2"/>
  <c r="AD2" i="2"/>
  <c r="AD159" i="2"/>
  <c r="AD423" i="2"/>
  <c r="AD105" i="2"/>
  <c r="AD3" i="2"/>
  <c r="AD486" i="2"/>
  <c r="AD624" i="2"/>
  <c r="AD56" i="2"/>
  <c r="AD205" i="2"/>
  <c r="AD700" i="2"/>
  <c r="AD156" i="2"/>
  <c r="AD71" i="2"/>
  <c r="AD376" i="2"/>
  <c r="AD178" i="2"/>
  <c r="AD373" i="2"/>
  <c r="AD320" i="2"/>
  <c r="AD611" i="2"/>
  <c r="AD14" i="2"/>
  <c r="AD114" i="2"/>
  <c r="AD268" i="2"/>
  <c r="AD187" i="2"/>
  <c r="AD35" i="2"/>
  <c r="AD477" i="2"/>
  <c r="AD242" i="2"/>
  <c r="AD38" i="2"/>
  <c r="AD428" i="2"/>
  <c r="AD585" i="2"/>
  <c r="AD251" i="2"/>
  <c r="AD17" i="2"/>
  <c r="AD115" i="2"/>
  <c r="AD15" i="2"/>
  <c r="AD526" i="2"/>
  <c r="AD248" i="2"/>
  <c r="AD270" i="2"/>
  <c r="AD419" i="2"/>
  <c r="AD574" i="2"/>
  <c r="AD340" i="2"/>
  <c r="AD61" i="2"/>
  <c r="AD274" i="2"/>
  <c r="AD361" i="2"/>
  <c r="AD259" i="2"/>
  <c r="AD85" i="2"/>
  <c r="AD678" i="2"/>
  <c r="AD737" i="2"/>
  <c r="AD573" i="2"/>
  <c r="AD337" i="2"/>
  <c r="AD129" i="2"/>
  <c r="AD176" i="2"/>
  <c r="AD632" i="2"/>
  <c r="AD568" i="2"/>
  <c r="AD680" i="2"/>
  <c r="AD625" i="2"/>
  <c r="AD73" i="2"/>
  <c r="AD76" i="2"/>
  <c r="AD724" i="2"/>
  <c r="AD509" i="2"/>
  <c r="AD244" i="2"/>
  <c r="AD266" i="2"/>
  <c r="AD33" i="2"/>
  <c r="AD173" i="2"/>
  <c r="AD480" i="2"/>
  <c r="AD613" i="2"/>
  <c r="AD291" i="2"/>
  <c r="AD236" i="2"/>
  <c r="AD246" i="2"/>
  <c r="AD92" i="2"/>
  <c r="AD536" i="2"/>
  <c r="AD695" i="2"/>
  <c r="AD547" i="2"/>
  <c r="AD413" i="2"/>
  <c r="AD359" i="2"/>
  <c r="AD275" i="2"/>
  <c r="AD697" i="2"/>
  <c r="AD348" i="2"/>
  <c r="AD276" i="2"/>
  <c r="AD460" i="2"/>
  <c r="AD186" i="2"/>
  <c r="AD447" i="2"/>
  <c r="AD295" i="2"/>
  <c r="AD529" i="2"/>
  <c r="AD386" i="2"/>
  <c r="AD437" i="2"/>
  <c r="AD572" i="2"/>
  <c r="AD253" i="2"/>
  <c r="AD362" i="2"/>
  <c r="AD54" i="2"/>
  <c r="AD166" i="2"/>
  <c r="AD551" i="2"/>
  <c r="AD676" i="2"/>
  <c r="AD206" i="2"/>
  <c r="AD136" i="2"/>
  <c r="AD45" i="2"/>
  <c r="AD443" i="2"/>
  <c r="AD499" i="2"/>
  <c r="AD25" i="2"/>
  <c r="AD220" i="2"/>
  <c r="AD100" i="2"/>
  <c r="AD369" i="2"/>
  <c r="AD308" i="2"/>
  <c r="AD731" i="2"/>
  <c r="AD669" i="2"/>
  <c r="AD334" i="2"/>
  <c r="AD715" i="2"/>
  <c r="AD702" i="2"/>
  <c r="AD591" i="2"/>
  <c r="AD250" i="2"/>
  <c r="AD357" i="2"/>
  <c r="AD466" i="2"/>
  <c r="AD468" i="2"/>
  <c r="AD185" i="2"/>
  <c r="AD328" i="2"/>
  <c r="AD150" i="2"/>
  <c r="AD537" i="2"/>
  <c r="AD151" i="2"/>
  <c r="AD184" i="2"/>
  <c r="AD195" i="2"/>
  <c r="AD565" i="2"/>
  <c r="AD30" i="2"/>
  <c r="AD426" i="2"/>
  <c r="AD623" i="2"/>
  <c r="AD675" i="2"/>
  <c r="AD496" i="2"/>
  <c r="AD354" i="2"/>
  <c r="AD19" i="2"/>
  <c r="AD582" i="2"/>
  <c r="AD119" i="2"/>
  <c r="AD642" i="2"/>
  <c r="AD20" i="2"/>
  <c r="AD203" i="2"/>
  <c r="AD307" i="2"/>
  <c r="AD52" i="2"/>
  <c r="AD554" i="2"/>
  <c r="AD43" i="2"/>
  <c r="AD487" i="2"/>
  <c r="AD48" i="2"/>
  <c r="AD416" i="2"/>
  <c r="AD456" i="2"/>
  <c r="AD595" i="2"/>
  <c r="AD576" i="2"/>
  <c r="AD98" i="2"/>
  <c r="AD492" i="2"/>
  <c r="AD69" i="2"/>
  <c r="AD360" i="2"/>
  <c r="AD409" i="2"/>
  <c r="AD736" i="2"/>
  <c r="AD540" i="2"/>
  <c r="AD22" i="2"/>
  <c r="AD708" i="2"/>
  <c r="AD732" i="2"/>
  <c r="AD510" i="2"/>
  <c r="AD541" i="2"/>
  <c r="AD479" i="2"/>
  <c r="AD598" i="2"/>
  <c r="AD658" i="2"/>
  <c r="AD363" i="2"/>
  <c r="AD67" i="2"/>
  <c r="AD464" i="2"/>
  <c r="AD645" i="2"/>
  <c r="AD396" i="2"/>
  <c r="AD619" i="2"/>
  <c r="AD224" i="2"/>
  <c r="AD629" i="2"/>
  <c r="AD47" i="2"/>
  <c r="AD289" i="2"/>
  <c r="AD317" i="2"/>
  <c r="AD214" i="2"/>
  <c r="AD133" i="2"/>
  <c r="AD169" i="2"/>
  <c r="AD303" i="2"/>
  <c r="AD507" i="2"/>
  <c r="AD297" i="2"/>
  <c r="AD26" i="2"/>
  <c r="AD198" i="2"/>
  <c r="AD482" i="2"/>
  <c r="AD208" i="2"/>
  <c r="AD639" i="2"/>
  <c r="AD616" i="2"/>
  <c r="AD435" i="2"/>
  <c r="AD433" i="2"/>
  <c r="AD414" i="2"/>
  <c r="AD135" i="2"/>
  <c r="AD727" i="2"/>
  <c r="AD563" i="2"/>
  <c r="AD581" i="2"/>
  <c r="AD41" i="2"/>
  <c r="AD400" i="2"/>
  <c r="AD210" i="2"/>
  <c r="AD701" i="2"/>
  <c r="AD494" i="2"/>
  <c r="AD80" i="2"/>
  <c r="AD729" i="2"/>
  <c r="AD267" i="2"/>
  <c r="AD686" i="2"/>
  <c r="AD28" i="2"/>
  <c r="AD157" i="2"/>
  <c r="AD687" i="2"/>
  <c r="AD374" i="2"/>
  <c r="AD586" i="2"/>
  <c r="AD403" i="2"/>
  <c r="AD130" i="2"/>
  <c r="AD438" i="2"/>
  <c r="AD714" i="2"/>
  <c r="AD341" i="2"/>
  <c r="AD39" i="2"/>
  <c r="AD372" i="2"/>
  <c r="AD82" i="2"/>
  <c r="AD685" i="2"/>
  <c r="AD221" i="2"/>
  <c r="AD118" i="2"/>
  <c r="AD163" i="2"/>
  <c r="AD108" i="2"/>
  <c r="AD663" i="2"/>
  <c r="AD559" i="2"/>
  <c r="AD644" i="2"/>
  <c r="AD326" i="2"/>
  <c r="AD519" i="2"/>
  <c r="AD315" i="2"/>
  <c r="AD392" i="2"/>
  <c r="AD113" i="2"/>
  <c r="AD647" i="2"/>
  <c r="AD450" i="2"/>
  <c r="AD709" i="2"/>
  <c r="AD549" i="2"/>
  <c r="AD683" i="2"/>
  <c r="AD722" i="2"/>
  <c r="AD200" i="2"/>
  <c r="AD219" i="2"/>
  <c r="AD83" i="2"/>
  <c r="AD324" i="2"/>
  <c r="AD223" i="2"/>
  <c r="AD469" i="2"/>
  <c r="AD227" i="2"/>
  <c r="AD523" i="2"/>
  <c r="AD262" i="2"/>
  <c r="AD329" i="2"/>
  <c r="AD689" i="2"/>
  <c r="AD131" i="2"/>
  <c r="AD127" i="2"/>
  <c r="AD255" i="2"/>
  <c r="AD148" i="2"/>
  <c r="AD646" i="2"/>
  <c r="AD441" i="2"/>
  <c r="AD204" i="2"/>
  <c r="AD705" i="2"/>
  <c r="AD656" i="2"/>
  <c r="AD444" i="2"/>
  <c r="AD614" i="2"/>
  <c r="AD566" i="2"/>
  <c r="AD84" i="2"/>
  <c r="AD673" i="2"/>
  <c r="AD109" i="2"/>
  <c r="AD621" i="2"/>
  <c r="AD712" i="2"/>
  <c r="AD636" i="2"/>
  <c r="AD407" i="2"/>
  <c r="AD739" i="2"/>
  <c r="AD597" i="2"/>
  <c r="AD693" i="2"/>
  <c r="AD145" i="2"/>
  <c r="AD285" i="2"/>
  <c r="AD440" i="2"/>
  <c r="AD622" i="2"/>
  <c r="AD368" i="2"/>
  <c r="AD353" i="2"/>
  <c r="AD630" i="2"/>
  <c r="AD651" i="2"/>
  <c r="AD212" i="2"/>
  <c r="AD87" i="2"/>
  <c r="AD258" i="2"/>
  <c r="AD579" i="2"/>
  <c r="AD300" i="2"/>
  <c r="AD594" i="2"/>
  <c r="AD234" i="2"/>
  <c r="AD355" i="2"/>
  <c r="AD384" i="2"/>
  <c r="AD553" i="2"/>
  <c r="AD490" i="2"/>
  <c r="AD399" i="2"/>
  <c r="AD381" i="2"/>
  <c r="AD194" i="2"/>
  <c r="AD95" i="2"/>
  <c r="AD235" i="2"/>
  <c r="AD292" i="2"/>
  <c r="AD271" i="2"/>
  <c r="AD730" i="2"/>
  <c r="AD506" i="2"/>
  <c r="AD605" i="2"/>
  <c r="AD415" i="2"/>
  <c r="AD197" i="2"/>
  <c r="AD280" i="2"/>
  <c r="AD690" i="2"/>
  <c r="AD555" i="2"/>
  <c r="AD189" i="2"/>
  <c r="AD609" i="2"/>
  <c r="AD514" i="2"/>
  <c r="AD252" i="2"/>
  <c r="AD520" i="2"/>
  <c r="AD188" i="2"/>
  <c r="AD602" i="2"/>
  <c r="AD640" i="2"/>
  <c r="AD521" i="2"/>
  <c r="AD463" i="2"/>
  <c r="AD637" i="2"/>
  <c r="AD371" i="2"/>
  <c r="AD596" i="2"/>
  <c r="AD349" i="2"/>
  <c r="AD446" i="2"/>
  <c r="AD661" i="2"/>
  <c r="AD445" i="2"/>
  <c r="AD370" i="2"/>
  <c r="AD681" i="2"/>
  <c r="AD462" i="2"/>
  <c r="AD352" i="2"/>
  <c r="AD726" i="2"/>
  <c r="AD652" i="2"/>
  <c r="AD601" i="2"/>
  <c r="AD631" i="2"/>
  <c r="AD323" i="2"/>
  <c r="AD430" i="2"/>
  <c r="AD481" i="2"/>
  <c r="AD542" i="2"/>
  <c r="AD322" i="2"/>
  <c r="AD626" i="2"/>
  <c r="AD650" i="2"/>
  <c r="AD725" i="2"/>
  <c r="AD672" i="2"/>
  <c r="AD449" i="2"/>
  <c r="AD691" i="2"/>
  <c r="AD498" i="2"/>
  <c r="AD608" i="2"/>
  <c r="AD694" i="2"/>
  <c r="AD488" i="2"/>
  <c r="AD666" i="2"/>
  <c r="AD738" i="2"/>
  <c r="AD539" i="2"/>
  <c r="AD615" i="2"/>
  <c r="AD635" i="2"/>
  <c r="AD734" i="2"/>
  <c r="AD718" i="2"/>
  <c r="AD720" i="2"/>
  <c r="AD503" i="2"/>
  <c r="AD716" i="2"/>
  <c r="AD735" i="2"/>
  <c r="AD711" i="2"/>
  <c r="AD627" i="2"/>
  <c r="AD698" i="2"/>
  <c r="AD719" i="2"/>
  <c r="AD717" i="2"/>
  <c r="AD688" i="2"/>
  <c r="AD692" i="2"/>
  <c r="AD706" i="2"/>
  <c r="AD713" i="2"/>
  <c r="AD733" i="2"/>
  <c r="AC600" i="2"/>
  <c r="AC606" i="2"/>
  <c r="AC653" i="2"/>
  <c r="AC117" i="2"/>
  <c r="AC402" i="2"/>
  <c r="AC531" i="2"/>
  <c r="AC471" i="2"/>
  <c r="AC562" i="2"/>
  <c r="AC533" i="2"/>
  <c r="AC333" i="2"/>
  <c r="AC452" i="2"/>
  <c r="AC484" i="2"/>
  <c r="AC641" i="2"/>
  <c r="AC239" i="2"/>
  <c r="AC192" i="2"/>
  <c r="AC511" i="2"/>
  <c r="AC532" i="2"/>
  <c r="AC327" i="2"/>
  <c r="AC696" i="2"/>
  <c r="AC330" i="2"/>
  <c r="AC545" i="2"/>
  <c r="AC417" i="2"/>
  <c r="AC411" i="2"/>
  <c r="AC516" i="2"/>
  <c r="AC81" i="2"/>
  <c r="AC72" i="2"/>
  <c r="AC628" i="2"/>
  <c r="AC338" i="2"/>
  <c r="AC231" i="2"/>
  <c r="AC49" i="2"/>
  <c r="AC237" i="2"/>
  <c r="AC590" i="2"/>
  <c r="AC418" i="2"/>
  <c r="AC668" i="2"/>
  <c r="AC9" i="2"/>
  <c r="AC217" i="2"/>
  <c r="AC78" i="2"/>
  <c r="AC314" i="2"/>
  <c r="AC667" i="2"/>
  <c r="AC122" i="2"/>
  <c r="AC527" i="2"/>
  <c r="AC575" i="2"/>
  <c r="AC137" i="2"/>
  <c r="AC59" i="2"/>
  <c r="AC190" i="2"/>
  <c r="AC261" i="2"/>
  <c r="AC356" i="2"/>
  <c r="AC96" i="2"/>
  <c r="AC643" i="2"/>
  <c r="AC557" i="2"/>
  <c r="AC395" i="2"/>
  <c r="AC312" i="2"/>
  <c r="AC182" i="2"/>
  <c r="AC128" i="2"/>
  <c r="AC502" i="2"/>
  <c r="AC120" i="2"/>
  <c r="AC501" i="2"/>
  <c r="AC401" i="2"/>
  <c r="AC483" i="2"/>
  <c r="AC634" i="2"/>
  <c r="AC389" i="2"/>
  <c r="AC124" i="2"/>
  <c r="AC346" i="2"/>
  <c r="AC420" i="2"/>
  <c r="AC367" i="2"/>
  <c r="AC238" i="2"/>
  <c r="AC260" i="2"/>
  <c r="AC107" i="2"/>
  <c r="AC455" i="2"/>
  <c r="AC342" i="2"/>
  <c r="AC132" i="2"/>
  <c r="AC211" i="2"/>
  <c r="AC168" i="2"/>
  <c r="AC139" i="2"/>
  <c r="AC391" i="2"/>
  <c r="AC491" i="2"/>
  <c r="AC655" i="2"/>
  <c r="AC515" i="2"/>
  <c r="AC388" i="2"/>
  <c r="AC378" i="2"/>
  <c r="AC578" i="2"/>
  <c r="AC181" i="2"/>
  <c r="AC225" i="2"/>
  <c r="AC305" i="2"/>
  <c r="AC4" i="2"/>
  <c r="AC121" i="2"/>
  <c r="AC306" i="2"/>
  <c r="AC662" i="2"/>
  <c r="AC75" i="2"/>
  <c r="AC5" i="2"/>
  <c r="AC593" i="2"/>
  <c r="AC254" i="2"/>
  <c r="AC495" i="2"/>
  <c r="AC365" i="2"/>
  <c r="AC65" i="2"/>
  <c r="AC390" i="2"/>
  <c r="AC218" i="2"/>
  <c r="AC134" i="2"/>
  <c r="AC281" i="2"/>
  <c r="AC465" i="2"/>
  <c r="AC232" i="2"/>
  <c r="AC302" i="2"/>
  <c r="AC50" i="2"/>
  <c r="AC110" i="2"/>
  <c r="AC158" i="2"/>
  <c r="AC257" i="2"/>
  <c r="AC142" i="2"/>
  <c r="AC513" i="2"/>
  <c r="AC230" i="2"/>
  <c r="AC442" i="2"/>
  <c r="AC380" i="2"/>
  <c r="AC569" i="2"/>
  <c r="AC63" i="2"/>
  <c r="AC699" i="2"/>
  <c r="AC394" i="2"/>
  <c r="AC196" i="2"/>
  <c r="AC153" i="2"/>
  <c r="AC458" i="2"/>
  <c r="AC500" i="2"/>
  <c r="AC316" i="2"/>
  <c r="AC654" i="2"/>
  <c r="AC209" i="2"/>
  <c r="AC18" i="2"/>
  <c r="AC64" i="2"/>
  <c r="AC152" i="2"/>
  <c r="AC155" i="2"/>
  <c r="AC32" i="2"/>
  <c r="AC293" i="2"/>
  <c r="AC321" i="2"/>
  <c r="AC42" i="2"/>
  <c r="AC679" i="2"/>
  <c r="AC431" i="2"/>
  <c r="AC299" i="2"/>
  <c r="AC561" i="2"/>
  <c r="AC240" i="2"/>
  <c r="AC674" i="2"/>
  <c r="AC489" i="2"/>
  <c r="AC665" i="2"/>
  <c r="AC249" i="2"/>
  <c r="AC12" i="2"/>
  <c r="AC457" i="2"/>
  <c r="AC366" i="2"/>
  <c r="AC279" i="2"/>
  <c r="AC241" i="2"/>
  <c r="AC332" i="2"/>
  <c r="AC283" i="2"/>
  <c r="AC350" i="2"/>
  <c r="AC74" i="2"/>
  <c r="AC229" i="2"/>
  <c r="AC424" i="2"/>
  <c r="AC518" i="2"/>
  <c r="AC273" i="2"/>
  <c r="AC144" i="2"/>
  <c r="AC564" i="2"/>
  <c r="AC325" i="2"/>
  <c r="AC164" i="2"/>
  <c r="AC439" i="2"/>
  <c r="AC473" i="2"/>
  <c r="AC111" i="2"/>
  <c r="AC525" i="2"/>
  <c r="AC425" i="2"/>
  <c r="AC535" i="2"/>
  <c r="AC544" i="2"/>
  <c r="AC607" i="2"/>
  <c r="AC406" i="2"/>
  <c r="AC493" i="2"/>
  <c r="AC671" i="2"/>
  <c r="AC265" i="2"/>
  <c r="AC580" i="2"/>
  <c r="AC682" i="2"/>
  <c r="AC548" i="2"/>
  <c r="AC207" i="2"/>
  <c r="AC24" i="2"/>
  <c r="AC670" i="2"/>
  <c r="AC174" i="2"/>
  <c r="AC382" i="2"/>
  <c r="AC398" i="2"/>
  <c r="AC58" i="2"/>
  <c r="AC604" i="2"/>
  <c r="AC171" i="2"/>
  <c r="AC179" i="2"/>
  <c r="AC40" i="2"/>
  <c r="AC612" i="2"/>
  <c r="AC167" i="2"/>
  <c r="AC550" i="2"/>
  <c r="AC7" i="2"/>
  <c r="AC296" i="2"/>
  <c r="AC648" i="2"/>
  <c r="AC649" i="2"/>
  <c r="AC610" i="2"/>
  <c r="AC546" i="2"/>
  <c r="AC459" i="2"/>
  <c r="AC60" i="2"/>
  <c r="AC560" i="2"/>
  <c r="AC429" i="2"/>
  <c r="AC347" i="2"/>
  <c r="AC27" i="2"/>
  <c r="AC467" i="2"/>
  <c r="AC534" i="2"/>
  <c r="AC180" i="2"/>
  <c r="AC387" i="2"/>
  <c r="AC233" i="2"/>
  <c r="AC517" i="2"/>
  <c r="AC94" i="2"/>
  <c r="AC377" i="2"/>
  <c r="AC301" i="2"/>
  <c r="AC472" i="2"/>
  <c r="AC99" i="2"/>
  <c r="AC451" i="2"/>
  <c r="AC104" i="2"/>
  <c r="AC37" i="2"/>
  <c r="AC77" i="2"/>
  <c r="AC404" i="2"/>
  <c r="AC412" i="2"/>
  <c r="AC112" i="2"/>
  <c r="AC434" i="2"/>
  <c r="AC567" i="2"/>
  <c r="AC552" i="2"/>
  <c r="AC664" i="2"/>
  <c r="AC79" i="2"/>
  <c r="AC375" i="2"/>
  <c r="AC68" i="2"/>
  <c r="AC432" i="2"/>
  <c r="AC140" i="2"/>
  <c r="AC478" i="2"/>
  <c r="AC589" i="2"/>
  <c r="AC278" i="2"/>
  <c r="AC470" i="2"/>
  <c r="AC684" i="2"/>
  <c r="AC723" i="2"/>
  <c r="AC269" i="2"/>
  <c r="AC263" i="2"/>
  <c r="AC101" i="2"/>
  <c r="AC284" i="2"/>
  <c r="AC313" i="2"/>
  <c r="AC13" i="2"/>
  <c r="AC408" i="2"/>
  <c r="AC583" i="2"/>
  <c r="AC309" i="2"/>
  <c r="AC175" i="2"/>
  <c r="AC288" i="2"/>
  <c r="AC405" i="2"/>
  <c r="AC46" i="2"/>
  <c r="AC57" i="2"/>
  <c r="AC436" i="2"/>
  <c r="AC6" i="2"/>
  <c r="AC351" i="2"/>
  <c r="AC707" i="2"/>
  <c r="AC23" i="2"/>
  <c r="AC659" i="2"/>
  <c r="AC721" i="2"/>
  <c r="AC592" i="2"/>
  <c r="AC34" i="2"/>
  <c r="AC177" i="2"/>
  <c r="AC512" i="2"/>
  <c r="AC577" i="2"/>
  <c r="AC193" i="2"/>
  <c r="AC70" i="2"/>
  <c r="AC538" i="2"/>
  <c r="AC358" i="2"/>
  <c r="AC290" i="2"/>
  <c r="AC44" i="2"/>
  <c r="AC522" i="2"/>
  <c r="AC383" i="2"/>
  <c r="AC335" i="2"/>
  <c r="AC331" i="2"/>
  <c r="AC530" i="2"/>
  <c r="AC475" i="2"/>
  <c r="AC162" i="2"/>
  <c r="AC126" i="2"/>
  <c r="AC86" i="2"/>
  <c r="AC294" i="2"/>
  <c r="AC149" i="2"/>
  <c r="AC344" i="2"/>
  <c r="AC318" i="2"/>
  <c r="AC379" i="2"/>
  <c r="AC16" i="2"/>
  <c r="AC543" i="2"/>
  <c r="AC558" i="2"/>
  <c r="AC453" i="2"/>
  <c r="AC228" i="2"/>
  <c r="AC216" i="2"/>
  <c r="AC454" i="2"/>
  <c r="AC53" i="2"/>
  <c r="AC427" i="2"/>
  <c r="AC677" i="2"/>
  <c r="AC90" i="2"/>
  <c r="AC264" i="2"/>
  <c r="AC106" i="2"/>
  <c r="AC88" i="2"/>
  <c r="AC243" i="2"/>
  <c r="AC660" i="2"/>
  <c r="AC170" i="2"/>
  <c r="AC410" i="2"/>
  <c r="AC62" i="2"/>
  <c r="AC617" i="2"/>
  <c r="AC343" i="2"/>
  <c r="AC345" i="2"/>
  <c r="AC287" i="2"/>
  <c r="AC587" i="2"/>
  <c r="AC143" i="2"/>
  <c r="AC497" i="2"/>
  <c r="AC319" i="2"/>
  <c r="AC571" i="2"/>
  <c r="AC247" i="2"/>
  <c r="AC524" i="2"/>
  <c r="AC51" i="2"/>
  <c r="AC102" i="2"/>
  <c r="AC97" i="2"/>
  <c r="AC245" i="2"/>
  <c r="AC154" i="2"/>
  <c r="AC286" i="2"/>
  <c r="AC298" i="2"/>
  <c r="AC8" i="2"/>
  <c r="AC505" i="2"/>
  <c r="AC304" i="2"/>
  <c r="AC603" i="2"/>
  <c r="AC116" i="2"/>
  <c r="AC213" i="2"/>
  <c r="AC147" i="2"/>
  <c r="AC385" i="2"/>
  <c r="AC272" i="2"/>
  <c r="AC165" i="2"/>
  <c r="AC364" i="2"/>
  <c r="AC476" i="2"/>
  <c r="AC504" i="2"/>
  <c r="AC710" i="2"/>
  <c r="AC222" i="2"/>
  <c r="AC556" i="2"/>
  <c r="AC277" i="2"/>
  <c r="AC21" i="2"/>
  <c r="AC618" i="2"/>
  <c r="AC91" i="2"/>
  <c r="AC704" i="2"/>
  <c r="AC146" i="2"/>
  <c r="AC93" i="2"/>
  <c r="AC199" i="2"/>
  <c r="AC141" i="2"/>
  <c r="AC448" i="2"/>
  <c r="AC183" i="2"/>
  <c r="AC310" i="2"/>
  <c r="AC191" i="2"/>
  <c r="AC311" i="2"/>
  <c r="AC36" i="2"/>
  <c r="AC528" i="2"/>
  <c r="AC125" i="2"/>
  <c r="AC638" i="2"/>
  <c r="AC485" i="2"/>
  <c r="AC89" i="2"/>
  <c r="AC10" i="2"/>
  <c r="AC633" i="2"/>
  <c r="AC728" i="2"/>
  <c r="AC31" i="2"/>
  <c r="AC160" i="2"/>
  <c r="AC29" i="2"/>
  <c r="AC508" i="2"/>
  <c r="AC66" i="2"/>
  <c r="AC226" i="2"/>
  <c r="AC123" i="2"/>
  <c r="AC422" i="2"/>
  <c r="AC138" i="2"/>
  <c r="AC588" i="2"/>
  <c r="AC161" i="2"/>
  <c r="AC599" i="2"/>
  <c r="AC570" i="2"/>
  <c r="AC339" i="2"/>
  <c r="AC421" i="2"/>
  <c r="AC393" i="2"/>
  <c r="AC202" i="2"/>
  <c r="AC256" i="2"/>
  <c r="AC584" i="2"/>
  <c r="AC55" i="2"/>
  <c r="AC215" i="2"/>
  <c r="AC620" i="2"/>
  <c r="AC282" i="2"/>
  <c r="AC103" i="2"/>
  <c r="AC397" i="2"/>
  <c r="AC201" i="2"/>
  <c r="AC461" i="2"/>
  <c r="AC11" i="2"/>
  <c r="AC703" i="2"/>
  <c r="AC336" i="2"/>
  <c r="AC172" i="2"/>
  <c r="AC474" i="2"/>
  <c r="AC657" i="2"/>
  <c r="AC2" i="2"/>
  <c r="AC159" i="2"/>
  <c r="AC423" i="2"/>
  <c r="AC105" i="2"/>
  <c r="AC3" i="2"/>
  <c r="AC486" i="2"/>
  <c r="AC624" i="2"/>
  <c r="AC56" i="2"/>
  <c r="AC205" i="2"/>
  <c r="AC700" i="2"/>
  <c r="AC156" i="2"/>
  <c r="AC71" i="2"/>
  <c r="AC376" i="2"/>
  <c r="AC178" i="2"/>
  <c r="AC373" i="2"/>
  <c r="AC320" i="2"/>
  <c r="AC611" i="2"/>
  <c r="AC14" i="2"/>
  <c r="AC114" i="2"/>
  <c r="AC268" i="2"/>
  <c r="AC187" i="2"/>
  <c r="AC35" i="2"/>
  <c r="AC477" i="2"/>
  <c r="AC242" i="2"/>
  <c r="AC38" i="2"/>
  <c r="AC428" i="2"/>
  <c r="AC585" i="2"/>
  <c r="AC251" i="2"/>
  <c r="AC17" i="2"/>
  <c r="AC115" i="2"/>
  <c r="AC15" i="2"/>
  <c r="AC526" i="2"/>
  <c r="AC248" i="2"/>
  <c r="AC270" i="2"/>
  <c r="AC419" i="2"/>
  <c r="AC574" i="2"/>
  <c r="AC340" i="2"/>
  <c r="AC61" i="2"/>
  <c r="AC274" i="2"/>
  <c r="AC361" i="2"/>
  <c r="AC259" i="2"/>
  <c r="AC85" i="2"/>
  <c r="AC678" i="2"/>
  <c r="AC737" i="2"/>
  <c r="AC573" i="2"/>
  <c r="AC337" i="2"/>
  <c r="AC129" i="2"/>
  <c r="AC176" i="2"/>
  <c r="AC632" i="2"/>
  <c r="AC568" i="2"/>
  <c r="AC680" i="2"/>
  <c r="AC625" i="2"/>
  <c r="AC73" i="2"/>
  <c r="AC76" i="2"/>
  <c r="AC724" i="2"/>
  <c r="AC509" i="2"/>
  <c r="AC244" i="2"/>
  <c r="AC266" i="2"/>
  <c r="AC33" i="2"/>
  <c r="AC173" i="2"/>
  <c r="AC480" i="2"/>
  <c r="AC613" i="2"/>
  <c r="AC291" i="2"/>
  <c r="AC236" i="2"/>
  <c r="AC246" i="2"/>
  <c r="AC92" i="2"/>
  <c r="AC536" i="2"/>
  <c r="AC695" i="2"/>
  <c r="AC547" i="2"/>
  <c r="AC413" i="2"/>
  <c r="AC359" i="2"/>
  <c r="AC275" i="2"/>
  <c r="AC697" i="2"/>
  <c r="AC348" i="2"/>
  <c r="AC276" i="2"/>
  <c r="AC460" i="2"/>
  <c r="AC186" i="2"/>
  <c r="AC447" i="2"/>
  <c r="AC295" i="2"/>
  <c r="AC529" i="2"/>
  <c r="AC386" i="2"/>
  <c r="AC437" i="2"/>
  <c r="AC572" i="2"/>
  <c r="AC253" i="2"/>
  <c r="AC362" i="2"/>
  <c r="AC54" i="2"/>
  <c r="AC166" i="2"/>
  <c r="AC551" i="2"/>
  <c r="AC676" i="2"/>
  <c r="AC206" i="2"/>
  <c r="AC136" i="2"/>
  <c r="AC45" i="2"/>
  <c r="AC443" i="2"/>
  <c r="AC499" i="2"/>
  <c r="AC25" i="2"/>
  <c r="AC220" i="2"/>
  <c r="AC100" i="2"/>
  <c r="AC369" i="2"/>
  <c r="AC308" i="2"/>
  <c r="AC731" i="2"/>
  <c r="AC669" i="2"/>
  <c r="AC334" i="2"/>
  <c r="AC715" i="2"/>
  <c r="AC702" i="2"/>
  <c r="AC591" i="2"/>
  <c r="AC250" i="2"/>
  <c r="AC357" i="2"/>
  <c r="AC466" i="2"/>
  <c r="AC468" i="2"/>
  <c r="AC185" i="2"/>
  <c r="AC328" i="2"/>
  <c r="AC150" i="2"/>
  <c r="AC537" i="2"/>
  <c r="AC151" i="2"/>
  <c r="AC184" i="2"/>
  <c r="AC195" i="2"/>
  <c r="AC565" i="2"/>
  <c r="AC30" i="2"/>
  <c r="AC426" i="2"/>
  <c r="AC623" i="2"/>
  <c r="AC675" i="2"/>
  <c r="AC496" i="2"/>
  <c r="AC354" i="2"/>
  <c r="AC19" i="2"/>
  <c r="AC582" i="2"/>
  <c r="AC119" i="2"/>
  <c r="AC642" i="2"/>
  <c r="AC20" i="2"/>
  <c r="AC203" i="2"/>
  <c r="AC307" i="2"/>
  <c r="AC52" i="2"/>
  <c r="AC554" i="2"/>
  <c r="AC43" i="2"/>
  <c r="AC487" i="2"/>
  <c r="AC48" i="2"/>
  <c r="AC416" i="2"/>
  <c r="AC456" i="2"/>
  <c r="AC595" i="2"/>
  <c r="AC576" i="2"/>
  <c r="AC98" i="2"/>
  <c r="AC492" i="2"/>
  <c r="AC69" i="2"/>
  <c r="AC360" i="2"/>
  <c r="AC409" i="2"/>
  <c r="AC736" i="2"/>
  <c r="AC540" i="2"/>
  <c r="AC22" i="2"/>
  <c r="AC708" i="2"/>
  <c r="AC732" i="2"/>
  <c r="AC510" i="2"/>
  <c r="AC541" i="2"/>
  <c r="AC479" i="2"/>
  <c r="AC598" i="2"/>
  <c r="AC658" i="2"/>
  <c r="AC363" i="2"/>
  <c r="AC67" i="2"/>
  <c r="AC464" i="2"/>
  <c r="AC645" i="2"/>
  <c r="AC396" i="2"/>
  <c r="AC619" i="2"/>
  <c r="AC224" i="2"/>
  <c r="AC629" i="2"/>
  <c r="AC47" i="2"/>
  <c r="AC289" i="2"/>
  <c r="AC317" i="2"/>
  <c r="AC214" i="2"/>
  <c r="AC133" i="2"/>
  <c r="AC169" i="2"/>
  <c r="AC303" i="2"/>
  <c r="AC507" i="2"/>
  <c r="AC297" i="2"/>
  <c r="AC26" i="2"/>
  <c r="AC198" i="2"/>
  <c r="AC482" i="2"/>
  <c r="AC208" i="2"/>
  <c r="AC639" i="2"/>
  <c r="AC616" i="2"/>
  <c r="AC435" i="2"/>
  <c r="AC433" i="2"/>
  <c r="AC414" i="2"/>
  <c r="AC135" i="2"/>
  <c r="AC727" i="2"/>
  <c r="AC563" i="2"/>
  <c r="AC581" i="2"/>
  <c r="AC41" i="2"/>
  <c r="AC400" i="2"/>
  <c r="AC210" i="2"/>
  <c r="AC701" i="2"/>
  <c r="AC494" i="2"/>
  <c r="AC80" i="2"/>
  <c r="AC729" i="2"/>
  <c r="AC267" i="2"/>
  <c r="AC686" i="2"/>
  <c r="AC28" i="2"/>
  <c r="AC157" i="2"/>
  <c r="AC687" i="2"/>
  <c r="AC374" i="2"/>
  <c r="AC586" i="2"/>
  <c r="AC403" i="2"/>
  <c r="AC130" i="2"/>
  <c r="AC438" i="2"/>
  <c r="AC714" i="2"/>
  <c r="AC341" i="2"/>
  <c r="AC39" i="2"/>
  <c r="AC372" i="2"/>
  <c r="AC82" i="2"/>
  <c r="AC685" i="2"/>
  <c r="AC221" i="2"/>
  <c r="AC118" i="2"/>
  <c r="AC163" i="2"/>
  <c r="AC108" i="2"/>
  <c r="AC663" i="2"/>
  <c r="AC559" i="2"/>
  <c r="AC644" i="2"/>
  <c r="AC326" i="2"/>
  <c r="AC519" i="2"/>
  <c r="AC315" i="2"/>
  <c r="AC392" i="2"/>
  <c r="AC113" i="2"/>
  <c r="AC647" i="2"/>
  <c r="AC450" i="2"/>
  <c r="AC709" i="2"/>
  <c r="AC549" i="2"/>
  <c r="AC683" i="2"/>
  <c r="AC722" i="2"/>
  <c r="AC200" i="2"/>
  <c r="AC219" i="2"/>
  <c r="AC83" i="2"/>
  <c r="AC324" i="2"/>
  <c r="AC223" i="2"/>
  <c r="AC469" i="2"/>
  <c r="AC227" i="2"/>
  <c r="AC523" i="2"/>
  <c r="AC262" i="2"/>
  <c r="AC329" i="2"/>
  <c r="AC689" i="2"/>
  <c r="AC131" i="2"/>
  <c r="AC127" i="2"/>
  <c r="AC255" i="2"/>
  <c r="AC148" i="2"/>
  <c r="AC646" i="2"/>
  <c r="AC441" i="2"/>
  <c r="AC204" i="2"/>
  <c r="AC705" i="2"/>
  <c r="AC656" i="2"/>
  <c r="AC444" i="2"/>
  <c r="AC614" i="2"/>
  <c r="AC566" i="2"/>
  <c r="AC84" i="2"/>
  <c r="AC673" i="2"/>
  <c r="AC109" i="2"/>
  <c r="AC621" i="2"/>
  <c r="AC712" i="2"/>
  <c r="AC636" i="2"/>
  <c r="AC407" i="2"/>
  <c r="AC739" i="2"/>
  <c r="AC597" i="2"/>
  <c r="AC693" i="2"/>
  <c r="AC145" i="2"/>
  <c r="AC285" i="2"/>
  <c r="AC440" i="2"/>
  <c r="AC622" i="2"/>
  <c r="AC368" i="2"/>
  <c r="AC353" i="2"/>
  <c r="AC630" i="2"/>
  <c r="AC651" i="2"/>
  <c r="AC212" i="2"/>
  <c r="AC87" i="2"/>
  <c r="AC258" i="2"/>
  <c r="AC579" i="2"/>
  <c r="AC300" i="2"/>
  <c r="AC594" i="2"/>
  <c r="AC234" i="2"/>
  <c r="AC355" i="2"/>
  <c r="AC384" i="2"/>
  <c r="AC553" i="2"/>
  <c r="AC490" i="2"/>
  <c r="AC399" i="2"/>
  <c r="AC381" i="2"/>
  <c r="AC194" i="2"/>
  <c r="AC95" i="2"/>
  <c r="AC235" i="2"/>
  <c r="AC292" i="2"/>
  <c r="AC271" i="2"/>
  <c r="AC730" i="2"/>
  <c r="AC506" i="2"/>
  <c r="AC605" i="2"/>
  <c r="AC415" i="2"/>
  <c r="AC197" i="2"/>
  <c r="AC280" i="2"/>
  <c r="AC690" i="2"/>
  <c r="AC555" i="2"/>
  <c r="AC189" i="2"/>
  <c r="AC609" i="2"/>
  <c r="AC514" i="2"/>
  <c r="AC252" i="2"/>
  <c r="AC520" i="2"/>
  <c r="AC188" i="2"/>
  <c r="AC602" i="2"/>
  <c r="AC640" i="2"/>
  <c r="AC521" i="2"/>
  <c r="AC463" i="2"/>
  <c r="AC637" i="2"/>
  <c r="AC371" i="2"/>
  <c r="AC596" i="2"/>
  <c r="AC349" i="2"/>
  <c r="AC446" i="2"/>
  <c r="AC661" i="2"/>
  <c r="AC445" i="2"/>
  <c r="AC370" i="2"/>
  <c r="AC681" i="2"/>
  <c r="AC462" i="2"/>
  <c r="AC352" i="2"/>
  <c r="AC726" i="2"/>
  <c r="AC652" i="2"/>
  <c r="AC601" i="2"/>
  <c r="AC631" i="2"/>
  <c r="AC323" i="2"/>
  <c r="AC430" i="2"/>
  <c r="AC481" i="2"/>
  <c r="AC542" i="2"/>
  <c r="AC322" i="2"/>
  <c r="AC626" i="2"/>
  <c r="AC650" i="2"/>
  <c r="AC725" i="2"/>
  <c r="AC672" i="2"/>
  <c r="AC449" i="2"/>
  <c r="AC691" i="2"/>
  <c r="AC498" i="2"/>
  <c r="AC608" i="2"/>
  <c r="AC694" i="2"/>
  <c r="AC488" i="2"/>
  <c r="AC666" i="2"/>
  <c r="AC738" i="2"/>
  <c r="AC539" i="2"/>
  <c r="AC615" i="2"/>
  <c r="AC635" i="2"/>
  <c r="AC734" i="2"/>
  <c r="AC718" i="2"/>
  <c r="AC720" i="2"/>
  <c r="AC503" i="2"/>
  <c r="AC716" i="2"/>
  <c r="AC735" i="2"/>
  <c r="AC711" i="2"/>
  <c r="AC627" i="2"/>
  <c r="AC698" i="2"/>
  <c r="AC719" i="2"/>
  <c r="AC717" i="2"/>
  <c r="AC688" i="2"/>
  <c r="AC692" i="2"/>
  <c r="AC706" i="2"/>
  <c r="AC713" i="2"/>
  <c r="AC733" i="2"/>
  <c r="U600" i="2"/>
  <c r="U606" i="2"/>
  <c r="U653" i="2"/>
  <c r="U117" i="2"/>
  <c r="U402" i="2"/>
  <c r="U531" i="2"/>
  <c r="U471" i="2"/>
  <c r="U562" i="2"/>
  <c r="U533" i="2"/>
  <c r="U333" i="2"/>
  <c r="U452" i="2"/>
  <c r="U484" i="2"/>
  <c r="U641" i="2"/>
  <c r="U239" i="2"/>
  <c r="U192" i="2"/>
  <c r="U511" i="2"/>
  <c r="U532" i="2"/>
  <c r="U327" i="2"/>
  <c r="U696" i="2"/>
  <c r="U330" i="2"/>
  <c r="U545" i="2"/>
  <c r="U417" i="2"/>
  <c r="U411" i="2"/>
  <c r="U516" i="2"/>
  <c r="U81" i="2"/>
  <c r="U72" i="2"/>
  <c r="U628" i="2"/>
  <c r="U338" i="2"/>
  <c r="U231" i="2"/>
  <c r="U49" i="2"/>
  <c r="U237" i="2"/>
  <c r="U590" i="2"/>
  <c r="U418" i="2"/>
  <c r="U668" i="2"/>
  <c r="U9" i="2"/>
  <c r="U217" i="2"/>
  <c r="U78" i="2"/>
  <c r="U314" i="2"/>
  <c r="U667" i="2"/>
  <c r="U122" i="2"/>
  <c r="U527" i="2"/>
  <c r="U575" i="2"/>
  <c r="U137" i="2"/>
  <c r="U59" i="2"/>
  <c r="U190" i="2"/>
  <c r="U261" i="2"/>
  <c r="U356" i="2"/>
  <c r="U96" i="2"/>
  <c r="U643" i="2"/>
  <c r="U557" i="2"/>
  <c r="U395" i="2"/>
  <c r="U312" i="2"/>
  <c r="U182" i="2"/>
  <c r="U128" i="2"/>
  <c r="U502" i="2"/>
  <c r="U120" i="2"/>
  <c r="U501" i="2"/>
  <c r="U401" i="2"/>
  <c r="U483" i="2"/>
  <c r="U634" i="2"/>
  <c r="U389" i="2"/>
  <c r="U124" i="2"/>
  <c r="U346" i="2"/>
  <c r="U420" i="2"/>
  <c r="U367" i="2"/>
  <c r="U238" i="2"/>
  <c r="U260" i="2"/>
  <c r="U107" i="2"/>
  <c r="U455" i="2"/>
  <c r="U342" i="2"/>
  <c r="U132" i="2"/>
  <c r="U211" i="2"/>
  <c r="U168" i="2"/>
  <c r="U139" i="2"/>
  <c r="U391" i="2"/>
  <c r="U491" i="2"/>
  <c r="U655" i="2"/>
  <c r="U515" i="2"/>
  <c r="U388" i="2"/>
  <c r="U378" i="2"/>
  <c r="U578" i="2"/>
  <c r="U181" i="2"/>
  <c r="U225" i="2"/>
  <c r="U305" i="2"/>
  <c r="U4" i="2"/>
  <c r="U121" i="2"/>
  <c r="U306" i="2"/>
  <c r="U662" i="2"/>
  <c r="U75" i="2"/>
  <c r="U5" i="2"/>
  <c r="U593" i="2"/>
  <c r="U254" i="2"/>
  <c r="U495" i="2"/>
  <c r="U365" i="2"/>
  <c r="U65" i="2"/>
  <c r="U390" i="2"/>
  <c r="U218" i="2"/>
  <c r="U134" i="2"/>
  <c r="U281" i="2"/>
  <c r="U465" i="2"/>
  <c r="U232" i="2"/>
  <c r="U302" i="2"/>
  <c r="U50" i="2"/>
  <c r="U110" i="2"/>
  <c r="U158" i="2"/>
  <c r="U257" i="2"/>
  <c r="U142" i="2"/>
  <c r="U513" i="2"/>
  <c r="U230" i="2"/>
  <c r="U442" i="2"/>
  <c r="U380" i="2"/>
  <c r="U569" i="2"/>
  <c r="U63" i="2"/>
  <c r="U699" i="2"/>
  <c r="U394" i="2"/>
  <c r="U196" i="2"/>
  <c r="U153" i="2"/>
  <c r="U458" i="2"/>
  <c r="U500" i="2"/>
  <c r="U316" i="2"/>
  <c r="U654" i="2"/>
  <c r="U209" i="2"/>
  <c r="U18" i="2"/>
  <c r="U64" i="2"/>
  <c r="U152" i="2"/>
  <c r="U155" i="2"/>
  <c r="U32" i="2"/>
  <c r="U293" i="2"/>
  <c r="U321" i="2"/>
  <c r="U42" i="2"/>
  <c r="U679" i="2"/>
  <c r="U431" i="2"/>
  <c r="U299" i="2"/>
  <c r="U561" i="2"/>
  <c r="U240" i="2"/>
  <c r="U674" i="2"/>
  <c r="U489" i="2"/>
  <c r="U665" i="2"/>
  <c r="U249" i="2"/>
  <c r="U12" i="2"/>
  <c r="U457" i="2"/>
  <c r="U366" i="2"/>
  <c r="U279" i="2"/>
  <c r="U241" i="2"/>
  <c r="U332" i="2"/>
  <c r="U283" i="2"/>
  <c r="U350" i="2"/>
  <c r="U74" i="2"/>
  <c r="U229" i="2"/>
  <c r="U424" i="2"/>
  <c r="U518" i="2"/>
  <c r="U273" i="2"/>
  <c r="U144" i="2"/>
  <c r="U564" i="2"/>
  <c r="U325" i="2"/>
  <c r="U164" i="2"/>
  <c r="U439" i="2"/>
  <c r="U473" i="2"/>
  <c r="U111" i="2"/>
  <c r="U525" i="2"/>
  <c r="U425" i="2"/>
  <c r="U535" i="2"/>
  <c r="U544" i="2"/>
  <c r="U607" i="2"/>
  <c r="U406" i="2"/>
  <c r="U493" i="2"/>
  <c r="U671" i="2"/>
  <c r="U265" i="2"/>
  <c r="U580" i="2"/>
  <c r="U682" i="2"/>
  <c r="U548" i="2"/>
  <c r="U207" i="2"/>
  <c r="U24" i="2"/>
  <c r="U670" i="2"/>
  <c r="U174" i="2"/>
  <c r="U382" i="2"/>
  <c r="U398" i="2"/>
  <c r="U58" i="2"/>
  <c r="U604" i="2"/>
  <c r="U171" i="2"/>
  <c r="U179" i="2"/>
  <c r="U40" i="2"/>
  <c r="U612" i="2"/>
  <c r="U167" i="2"/>
  <c r="U550" i="2"/>
  <c r="U7" i="2"/>
  <c r="U296" i="2"/>
  <c r="U648" i="2"/>
  <c r="U649" i="2"/>
  <c r="U610" i="2"/>
  <c r="U546" i="2"/>
  <c r="U459" i="2"/>
  <c r="U60" i="2"/>
  <c r="U560" i="2"/>
  <c r="U429" i="2"/>
  <c r="U347" i="2"/>
  <c r="U27" i="2"/>
  <c r="U467" i="2"/>
  <c r="U534" i="2"/>
  <c r="U180" i="2"/>
  <c r="U387" i="2"/>
  <c r="U233" i="2"/>
  <c r="U517" i="2"/>
  <c r="U94" i="2"/>
  <c r="U377" i="2"/>
  <c r="U301" i="2"/>
  <c r="U472" i="2"/>
  <c r="U99" i="2"/>
  <c r="U451" i="2"/>
  <c r="U104" i="2"/>
  <c r="U37" i="2"/>
  <c r="U77" i="2"/>
  <c r="U404" i="2"/>
  <c r="U412" i="2"/>
  <c r="U112" i="2"/>
  <c r="U434" i="2"/>
  <c r="U567" i="2"/>
  <c r="U552" i="2"/>
  <c r="U664" i="2"/>
  <c r="U79" i="2"/>
  <c r="U375" i="2"/>
  <c r="U68" i="2"/>
  <c r="U432" i="2"/>
  <c r="U140" i="2"/>
  <c r="U478" i="2"/>
  <c r="U589" i="2"/>
  <c r="U278" i="2"/>
  <c r="U470" i="2"/>
  <c r="U684" i="2"/>
  <c r="U723" i="2"/>
  <c r="U269" i="2"/>
  <c r="U263" i="2"/>
  <c r="U101" i="2"/>
  <c r="U284" i="2"/>
  <c r="U313" i="2"/>
  <c r="U13" i="2"/>
  <c r="U408" i="2"/>
  <c r="U583" i="2"/>
  <c r="U309" i="2"/>
  <c r="U175" i="2"/>
  <c r="U288" i="2"/>
  <c r="U405" i="2"/>
  <c r="U46" i="2"/>
  <c r="U57" i="2"/>
  <c r="U436" i="2"/>
  <c r="U6" i="2"/>
  <c r="U351" i="2"/>
  <c r="U707" i="2"/>
  <c r="U23" i="2"/>
  <c r="U659" i="2"/>
  <c r="U721" i="2"/>
  <c r="U592" i="2"/>
  <c r="U34" i="2"/>
  <c r="U177" i="2"/>
  <c r="U512" i="2"/>
  <c r="U577" i="2"/>
  <c r="U193" i="2"/>
  <c r="U70" i="2"/>
  <c r="U538" i="2"/>
  <c r="U358" i="2"/>
  <c r="U290" i="2"/>
  <c r="U44" i="2"/>
  <c r="U522" i="2"/>
  <c r="U383" i="2"/>
  <c r="U335" i="2"/>
  <c r="U331" i="2"/>
  <c r="U530" i="2"/>
  <c r="U475" i="2"/>
  <c r="U162" i="2"/>
  <c r="U126" i="2"/>
  <c r="U86" i="2"/>
  <c r="U294" i="2"/>
  <c r="U149" i="2"/>
  <c r="U344" i="2"/>
  <c r="U318" i="2"/>
  <c r="U379" i="2"/>
  <c r="U16" i="2"/>
  <c r="U543" i="2"/>
  <c r="U558" i="2"/>
  <c r="U453" i="2"/>
  <c r="U228" i="2"/>
  <c r="U216" i="2"/>
  <c r="U454" i="2"/>
  <c r="U53" i="2"/>
  <c r="U427" i="2"/>
  <c r="U677" i="2"/>
  <c r="U90" i="2"/>
  <c r="U264" i="2"/>
  <c r="U106" i="2"/>
  <c r="U88" i="2"/>
  <c r="U243" i="2"/>
  <c r="U660" i="2"/>
  <c r="U170" i="2"/>
  <c r="U410" i="2"/>
  <c r="U62" i="2"/>
  <c r="U617" i="2"/>
  <c r="U343" i="2"/>
  <c r="U345" i="2"/>
  <c r="U287" i="2"/>
  <c r="U587" i="2"/>
  <c r="U143" i="2"/>
  <c r="U497" i="2"/>
  <c r="U319" i="2"/>
  <c r="U571" i="2"/>
  <c r="U247" i="2"/>
  <c r="U524" i="2"/>
  <c r="U51" i="2"/>
  <c r="U102" i="2"/>
  <c r="U97" i="2"/>
  <c r="U245" i="2"/>
  <c r="U154" i="2"/>
  <c r="U286" i="2"/>
  <c r="U298" i="2"/>
  <c r="U8" i="2"/>
  <c r="U505" i="2"/>
  <c r="U304" i="2"/>
  <c r="U603" i="2"/>
  <c r="U116" i="2"/>
  <c r="U213" i="2"/>
  <c r="U147" i="2"/>
  <c r="U385" i="2"/>
  <c r="U272" i="2"/>
  <c r="U165" i="2"/>
  <c r="U364" i="2"/>
  <c r="U476" i="2"/>
  <c r="U504" i="2"/>
  <c r="U710" i="2"/>
  <c r="U222" i="2"/>
  <c r="U556" i="2"/>
  <c r="U277" i="2"/>
  <c r="U21" i="2"/>
  <c r="U618" i="2"/>
  <c r="U91" i="2"/>
  <c r="U704" i="2"/>
  <c r="U146" i="2"/>
  <c r="U93" i="2"/>
  <c r="U199" i="2"/>
  <c r="U141" i="2"/>
  <c r="U448" i="2"/>
  <c r="U183" i="2"/>
  <c r="U310" i="2"/>
  <c r="U191" i="2"/>
  <c r="U311" i="2"/>
  <c r="U36" i="2"/>
  <c r="U528" i="2"/>
  <c r="U125" i="2"/>
  <c r="U638" i="2"/>
  <c r="U485" i="2"/>
  <c r="U89" i="2"/>
  <c r="U10" i="2"/>
  <c r="U633" i="2"/>
  <c r="U728" i="2"/>
  <c r="U31" i="2"/>
  <c r="U160" i="2"/>
  <c r="U29" i="2"/>
  <c r="U508" i="2"/>
  <c r="U66" i="2"/>
  <c r="U226" i="2"/>
  <c r="U123" i="2"/>
  <c r="U422" i="2"/>
  <c r="U138" i="2"/>
  <c r="U588" i="2"/>
  <c r="U161" i="2"/>
  <c r="U599" i="2"/>
  <c r="U570" i="2"/>
  <c r="U339" i="2"/>
  <c r="U421" i="2"/>
  <c r="U393" i="2"/>
  <c r="U202" i="2"/>
  <c r="U256" i="2"/>
  <c r="U584" i="2"/>
  <c r="U55" i="2"/>
  <c r="U215" i="2"/>
  <c r="U620" i="2"/>
  <c r="U282" i="2"/>
  <c r="U103" i="2"/>
  <c r="U397" i="2"/>
  <c r="U201" i="2"/>
  <c r="U461" i="2"/>
  <c r="U11" i="2"/>
  <c r="U703" i="2"/>
  <c r="U336" i="2"/>
  <c r="U172" i="2"/>
  <c r="U474" i="2"/>
  <c r="U657" i="2"/>
  <c r="U2" i="2"/>
  <c r="U159" i="2"/>
  <c r="U423" i="2"/>
  <c r="U105" i="2"/>
  <c r="U3" i="2"/>
  <c r="U486" i="2"/>
  <c r="U624" i="2"/>
  <c r="U56" i="2"/>
  <c r="U205" i="2"/>
  <c r="U700" i="2"/>
  <c r="U156" i="2"/>
  <c r="U71" i="2"/>
  <c r="U376" i="2"/>
  <c r="U178" i="2"/>
  <c r="U373" i="2"/>
  <c r="U320" i="2"/>
  <c r="U611" i="2"/>
  <c r="U14" i="2"/>
  <c r="U114" i="2"/>
  <c r="U268" i="2"/>
  <c r="U187" i="2"/>
  <c r="U35" i="2"/>
  <c r="U477" i="2"/>
  <c r="U242" i="2"/>
  <c r="U38" i="2"/>
  <c r="U428" i="2"/>
  <c r="U585" i="2"/>
  <c r="U251" i="2"/>
  <c r="U17" i="2"/>
  <c r="U115" i="2"/>
  <c r="U15" i="2"/>
  <c r="U526" i="2"/>
  <c r="U248" i="2"/>
  <c r="U270" i="2"/>
  <c r="U419" i="2"/>
  <c r="U574" i="2"/>
  <c r="U340" i="2"/>
  <c r="U61" i="2"/>
  <c r="U274" i="2"/>
  <c r="U361" i="2"/>
  <c r="U259" i="2"/>
  <c r="U85" i="2"/>
  <c r="U678" i="2"/>
  <c r="U737" i="2"/>
  <c r="U573" i="2"/>
  <c r="U337" i="2"/>
  <c r="U129" i="2"/>
  <c r="U176" i="2"/>
  <c r="U632" i="2"/>
  <c r="U568" i="2"/>
  <c r="U680" i="2"/>
  <c r="U625" i="2"/>
  <c r="U73" i="2"/>
  <c r="U76" i="2"/>
  <c r="U724" i="2"/>
  <c r="U509" i="2"/>
  <c r="U244" i="2"/>
  <c r="U266" i="2"/>
  <c r="U33" i="2"/>
  <c r="U173" i="2"/>
  <c r="U480" i="2"/>
  <c r="U613" i="2"/>
  <c r="U291" i="2"/>
  <c r="U236" i="2"/>
  <c r="U246" i="2"/>
  <c r="U92" i="2"/>
  <c r="U536" i="2"/>
  <c r="U695" i="2"/>
  <c r="U547" i="2"/>
  <c r="U413" i="2"/>
  <c r="U359" i="2"/>
  <c r="U275" i="2"/>
  <c r="U697" i="2"/>
  <c r="U348" i="2"/>
  <c r="U276" i="2"/>
  <c r="U460" i="2"/>
  <c r="U186" i="2"/>
  <c r="U447" i="2"/>
  <c r="U295" i="2"/>
  <c r="U529" i="2"/>
  <c r="U386" i="2"/>
  <c r="U437" i="2"/>
  <c r="U572" i="2"/>
  <c r="U253" i="2"/>
  <c r="U362" i="2"/>
  <c r="U54" i="2"/>
  <c r="U166" i="2"/>
  <c r="U551" i="2"/>
  <c r="U676" i="2"/>
  <c r="U206" i="2"/>
  <c r="U136" i="2"/>
  <c r="U45" i="2"/>
  <c r="U443" i="2"/>
  <c r="U499" i="2"/>
  <c r="U25" i="2"/>
  <c r="U220" i="2"/>
  <c r="U100" i="2"/>
  <c r="U369" i="2"/>
  <c r="U308" i="2"/>
  <c r="U731" i="2"/>
  <c r="U669" i="2"/>
  <c r="U334" i="2"/>
  <c r="U715" i="2"/>
  <c r="U702" i="2"/>
  <c r="U591" i="2"/>
  <c r="U250" i="2"/>
  <c r="U357" i="2"/>
  <c r="U466" i="2"/>
  <c r="U468" i="2"/>
  <c r="U185" i="2"/>
  <c r="U328" i="2"/>
  <c r="U150" i="2"/>
  <c r="U537" i="2"/>
  <c r="U151" i="2"/>
  <c r="U184" i="2"/>
  <c r="U195" i="2"/>
  <c r="U565" i="2"/>
  <c r="U30" i="2"/>
  <c r="U426" i="2"/>
  <c r="U623" i="2"/>
  <c r="U675" i="2"/>
  <c r="U496" i="2"/>
  <c r="U354" i="2"/>
  <c r="U19" i="2"/>
  <c r="U582" i="2"/>
  <c r="U119" i="2"/>
  <c r="U642" i="2"/>
  <c r="U20" i="2"/>
  <c r="U203" i="2"/>
  <c r="U307" i="2"/>
  <c r="U52" i="2"/>
  <c r="U554" i="2"/>
  <c r="U43" i="2"/>
  <c r="U487" i="2"/>
  <c r="U48" i="2"/>
  <c r="U416" i="2"/>
  <c r="U456" i="2"/>
  <c r="U595" i="2"/>
  <c r="U576" i="2"/>
  <c r="U98" i="2"/>
  <c r="U492" i="2"/>
  <c r="U69" i="2"/>
  <c r="U360" i="2"/>
  <c r="U409" i="2"/>
  <c r="U736" i="2"/>
  <c r="U540" i="2"/>
  <c r="U22" i="2"/>
  <c r="U708" i="2"/>
  <c r="U732" i="2"/>
  <c r="U510" i="2"/>
  <c r="U541" i="2"/>
  <c r="U479" i="2"/>
  <c r="U598" i="2"/>
  <c r="U658" i="2"/>
  <c r="U363" i="2"/>
  <c r="U67" i="2"/>
  <c r="U464" i="2"/>
  <c r="U645" i="2"/>
  <c r="U396" i="2"/>
  <c r="U619" i="2"/>
  <c r="U224" i="2"/>
  <c r="U629" i="2"/>
  <c r="U47" i="2"/>
  <c r="U289" i="2"/>
  <c r="U317" i="2"/>
  <c r="U214" i="2"/>
  <c r="U133" i="2"/>
  <c r="U169" i="2"/>
  <c r="U303" i="2"/>
  <c r="U507" i="2"/>
  <c r="U297" i="2"/>
  <c r="U26" i="2"/>
  <c r="U198" i="2"/>
  <c r="U482" i="2"/>
  <c r="U208" i="2"/>
  <c r="U639" i="2"/>
  <c r="U616" i="2"/>
  <c r="U435" i="2"/>
  <c r="U433" i="2"/>
  <c r="U414" i="2"/>
  <c r="U135" i="2"/>
  <c r="U727" i="2"/>
  <c r="U563" i="2"/>
  <c r="U581" i="2"/>
  <c r="U41" i="2"/>
  <c r="U400" i="2"/>
  <c r="U210" i="2"/>
  <c r="U701" i="2"/>
  <c r="U494" i="2"/>
  <c r="U80" i="2"/>
  <c r="U729" i="2"/>
  <c r="U267" i="2"/>
  <c r="U686" i="2"/>
  <c r="U28" i="2"/>
  <c r="U157" i="2"/>
  <c r="U687" i="2"/>
  <c r="U374" i="2"/>
  <c r="U586" i="2"/>
  <c r="U403" i="2"/>
  <c r="U130" i="2"/>
  <c r="U438" i="2"/>
  <c r="U714" i="2"/>
  <c r="U341" i="2"/>
  <c r="U39" i="2"/>
  <c r="U372" i="2"/>
  <c r="U82" i="2"/>
  <c r="U685" i="2"/>
  <c r="U221" i="2"/>
  <c r="U118" i="2"/>
  <c r="U163" i="2"/>
  <c r="U108" i="2"/>
  <c r="U663" i="2"/>
  <c r="U559" i="2"/>
  <c r="U644" i="2"/>
  <c r="U326" i="2"/>
  <c r="U519" i="2"/>
  <c r="U315" i="2"/>
  <c r="U392" i="2"/>
  <c r="U113" i="2"/>
  <c r="U647" i="2"/>
  <c r="U450" i="2"/>
  <c r="U709" i="2"/>
  <c r="U549" i="2"/>
  <c r="U683" i="2"/>
  <c r="U722" i="2"/>
  <c r="U200" i="2"/>
  <c r="U219" i="2"/>
  <c r="U83" i="2"/>
  <c r="U324" i="2"/>
  <c r="U223" i="2"/>
  <c r="U469" i="2"/>
  <c r="U227" i="2"/>
  <c r="U523" i="2"/>
  <c r="U262" i="2"/>
  <c r="U329" i="2"/>
  <c r="U689" i="2"/>
  <c r="U131" i="2"/>
  <c r="U127" i="2"/>
  <c r="U255" i="2"/>
  <c r="U148" i="2"/>
  <c r="U646" i="2"/>
  <c r="U441" i="2"/>
  <c r="U204" i="2"/>
  <c r="U705" i="2"/>
  <c r="U656" i="2"/>
  <c r="U444" i="2"/>
  <c r="U614" i="2"/>
  <c r="U566" i="2"/>
  <c r="U84" i="2"/>
  <c r="U673" i="2"/>
  <c r="U109" i="2"/>
  <c r="U621" i="2"/>
  <c r="U712" i="2"/>
  <c r="U636" i="2"/>
  <c r="U407" i="2"/>
  <c r="U739" i="2"/>
  <c r="U597" i="2"/>
  <c r="U693" i="2"/>
  <c r="U145" i="2"/>
  <c r="U285" i="2"/>
  <c r="U440" i="2"/>
  <c r="U622" i="2"/>
  <c r="U368" i="2"/>
  <c r="U353" i="2"/>
  <c r="U630" i="2"/>
  <c r="U651" i="2"/>
  <c r="U212" i="2"/>
  <c r="U87" i="2"/>
  <c r="U258" i="2"/>
  <c r="U579" i="2"/>
  <c r="U300" i="2"/>
  <c r="U594" i="2"/>
  <c r="U234" i="2"/>
  <c r="U355" i="2"/>
  <c r="U384" i="2"/>
  <c r="U553" i="2"/>
  <c r="U490" i="2"/>
  <c r="U399" i="2"/>
  <c r="U381" i="2"/>
  <c r="U194" i="2"/>
  <c r="U95" i="2"/>
  <c r="U235" i="2"/>
  <c r="U292" i="2"/>
  <c r="U271" i="2"/>
  <c r="U730" i="2"/>
  <c r="U506" i="2"/>
  <c r="U605" i="2"/>
  <c r="U415" i="2"/>
  <c r="U197" i="2"/>
  <c r="U280" i="2"/>
  <c r="U690" i="2"/>
  <c r="U555" i="2"/>
  <c r="U189" i="2"/>
  <c r="U609" i="2"/>
  <c r="U514" i="2"/>
  <c r="U252" i="2"/>
  <c r="U520" i="2"/>
  <c r="U188" i="2"/>
  <c r="U602" i="2"/>
  <c r="U640" i="2"/>
  <c r="U521" i="2"/>
  <c r="U463" i="2"/>
  <c r="U637" i="2"/>
  <c r="U371" i="2"/>
  <c r="U596" i="2"/>
  <c r="U349" i="2"/>
  <c r="U446" i="2"/>
  <c r="U661" i="2"/>
  <c r="U445" i="2"/>
  <c r="U370" i="2"/>
  <c r="U681" i="2"/>
  <c r="U462" i="2"/>
  <c r="U352" i="2"/>
  <c r="U726" i="2"/>
  <c r="U652" i="2"/>
  <c r="U601" i="2"/>
  <c r="U631" i="2"/>
  <c r="U323" i="2"/>
  <c r="U430" i="2"/>
  <c r="U481" i="2"/>
  <c r="U542" i="2"/>
  <c r="U322" i="2"/>
  <c r="U626" i="2"/>
  <c r="U650" i="2"/>
  <c r="U725" i="2"/>
  <c r="U672" i="2"/>
  <c r="U449" i="2"/>
  <c r="U691" i="2"/>
  <c r="U498" i="2"/>
  <c r="U608" i="2"/>
  <c r="U694" i="2"/>
  <c r="U488" i="2"/>
  <c r="U666" i="2"/>
  <c r="U738" i="2"/>
  <c r="U539" i="2"/>
  <c r="U615" i="2"/>
  <c r="U635" i="2"/>
  <c r="U734" i="2"/>
  <c r="U718" i="2"/>
  <c r="U720" i="2"/>
  <c r="U503" i="2"/>
  <c r="U716" i="2"/>
  <c r="U735" i="2"/>
  <c r="U711" i="2"/>
  <c r="U627" i="2"/>
  <c r="U698" i="2"/>
  <c r="U719" i="2"/>
  <c r="U717" i="2"/>
  <c r="U688" i="2"/>
  <c r="U692" i="2"/>
  <c r="U706" i="2"/>
  <c r="U713" i="2"/>
  <c r="U733" i="2"/>
  <c r="T600" i="2"/>
  <c r="T606" i="2"/>
  <c r="T653" i="2"/>
  <c r="T117" i="2"/>
  <c r="T402" i="2"/>
  <c r="T531" i="2"/>
  <c r="T471" i="2"/>
  <c r="T562" i="2"/>
  <c r="T533" i="2"/>
  <c r="T333" i="2"/>
  <c r="T452" i="2"/>
  <c r="T484" i="2"/>
  <c r="T641" i="2"/>
  <c r="T239" i="2"/>
  <c r="T192" i="2"/>
  <c r="T511" i="2"/>
  <c r="T532" i="2"/>
  <c r="T327" i="2"/>
  <c r="T696" i="2"/>
  <c r="T330" i="2"/>
  <c r="T545" i="2"/>
  <c r="T417" i="2"/>
  <c r="T411" i="2"/>
  <c r="T516" i="2"/>
  <c r="T81" i="2"/>
  <c r="T72" i="2"/>
  <c r="T628" i="2"/>
  <c r="T338" i="2"/>
  <c r="T231" i="2"/>
  <c r="T49" i="2"/>
  <c r="T237" i="2"/>
  <c r="T590" i="2"/>
  <c r="T418" i="2"/>
  <c r="T668" i="2"/>
  <c r="T9" i="2"/>
  <c r="T217" i="2"/>
  <c r="T78" i="2"/>
  <c r="T314" i="2"/>
  <c r="T667" i="2"/>
  <c r="T122" i="2"/>
  <c r="T527" i="2"/>
  <c r="T575" i="2"/>
  <c r="T137" i="2"/>
  <c r="T59" i="2"/>
  <c r="T190" i="2"/>
  <c r="T261" i="2"/>
  <c r="T356" i="2"/>
  <c r="T96" i="2"/>
  <c r="T643" i="2"/>
  <c r="T557" i="2"/>
  <c r="T395" i="2"/>
  <c r="T312" i="2"/>
  <c r="T182" i="2"/>
  <c r="T128" i="2"/>
  <c r="T502" i="2"/>
  <c r="T120" i="2"/>
  <c r="T501" i="2"/>
  <c r="T401" i="2"/>
  <c r="T483" i="2"/>
  <c r="T634" i="2"/>
  <c r="T389" i="2"/>
  <c r="T124" i="2"/>
  <c r="T346" i="2"/>
  <c r="T420" i="2"/>
  <c r="T367" i="2"/>
  <c r="T238" i="2"/>
  <c r="T260" i="2"/>
  <c r="T107" i="2"/>
  <c r="T455" i="2"/>
  <c r="T342" i="2"/>
  <c r="T132" i="2"/>
  <c r="T211" i="2"/>
  <c r="T168" i="2"/>
  <c r="T139" i="2"/>
  <c r="T391" i="2"/>
  <c r="T491" i="2"/>
  <c r="T655" i="2"/>
  <c r="T515" i="2"/>
  <c r="T388" i="2"/>
  <c r="T378" i="2"/>
  <c r="T578" i="2"/>
  <c r="T181" i="2"/>
  <c r="T225" i="2"/>
  <c r="T305" i="2"/>
  <c r="T4" i="2"/>
  <c r="T121" i="2"/>
  <c r="T306" i="2"/>
  <c r="T662" i="2"/>
  <c r="T75" i="2"/>
  <c r="T5" i="2"/>
  <c r="T593" i="2"/>
  <c r="T254" i="2"/>
  <c r="T495" i="2"/>
  <c r="T365" i="2"/>
  <c r="T65" i="2"/>
  <c r="T390" i="2"/>
  <c r="T218" i="2"/>
  <c r="T134" i="2"/>
  <c r="T281" i="2"/>
  <c r="T465" i="2"/>
  <c r="T232" i="2"/>
  <c r="T302" i="2"/>
  <c r="T50" i="2"/>
  <c r="T110" i="2"/>
  <c r="T158" i="2"/>
  <c r="T257" i="2"/>
  <c r="T142" i="2"/>
  <c r="T513" i="2"/>
  <c r="T230" i="2"/>
  <c r="T442" i="2"/>
  <c r="T380" i="2"/>
  <c r="T569" i="2"/>
  <c r="T63" i="2"/>
  <c r="T699" i="2"/>
  <c r="T394" i="2"/>
  <c r="T196" i="2"/>
  <c r="T153" i="2"/>
  <c r="T458" i="2"/>
  <c r="T500" i="2"/>
  <c r="T316" i="2"/>
  <c r="T654" i="2"/>
  <c r="T209" i="2"/>
  <c r="T18" i="2"/>
  <c r="T64" i="2"/>
  <c r="T152" i="2"/>
  <c r="T155" i="2"/>
  <c r="T32" i="2"/>
  <c r="T293" i="2"/>
  <c r="T321" i="2"/>
  <c r="T42" i="2"/>
  <c r="T679" i="2"/>
  <c r="T431" i="2"/>
  <c r="T299" i="2"/>
  <c r="T561" i="2"/>
  <c r="T240" i="2"/>
  <c r="T674" i="2"/>
  <c r="T489" i="2"/>
  <c r="T665" i="2"/>
  <c r="T249" i="2"/>
  <c r="T12" i="2"/>
  <c r="T457" i="2"/>
  <c r="T366" i="2"/>
  <c r="T279" i="2"/>
  <c r="T241" i="2"/>
  <c r="T332" i="2"/>
  <c r="T283" i="2"/>
  <c r="T350" i="2"/>
  <c r="T74" i="2"/>
  <c r="T229" i="2"/>
  <c r="T424" i="2"/>
  <c r="T518" i="2"/>
  <c r="T273" i="2"/>
  <c r="T144" i="2"/>
  <c r="T564" i="2"/>
  <c r="T325" i="2"/>
  <c r="T164" i="2"/>
  <c r="T439" i="2"/>
  <c r="T473" i="2"/>
  <c r="T111" i="2"/>
  <c r="T525" i="2"/>
  <c r="T425" i="2"/>
  <c r="T535" i="2"/>
  <c r="T544" i="2"/>
  <c r="T607" i="2"/>
  <c r="T406" i="2"/>
  <c r="T493" i="2"/>
  <c r="T671" i="2"/>
  <c r="T265" i="2"/>
  <c r="T580" i="2"/>
  <c r="T682" i="2"/>
  <c r="T548" i="2"/>
  <c r="T207" i="2"/>
  <c r="T24" i="2"/>
  <c r="T670" i="2"/>
  <c r="T174" i="2"/>
  <c r="T382" i="2"/>
  <c r="T398" i="2"/>
  <c r="T58" i="2"/>
  <c r="T604" i="2"/>
  <c r="T171" i="2"/>
  <c r="T179" i="2"/>
  <c r="T40" i="2"/>
  <c r="T612" i="2"/>
  <c r="T167" i="2"/>
  <c r="T550" i="2"/>
  <c r="T7" i="2"/>
  <c r="T296" i="2"/>
  <c r="T648" i="2"/>
  <c r="T649" i="2"/>
  <c r="T610" i="2"/>
  <c r="T546" i="2"/>
  <c r="T459" i="2"/>
  <c r="T60" i="2"/>
  <c r="T560" i="2"/>
  <c r="T429" i="2"/>
  <c r="T347" i="2"/>
  <c r="T27" i="2"/>
  <c r="T467" i="2"/>
  <c r="T534" i="2"/>
  <c r="T180" i="2"/>
  <c r="T387" i="2"/>
  <c r="T233" i="2"/>
  <c r="T517" i="2"/>
  <c r="T94" i="2"/>
  <c r="T377" i="2"/>
  <c r="T301" i="2"/>
  <c r="T472" i="2"/>
  <c r="T99" i="2"/>
  <c r="T451" i="2"/>
  <c r="T104" i="2"/>
  <c r="T37" i="2"/>
  <c r="T77" i="2"/>
  <c r="T404" i="2"/>
  <c r="T412" i="2"/>
  <c r="T112" i="2"/>
  <c r="T434" i="2"/>
  <c r="T567" i="2"/>
  <c r="T552" i="2"/>
  <c r="T664" i="2"/>
  <c r="T79" i="2"/>
  <c r="T375" i="2"/>
  <c r="T68" i="2"/>
  <c r="T432" i="2"/>
  <c r="T140" i="2"/>
  <c r="T478" i="2"/>
  <c r="T589" i="2"/>
  <c r="T278" i="2"/>
  <c r="T470" i="2"/>
  <c r="T684" i="2"/>
  <c r="T723" i="2"/>
  <c r="T269" i="2"/>
  <c r="T263" i="2"/>
  <c r="T101" i="2"/>
  <c r="T284" i="2"/>
  <c r="T313" i="2"/>
  <c r="T13" i="2"/>
  <c r="T408" i="2"/>
  <c r="T583" i="2"/>
  <c r="T309" i="2"/>
  <c r="T175" i="2"/>
  <c r="T288" i="2"/>
  <c r="T405" i="2"/>
  <c r="T46" i="2"/>
  <c r="T57" i="2"/>
  <c r="T436" i="2"/>
  <c r="T6" i="2"/>
  <c r="T351" i="2"/>
  <c r="T707" i="2"/>
  <c r="T23" i="2"/>
  <c r="T659" i="2"/>
  <c r="T721" i="2"/>
  <c r="T592" i="2"/>
  <c r="T34" i="2"/>
  <c r="T177" i="2"/>
  <c r="T512" i="2"/>
  <c r="T577" i="2"/>
  <c r="T193" i="2"/>
  <c r="T70" i="2"/>
  <c r="T538" i="2"/>
  <c r="T358" i="2"/>
  <c r="T290" i="2"/>
  <c r="T44" i="2"/>
  <c r="T522" i="2"/>
  <c r="T383" i="2"/>
  <c r="T335" i="2"/>
  <c r="T331" i="2"/>
  <c r="T530" i="2"/>
  <c r="T475" i="2"/>
  <c r="T162" i="2"/>
  <c r="T126" i="2"/>
  <c r="T86" i="2"/>
  <c r="T294" i="2"/>
  <c r="T149" i="2"/>
  <c r="T344" i="2"/>
  <c r="T318" i="2"/>
  <c r="T379" i="2"/>
  <c r="T16" i="2"/>
  <c r="T543" i="2"/>
  <c r="T558" i="2"/>
  <c r="T453" i="2"/>
  <c r="T228" i="2"/>
  <c r="T216" i="2"/>
  <c r="T454" i="2"/>
  <c r="T53" i="2"/>
  <c r="T427" i="2"/>
  <c r="T677" i="2"/>
  <c r="T90" i="2"/>
  <c r="T264" i="2"/>
  <c r="T106" i="2"/>
  <c r="T88" i="2"/>
  <c r="T243" i="2"/>
  <c r="T660" i="2"/>
  <c r="T170" i="2"/>
  <c r="T410" i="2"/>
  <c r="T62" i="2"/>
  <c r="T617" i="2"/>
  <c r="T343" i="2"/>
  <c r="T345" i="2"/>
  <c r="T287" i="2"/>
  <c r="T587" i="2"/>
  <c r="T143" i="2"/>
  <c r="T497" i="2"/>
  <c r="T319" i="2"/>
  <c r="T571" i="2"/>
  <c r="T247" i="2"/>
  <c r="T524" i="2"/>
  <c r="T51" i="2"/>
  <c r="T102" i="2"/>
  <c r="T97" i="2"/>
  <c r="T245" i="2"/>
  <c r="T154" i="2"/>
  <c r="T286" i="2"/>
  <c r="T298" i="2"/>
  <c r="T8" i="2"/>
  <c r="T505" i="2"/>
  <c r="T304" i="2"/>
  <c r="T603" i="2"/>
  <c r="T116" i="2"/>
  <c r="T213" i="2"/>
  <c r="T147" i="2"/>
  <c r="T385" i="2"/>
  <c r="T272" i="2"/>
  <c r="T165" i="2"/>
  <c r="T364" i="2"/>
  <c r="T476" i="2"/>
  <c r="T504" i="2"/>
  <c r="T710" i="2"/>
  <c r="T222" i="2"/>
  <c r="T556" i="2"/>
  <c r="T277" i="2"/>
  <c r="T21" i="2"/>
  <c r="T618" i="2"/>
  <c r="T91" i="2"/>
  <c r="T704" i="2"/>
  <c r="T146" i="2"/>
  <c r="T93" i="2"/>
  <c r="T199" i="2"/>
  <c r="T141" i="2"/>
  <c r="T448" i="2"/>
  <c r="T183" i="2"/>
  <c r="T310" i="2"/>
  <c r="T191" i="2"/>
  <c r="T311" i="2"/>
  <c r="T36" i="2"/>
  <c r="T528" i="2"/>
  <c r="T125" i="2"/>
  <c r="T638" i="2"/>
  <c r="T485" i="2"/>
  <c r="T89" i="2"/>
  <c r="T10" i="2"/>
  <c r="T633" i="2"/>
  <c r="T728" i="2"/>
  <c r="T31" i="2"/>
  <c r="T160" i="2"/>
  <c r="T29" i="2"/>
  <c r="T508" i="2"/>
  <c r="T66" i="2"/>
  <c r="T226" i="2"/>
  <c r="T123" i="2"/>
  <c r="T422" i="2"/>
  <c r="T138" i="2"/>
  <c r="T588" i="2"/>
  <c r="T161" i="2"/>
  <c r="T599" i="2"/>
  <c r="T570" i="2"/>
  <c r="T339" i="2"/>
  <c r="T421" i="2"/>
  <c r="T393" i="2"/>
  <c r="T202" i="2"/>
  <c r="T256" i="2"/>
  <c r="T584" i="2"/>
  <c r="T55" i="2"/>
  <c r="T215" i="2"/>
  <c r="T620" i="2"/>
  <c r="T282" i="2"/>
  <c r="T103" i="2"/>
  <c r="T397" i="2"/>
  <c r="T201" i="2"/>
  <c r="T461" i="2"/>
  <c r="T11" i="2"/>
  <c r="T703" i="2"/>
  <c r="T336" i="2"/>
  <c r="T172" i="2"/>
  <c r="T474" i="2"/>
  <c r="T657" i="2"/>
  <c r="T2" i="2"/>
  <c r="T159" i="2"/>
  <c r="T423" i="2"/>
  <c r="T105" i="2"/>
  <c r="T3" i="2"/>
  <c r="T486" i="2"/>
  <c r="T624" i="2"/>
  <c r="T56" i="2"/>
  <c r="T205" i="2"/>
  <c r="T700" i="2"/>
  <c r="T156" i="2"/>
  <c r="T71" i="2"/>
  <c r="T376" i="2"/>
  <c r="T178" i="2"/>
  <c r="T373" i="2"/>
  <c r="T320" i="2"/>
  <c r="T611" i="2"/>
  <c r="T14" i="2"/>
  <c r="T114" i="2"/>
  <c r="T268" i="2"/>
  <c r="T187" i="2"/>
  <c r="T35" i="2"/>
  <c r="T477" i="2"/>
  <c r="T242" i="2"/>
  <c r="T38" i="2"/>
  <c r="T428" i="2"/>
  <c r="T585" i="2"/>
  <c r="T251" i="2"/>
  <c r="T17" i="2"/>
  <c r="T115" i="2"/>
  <c r="T15" i="2"/>
  <c r="T526" i="2"/>
  <c r="T248" i="2"/>
  <c r="T270" i="2"/>
  <c r="T419" i="2"/>
  <c r="T574" i="2"/>
  <c r="T340" i="2"/>
  <c r="T61" i="2"/>
  <c r="T274" i="2"/>
  <c r="T361" i="2"/>
  <c r="T259" i="2"/>
  <c r="T85" i="2"/>
  <c r="T678" i="2"/>
  <c r="T737" i="2"/>
  <c r="T573" i="2"/>
  <c r="T337" i="2"/>
  <c r="T129" i="2"/>
  <c r="T176" i="2"/>
  <c r="T632" i="2"/>
  <c r="T568" i="2"/>
  <c r="T680" i="2"/>
  <c r="T625" i="2"/>
  <c r="T73" i="2"/>
  <c r="T76" i="2"/>
  <c r="T724" i="2"/>
  <c r="T509" i="2"/>
  <c r="T244" i="2"/>
  <c r="T266" i="2"/>
  <c r="T33" i="2"/>
  <c r="T173" i="2"/>
  <c r="T480" i="2"/>
  <c r="T613" i="2"/>
  <c r="T291" i="2"/>
  <c r="T236" i="2"/>
  <c r="T246" i="2"/>
  <c r="T92" i="2"/>
  <c r="T536" i="2"/>
  <c r="T695" i="2"/>
  <c r="T547" i="2"/>
  <c r="T413" i="2"/>
  <c r="T359" i="2"/>
  <c r="T275" i="2"/>
  <c r="T697" i="2"/>
  <c r="T348" i="2"/>
  <c r="T276" i="2"/>
  <c r="T460" i="2"/>
  <c r="T186" i="2"/>
  <c r="T447" i="2"/>
  <c r="T295" i="2"/>
  <c r="T529" i="2"/>
  <c r="T386" i="2"/>
  <c r="T437" i="2"/>
  <c r="T572" i="2"/>
  <c r="T253" i="2"/>
  <c r="T362" i="2"/>
  <c r="T54" i="2"/>
  <c r="T166" i="2"/>
  <c r="T551" i="2"/>
  <c r="T676" i="2"/>
  <c r="T206" i="2"/>
  <c r="T136" i="2"/>
  <c r="T45" i="2"/>
  <c r="T443" i="2"/>
  <c r="T499" i="2"/>
  <c r="T25" i="2"/>
  <c r="T220" i="2"/>
  <c r="T100" i="2"/>
  <c r="T369" i="2"/>
  <c r="T308" i="2"/>
  <c r="T731" i="2"/>
  <c r="T669" i="2"/>
  <c r="T334" i="2"/>
  <c r="T715" i="2"/>
  <c r="T702" i="2"/>
  <c r="T591" i="2"/>
  <c r="T250" i="2"/>
  <c r="T357" i="2"/>
  <c r="T466" i="2"/>
  <c r="T468" i="2"/>
  <c r="T185" i="2"/>
  <c r="T328" i="2"/>
  <c r="T150" i="2"/>
  <c r="T537" i="2"/>
  <c r="T151" i="2"/>
  <c r="T184" i="2"/>
  <c r="T195" i="2"/>
  <c r="T565" i="2"/>
  <c r="T30" i="2"/>
  <c r="T426" i="2"/>
  <c r="T623" i="2"/>
  <c r="T675" i="2"/>
  <c r="T496" i="2"/>
  <c r="T354" i="2"/>
  <c r="T19" i="2"/>
  <c r="T582" i="2"/>
  <c r="T119" i="2"/>
  <c r="T642" i="2"/>
  <c r="T20" i="2"/>
  <c r="T203" i="2"/>
  <c r="T307" i="2"/>
  <c r="T52" i="2"/>
  <c r="T554" i="2"/>
  <c r="T43" i="2"/>
  <c r="T487" i="2"/>
  <c r="T48" i="2"/>
  <c r="T416" i="2"/>
  <c r="T456" i="2"/>
  <c r="T595" i="2"/>
  <c r="T576" i="2"/>
  <c r="T98" i="2"/>
  <c r="T492" i="2"/>
  <c r="T69" i="2"/>
  <c r="T360" i="2"/>
  <c r="T409" i="2"/>
  <c r="T736" i="2"/>
  <c r="T540" i="2"/>
  <c r="T22" i="2"/>
  <c r="T708" i="2"/>
  <c r="T732" i="2"/>
  <c r="T510" i="2"/>
  <c r="T541" i="2"/>
  <c r="T479" i="2"/>
  <c r="T598" i="2"/>
  <c r="T658" i="2"/>
  <c r="T363" i="2"/>
  <c r="T67" i="2"/>
  <c r="T464" i="2"/>
  <c r="T645" i="2"/>
  <c r="T396" i="2"/>
  <c r="T619" i="2"/>
  <c r="T224" i="2"/>
  <c r="T629" i="2"/>
  <c r="T47" i="2"/>
  <c r="T289" i="2"/>
  <c r="T317" i="2"/>
  <c r="T214" i="2"/>
  <c r="T133" i="2"/>
  <c r="T169" i="2"/>
  <c r="T303" i="2"/>
  <c r="T507" i="2"/>
  <c r="T297" i="2"/>
  <c r="T26" i="2"/>
  <c r="T198" i="2"/>
  <c r="T482" i="2"/>
  <c r="T208" i="2"/>
  <c r="T639" i="2"/>
  <c r="T616" i="2"/>
  <c r="T435" i="2"/>
  <c r="T433" i="2"/>
  <c r="T414" i="2"/>
  <c r="T135" i="2"/>
  <c r="T727" i="2"/>
  <c r="T563" i="2"/>
  <c r="T581" i="2"/>
  <c r="T41" i="2"/>
  <c r="T400" i="2"/>
  <c r="T210" i="2"/>
  <c r="T701" i="2"/>
  <c r="T494" i="2"/>
  <c r="T80" i="2"/>
  <c r="T729" i="2"/>
  <c r="T267" i="2"/>
  <c r="T686" i="2"/>
  <c r="T28" i="2"/>
  <c r="T157" i="2"/>
  <c r="T687" i="2"/>
  <c r="T374" i="2"/>
  <c r="T586" i="2"/>
  <c r="T403" i="2"/>
  <c r="T130" i="2"/>
  <c r="T438" i="2"/>
  <c r="T714" i="2"/>
  <c r="T341" i="2"/>
  <c r="T39" i="2"/>
  <c r="T372" i="2"/>
  <c r="T82" i="2"/>
  <c r="T685" i="2"/>
  <c r="T221" i="2"/>
  <c r="T118" i="2"/>
  <c r="T163" i="2"/>
  <c r="T108" i="2"/>
  <c r="T663" i="2"/>
  <c r="T559" i="2"/>
  <c r="T644" i="2"/>
  <c r="T326" i="2"/>
  <c r="T519" i="2"/>
  <c r="T315" i="2"/>
  <c r="T392" i="2"/>
  <c r="T113" i="2"/>
  <c r="T647" i="2"/>
  <c r="T450" i="2"/>
  <c r="T709" i="2"/>
  <c r="T549" i="2"/>
  <c r="T683" i="2"/>
  <c r="T722" i="2"/>
  <c r="T200" i="2"/>
  <c r="T219" i="2"/>
  <c r="T83" i="2"/>
  <c r="T324" i="2"/>
  <c r="T223" i="2"/>
  <c r="T469" i="2"/>
  <c r="T227" i="2"/>
  <c r="T523" i="2"/>
  <c r="T262" i="2"/>
  <c r="T329" i="2"/>
  <c r="T689" i="2"/>
  <c r="T131" i="2"/>
  <c r="T127" i="2"/>
  <c r="T255" i="2"/>
  <c r="T148" i="2"/>
  <c r="T646" i="2"/>
  <c r="T441" i="2"/>
  <c r="T204" i="2"/>
  <c r="T705" i="2"/>
  <c r="T656" i="2"/>
  <c r="T444" i="2"/>
  <c r="T614" i="2"/>
  <c r="T566" i="2"/>
  <c r="T84" i="2"/>
  <c r="T673" i="2"/>
  <c r="T109" i="2"/>
  <c r="T621" i="2"/>
  <c r="T712" i="2"/>
  <c r="T636" i="2"/>
  <c r="T407" i="2"/>
  <c r="T739" i="2"/>
  <c r="T597" i="2"/>
  <c r="T693" i="2"/>
  <c r="T145" i="2"/>
  <c r="T285" i="2"/>
  <c r="T440" i="2"/>
  <c r="T622" i="2"/>
  <c r="T368" i="2"/>
  <c r="T353" i="2"/>
  <c r="T630" i="2"/>
  <c r="T651" i="2"/>
  <c r="T212" i="2"/>
  <c r="T87" i="2"/>
  <c r="T258" i="2"/>
  <c r="T579" i="2"/>
  <c r="T300" i="2"/>
  <c r="T594" i="2"/>
  <c r="T234" i="2"/>
  <c r="T355" i="2"/>
  <c r="T384" i="2"/>
  <c r="T553" i="2"/>
  <c r="T490" i="2"/>
  <c r="T399" i="2"/>
  <c r="T381" i="2"/>
  <c r="T194" i="2"/>
  <c r="T95" i="2"/>
  <c r="T235" i="2"/>
  <c r="T292" i="2"/>
  <c r="T271" i="2"/>
  <c r="T730" i="2"/>
  <c r="T506" i="2"/>
  <c r="T605" i="2"/>
  <c r="T415" i="2"/>
  <c r="T197" i="2"/>
  <c r="T280" i="2"/>
  <c r="T690" i="2"/>
  <c r="T555" i="2"/>
  <c r="T189" i="2"/>
  <c r="T609" i="2"/>
  <c r="T514" i="2"/>
  <c r="T252" i="2"/>
  <c r="T520" i="2"/>
  <c r="T188" i="2"/>
  <c r="T602" i="2"/>
  <c r="T640" i="2"/>
  <c r="T521" i="2"/>
  <c r="T463" i="2"/>
  <c r="T637" i="2"/>
  <c r="T371" i="2"/>
  <c r="T596" i="2"/>
  <c r="T349" i="2"/>
  <c r="T446" i="2"/>
  <c r="T661" i="2"/>
  <c r="T445" i="2"/>
  <c r="T370" i="2"/>
  <c r="T681" i="2"/>
  <c r="T462" i="2"/>
  <c r="T352" i="2"/>
  <c r="T726" i="2"/>
  <c r="T652" i="2"/>
  <c r="T601" i="2"/>
  <c r="T631" i="2"/>
  <c r="T323" i="2"/>
  <c r="T430" i="2"/>
  <c r="T481" i="2"/>
  <c r="T542" i="2"/>
  <c r="T322" i="2"/>
  <c r="T626" i="2"/>
  <c r="T650" i="2"/>
  <c r="T725" i="2"/>
  <c r="T672" i="2"/>
  <c r="T449" i="2"/>
  <c r="T691" i="2"/>
  <c r="T498" i="2"/>
  <c r="T608" i="2"/>
  <c r="T694" i="2"/>
  <c r="T488" i="2"/>
  <c r="T666" i="2"/>
  <c r="T738" i="2"/>
  <c r="T539" i="2"/>
  <c r="T615" i="2"/>
  <c r="T635" i="2"/>
  <c r="T734" i="2"/>
  <c r="T718" i="2"/>
  <c r="T720" i="2"/>
  <c r="T503" i="2"/>
  <c r="T716" i="2"/>
  <c r="T735" i="2"/>
  <c r="T711" i="2"/>
  <c r="T627" i="2"/>
  <c r="T698" i="2"/>
  <c r="T719" i="2"/>
  <c r="T717" i="2"/>
  <c r="T688" i="2"/>
  <c r="T692" i="2"/>
  <c r="T706" i="2"/>
  <c r="T713" i="2"/>
  <c r="T733" i="2"/>
  <c r="S600" i="2"/>
  <c r="S606" i="2"/>
  <c r="S653" i="2"/>
  <c r="S117" i="2"/>
  <c r="S402" i="2"/>
  <c r="S531" i="2"/>
  <c r="S471" i="2"/>
  <c r="S562" i="2"/>
  <c r="S533" i="2"/>
  <c r="S333" i="2"/>
  <c r="S452" i="2"/>
  <c r="S484" i="2"/>
  <c r="S641" i="2"/>
  <c r="S239" i="2"/>
  <c r="S192" i="2"/>
  <c r="S511" i="2"/>
  <c r="S532" i="2"/>
  <c r="S327" i="2"/>
  <c r="S696" i="2"/>
  <c r="S330" i="2"/>
  <c r="S545" i="2"/>
  <c r="S417" i="2"/>
  <c r="S411" i="2"/>
  <c r="S516" i="2"/>
  <c r="S81" i="2"/>
  <c r="S72" i="2"/>
  <c r="S628" i="2"/>
  <c r="S338" i="2"/>
  <c r="S231" i="2"/>
  <c r="S49" i="2"/>
  <c r="S237" i="2"/>
  <c r="S590" i="2"/>
  <c r="S418" i="2"/>
  <c r="S668" i="2"/>
  <c r="S9" i="2"/>
  <c r="S217" i="2"/>
  <c r="S78" i="2"/>
  <c r="S314" i="2"/>
  <c r="S667" i="2"/>
  <c r="S122" i="2"/>
  <c r="S527" i="2"/>
  <c r="S575" i="2"/>
  <c r="S137" i="2"/>
  <c r="S59" i="2"/>
  <c r="S190" i="2"/>
  <c r="S261" i="2"/>
  <c r="S356" i="2"/>
  <c r="S96" i="2"/>
  <c r="S643" i="2"/>
  <c r="S557" i="2"/>
  <c r="S395" i="2"/>
  <c r="S312" i="2"/>
  <c r="S182" i="2"/>
  <c r="S128" i="2"/>
  <c r="S502" i="2"/>
  <c r="S120" i="2"/>
  <c r="S501" i="2"/>
  <c r="S401" i="2"/>
  <c r="S483" i="2"/>
  <c r="S634" i="2"/>
  <c r="S389" i="2"/>
  <c r="S124" i="2"/>
  <c r="S346" i="2"/>
  <c r="S420" i="2"/>
  <c r="S367" i="2"/>
  <c r="S238" i="2"/>
  <c r="S260" i="2"/>
  <c r="S107" i="2"/>
  <c r="S455" i="2"/>
  <c r="S342" i="2"/>
  <c r="S132" i="2"/>
  <c r="S211" i="2"/>
  <c r="S168" i="2"/>
  <c r="S139" i="2"/>
  <c r="S391" i="2"/>
  <c r="S491" i="2"/>
  <c r="S655" i="2"/>
  <c r="S515" i="2"/>
  <c r="S388" i="2"/>
  <c r="S378" i="2"/>
  <c r="S578" i="2"/>
  <c r="S181" i="2"/>
  <c r="S225" i="2"/>
  <c r="S305" i="2"/>
  <c r="S4" i="2"/>
  <c r="S121" i="2"/>
  <c r="S306" i="2"/>
  <c r="S662" i="2"/>
  <c r="S75" i="2"/>
  <c r="S5" i="2"/>
  <c r="S593" i="2"/>
  <c r="S254" i="2"/>
  <c r="S495" i="2"/>
  <c r="S365" i="2"/>
  <c r="S65" i="2"/>
  <c r="S390" i="2"/>
  <c r="S218" i="2"/>
  <c r="S134" i="2"/>
  <c r="S281" i="2"/>
  <c r="S465" i="2"/>
  <c r="S232" i="2"/>
  <c r="S302" i="2"/>
  <c r="S50" i="2"/>
  <c r="S110" i="2"/>
  <c r="S158" i="2"/>
  <c r="S257" i="2"/>
  <c r="S142" i="2"/>
  <c r="S513" i="2"/>
  <c r="S230" i="2"/>
  <c r="S442" i="2"/>
  <c r="S380" i="2"/>
  <c r="S569" i="2"/>
  <c r="S63" i="2"/>
  <c r="S699" i="2"/>
  <c r="S394" i="2"/>
  <c r="S196" i="2"/>
  <c r="S153" i="2"/>
  <c r="S458" i="2"/>
  <c r="S500" i="2"/>
  <c r="S316" i="2"/>
  <c r="S654" i="2"/>
  <c r="S209" i="2"/>
  <c r="S18" i="2"/>
  <c r="S64" i="2"/>
  <c r="S152" i="2"/>
  <c r="S155" i="2"/>
  <c r="S32" i="2"/>
  <c r="S293" i="2"/>
  <c r="S321" i="2"/>
  <c r="S42" i="2"/>
  <c r="S679" i="2"/>
  <c r="S431" i="2"/>
  <c r="S299" i="2"/>
  <c r="S561" i="2"/>
  <c r="S240" i="2"/>
  <c r="S674" i="2"/>
  <c r="S489" i="2"/>
  <c r="S665" i="2"/>
  <c r="S249" i="2"/>
  <c r="S12" i="2"/>
  <c r="S457" i="2"/>
  <c r="S366" i="2"/>
  <c r="S279" i="2"/>
  <c r="S241" i="2"/>
  <c r="S332" i="2"/>
  <c r="S283" i="2"/>
  <c r="S350" i="2"/>
  <c r="S74" i="2"/>
  <c r="S229" i="2"/>
  <c r="S424" i="2"/>
  <c r="S518" i="2"/>
  <c r="S273" i="2"/>
  <c r="S144" i="2"/>
  <c r="S564" i="2"/>
  <c r="S325" i="2"/>
  <c r="S164" i="2"/>
  <c r="S439" i="2"/>
  <c r="S473" i="2"/>
  <c r="S111" i="2"/>
  <c r="S525" i="2"/>
  <c r="S425" i="2"/>
  <c r="S535" i="2"/>
  <c r="S544" i="2"/>
  <c r="S607" i="2"/>
  <c r="S406" i="2"/>
  <c r="S493" i="2"/>
  <c r="S671" i="2"/>
  <c r="S265" i="2"/>
  <c r="S580" i="2"/>
  <c r="S682" i="2"/>
  <c r="S548" i="2"/>
  <c r="S207" i="2"/>
  <c r="S24" i="2"/>
  <c r="S670" i="2"/>
  <c r="S174" i="2"/>
  <c r="S382" i="2"/>
  <c r="S398" i="2"/>
  <c r="S58" i="2"/>
  <c r="S604" i="2"/>
  <c r="S171" i="2"/>
  <c r="S179" i="2"/>
  <c r="S40" i="2"/>
  <c r="S612" i="2"/>
  <c r="S167" i="2"/>
  <c r="S550" i="2"/>
  <c r="S7" i="2"/>
  <c r="S296" i="2"/>
  <c r="S648" i="2"/>
  <c r="S649" i="2"/>
  <c r="S610" i="2"/>
  <c r="S546" i="2"/>
  <c r="S459" i="2"/>
  <c r="S60" i="2"/>
  <c r="S560" i="2"/>
  <c r="S429" i="2"/>
  <c r="S347" i="2"/>
  <c r="S27" i="2"/>
  <c r="S467" i="2"/>
  <c r="S534" i="2"/>
  <c r="S180" i="2"/>
  <c r="S387" i="2"/>
  <c r="S233" i="2"/>
  <c r="S517" i="2"/>
  <c r="S94" i="2"/>
  <c r="S377" i="2"/>
  <c r="S301" i="2"/>
  <c r="S472" i="2"/>
  <c r="S99" i="2"/>
  <c r="S451" i="2"/>
  <c r="S104" i="2"/>
  <c r="S37" i="2"/>
  <c r="S77" i="2"/>
  <c r="S404" i="2"/>
  <c r="S412" i="2"/>
  <c r="S112" i="2"/>
  <c r="S434" i="2"/>
  <c r="S567" i="2"/>
  <c r="S552" i="2"/>
  <c r="S664" i="2"/>
  <c r="S79" i="2"/>
  <c r="S375" i="2"/>
  <c r="S68" i="2"/>
  <c r="S432" i="2"/>
  <c r="S140" i="2"/>
  <c r="S478" i="2"/>
  <c r="S589" i="2"/>
  <c r="S278" i="2"/>
  <c r="S470" i="2"/>
  <c r="S684" i="2"/>
  <c r="S723" i="2"/>
  <c r="S269" i="2"/>
  <c r="S263" i="2"/>
  <c r="S101" i="2"/>
  <c r="S284" i="2"/>
  <c r="S313" i="2"/>
  <c r="S13" i="2"/>
  <c r="S408" i="2"/>
  <c r="S583" i="2"/>
  <c r="S309" i="2"/>
  <c r="S175" i="2"/>
  <c r="S288" i="2"/>
  <c r="S405" i="2"/>
  <c r="S46" i="2"/>
  <c r="S57" i="2"/>
  <c r="S436" i="2"/>
  <c r="S6" i="2"/>
  <c r="S351" i="2"/>
  <c r="S707" i="2"/>
  <c r="S23" i="2"/>
  <c r="S659" i="2"/>
  <c r="S721" i="2"/>
  <c r="S592" i="2"/>
  <c r="S34" i="2"/>
  <c r="S177" i="2"/>
  <c r="S512" i="2"/>
  <c r="S577" i="2"/>
  <c r="S193" i="2"/>
  <c r="S70" i="2"/>
  <c r="S538" i="2"/>
  <c r="S358" i="2"/>
  <c r="S290" i="2"/>
  <c r="S44" i="2"/>
  <c r="S522" i="2"/>
  <c r="S383" i="2"/>
  <c r="S335" i="2"/>
  <c r="S331" i="2"/>
  <c r="S530" i="2"/>
  <c r="S475" i="2"/>
  <c r="S162" i="2"/>
  <c r="S126" i="2"/>
  <c r="S86" i="2"/>
  <c r="S294" i="2"/>
  <c r="S149" i="2"/>
  <c r="S344" i="2"/>
  <c r="S318" i="2"/>
  <c r="S379" i="2"/>
  <c r="S16" i="2"/>
  <c r="S543" i="2"/>
  <c r="S558" i="2"/>
  <c r="S453" i="2"/>
  <c r="S228" i="2"/>
  <c r="S216" i="2"/>
  <c r="S454" i="2"/>
  <c r="S53" i="2"/>
  <c r="S427" i="2"/>
  <c r="S677" i="2"/>
  <c r="S90" i="2"/>
  <c r="S264" i="2"/>
  <c r="S106" i="2"/>
  <c r="S88" i="2"/>
  <c r="S243" i="2"/>
  <c r="S660" i="2"/>
  <c r="S170" i="2"/>
  <c r="S410" i="2"/>
  <c r="S62" i="2"/>
  <c r="S617" i="2"/>
  <c r="S343" i="2"/>
  <c r="S345" i="2"/>
  <c r="S287" i="2"/>
  <c r="S587" i="2"/>
  <c r="S143" i="2"/>
  <c r="S497" i="2"/>
  <c r="S319" i="2"/>
  <c r="S571" i="2"/>
  <c r="S247" i="2"/>
  <c r="S524" i="2"/>
  <c r="S51" i="2"/>
  <c r="S102" i="2"/>
  <c r="S97" i="2"/>
  <c r="S245" i="2"/>
  <c r="S154" i="2"/>
  <c r="S286" i="2"/>
  <c r="S298" i="2"/>
  <c r="S8" i="2"/>
  <c r="S505" i="2"/>
  <c r="S304" i="2"/>
  <c r="S603" i="2"/>
  <c r="S116" i="2"/>
  <c r="S213" i="2"/>
  <c r="S147" i="2"/>
  <c r="S385" i="2"/>
  <c r="S272" i="2"/>
  <c r="S165" i="2"/>
  <c r="S364" i="2"/>
  <c r="S476" i="2"/>
  <c r="S504" i="2"/>
  <c r="S710" i="2"/>
  <c r="S222" i="2"/>
  <c r="S556" i="2"/>
  <c r="S277" i="2"/>
  <c r="S21" i="2"/>
  <c r="S618" i="2"/>
  <c r="S91" i="2"/>
  <c r="S704" i="2"/>
  <c r="S146" i="2"/>
  <c r="S93" i="2"/>
  <c r="S199" i="2"/>
  <c r="S141" i="2"/>
  <c r="S448" i="2"/>
  <c r="S183" i="2"/>
  <c r="S310" i="2"/>
  <c r="S191" i="2"/>
  <c r="S311" i="2"/>
  <c r="S36" i="2"/>
  <c r="S528" i="2"/>
  <c r="S125" i="2"/>
  <c r="S638" i="2"/>
  <c r="S485" i="2"/>
  <c r="S89" i="2"/>
  <c r="S10" i="2"/>
  <c r="S633" i="2"/>
  <c r="S728" i="2"/>
  <c r="S31" i="2"/>
  <c r="S160" i="2"/>
  <c r="S29" i="2"/>
  <c r="S508" i="2"/>
  <c r="S66" i="2"/>
  <c r="S226" i="2"/>
  <c r="S123" i="2"/>
  <c r="S422" i="2"/>
  <c r="S138" i="2"/>
  <c r="S588" i="2"/>
  <c r="S161" i="2"/>
  <c r="S599" i="2"/>
  <c r="S570" i="2"/>
  <c r="S339" i="2"/>
  <c r="S421" i="2"/>
  <c r="S393" i="2"/>
  <c r="S202" i="2"/>
  <c r="S256" i="2"/>
  <c r="S584" i="2"/>
  <c r="S55" i="2"/>
  <c r="S215" i="2"/>
  <c r="S620" i="2"/>
  <c r="S282" i="2"/>
  <c r="S103" i="2"/>
  <c r="S397" i="2"/>
  <c r="S201" i="2"/>
  <c r="S461" i="2"/>
  <c r="S11" i="2"/>
  <c r="S703" i="2"/>
  <c r="S336" i="2"/>
  <c r="S172" i="2"/>
  <c r="S474" i="2"/>
  <c r="S657" i="2"/>
  <c r="S2" i="2"/>
  <c r="S159" i="2"/>
  <c r="S423" i="2"/>
  <c r="S105" i="2"/>
  <c r="S3" i="2"/>
  <c r="S486" i="2"/>
  <c r="S624" i="2"/>
  <c r="S56" i="2"/>
  <c r="S205" i="2"/>
  <c r="S700" i="2"/>
  <c r="S156" i="2"/>
  <c r="S71" i="2"/>
  <c r="S376" i="2"/>
  <c r="S178" i="2"/>
  <c r="S373" i="2"/>
  <c r="S320" i="2"/>
  <c r="S611" i="2"/>
  <c r="S14" i="2"/>
  <c r="S114" i="2"/>
  <c r="S268" i="2"/>
  <c r="S187" i="2"/>
  <c r="S35" i="2"/>
  <c r="S477" i="2"/>
  <c r="S242" i="2"/>
  <c r="S38" i="2"/>
  <c r="S428" i="2"/>
  <c r="S585" i="2"/>
  <c r="S251" i="2"/>
  <c r="S17" i="2"/>
  <c r="S115" i="2"/>
  <c r="S15" i="2"/>
  <c r="S526" i="2"/>
  <c r="S248" i="2"/>
  <c r="S270" i="2"/>
  <c r="S419" i="2"/>
  <c r="S574" i="2"/>
  <c r="S340" i="2"/>
  <c r="S61" i="2"/>
  <c r="S274" i="2"/>
  <c r="S361" i="2"/>
  <c r="S259" i="2"/>
  <c r="S85" i="2"/>
  <c r="S678" i="2"/>
  <c r="S737" i="2"/>
  <c r="S573" i="2"/>
  <c r="S337" i="2"/>
  <c r="S129" i="2"/>
  <c r="S176" i="2"/>
  <c r="S632" i="2"/>
  <c r="S568" i="2"/>
  <c r="S680" i="2"/>
  <c r="S625" i="2"/>
  <c r="S73" i="2"/>
  <c r="S76" i="2"/>
  <c r="S724" i="2"/>
  <c r="S509" i="2"/>
  <c r="S244" i="2"/>
  <c r="S266" i="2"/>
  <c r="S33" i="2"/>
  <c r="S173" i="2"/>
  <c r="S480" i="2"/>
  <c r="S613" i="2"/>
  <c r="S291" i="2"/>
  <c r="S236" i="2"/>
  <c r="S246" i="2"/>
  <c r="S92" i="2"/>
  <c r="S536" i="2"/>
  <c r="S695" i="2"/>
  <c r="S547" i="2"/>
  <c r="S413" i="2"/>
  <c r="S359" i="2"/>
  <c r="S275" i="2"/>
  <c r="S697" i="2"/>
  <c r="S348" i="2"/>
  <c r="S276" i="2"/>
  <c r="S460" i="2"/>
  <c r="S186" i="2"/>
  <c r="S447" i="2"/>
  <c r="S295" i="2"/>
  <c r="S529" i="2"/>
  <c r="S386" i="2"/>
  <c r="S437" i="2"/>
  <c r="S572" i="2"/>
  <c r="S253" i="2"/>
  <c r="S362" i="2"/>
  <c r="S54" i="2"/>
  <c r="S166" i="2"/>
  <c r="S551" i="2"/>
  <c r="S676" i="2"/>
  <c r="S206" i="2"/>
  <c r="S136" i="2"/>
  <c r="S45" i="2"/>
  <c r="S443" i="2"/>
  <c r="S499" i="2"/>
  <c r="S25" i="2"/>
  <c r="S220" i="2"/>
  <c r="S100" i="2"/>
  <c r="S369" i="2"/>
  <c r="S308" i="2"/>
  <c r="S731" i="2"/>
  <c r="S669" i="2"/>
  <c r="S334" i="2"/>
  <c r="S715" i="2"/>
  <c r="S702" i="2"/>
  <c r="S591" i="2"/>
  <c r="S250" i="2"/>
  <c r="S357" i="2"/>
  <c r="S466" i="2"/>
  <c r="S468" i="2"/>
  <c r="S185" i="2"/>
  <c r="S328" i="2"/>
  <c r="S150" i="2"/>
  <c r="S537" i="2"/>
  <c r="S151" i="2"/>
  <c r="S184" i="2"/>
  <c r="S195" i="2"/>
  <c r="S565" i="2"/>
  <c r="S30" i="2"/>
  <c r="S426" i="2"/>
  <c r="S623" i="2"/>
  <c r="S675" i="2"/>
  <c r="S496" i="2"/>
  <c r="S354" i="2"/>
  <c r="S19" i="2"/>
  <c r="S582" i="2"/>
  <c r="S119" i="2"/>
  <c r="S642" i="2"/>
  <c r="S20" i="2"/>
  <c r="S203" i="2"/>
  <c r="S307" i="2"/>
  <c r="S52" i="2"/>
  <c r="S554" i="2"/>
  <c r="S43" i="2"/>
  <c r="S487" i="2"/>
  <c r="S48" i="2"/>
  <c r="S416" i="2"/>
  <c r="S456" i="2"/>
  <c r="S595" i="2"/>
  <c r="S576" i="2"/>
  <c r="S98" i="2"/>
  <c r="S492" i="2"/>
  <c r="S69" i="2"/>
  <c r="S360" i="2"/>
  <c r="S409" i="2"/>
  <c r="S736" i="2"/>
  <c r="S540" i="2"/>
  <c r="S22" i="2"/>
  <c r="S708" i="2"/>
  <c r="S732" i="2"/>
  <c r="S510" i="2"/>
  <c r="S541" i="2"/>
  <c r="S479" i="2"/>
  <c r="S598" i="2"/>
  <c r="S658" i="2"/>
  <c r="S363" i="2"/>
  <c r="S67" i="2"/>
  <c r="S464" i="2"/>
  <c r="S645" i="2"/>
  <c r="S396" i="2"/>
  <c r="S619" i="2"/>
  <c r="S224" i="2"/>
  <c r="S629" i="2"/>
  <c r="S47" i="2"/>
  <c r="S289" i="2"/>
  <c r="S317" i="2"/>
  <c r="S214" i="2"/>
  <c r="S133" i="2"/>
  <c r="S169" i="2"/>
  <c r="S303" i="2"/>
  <c r="S507" i="2"/>
  <c r="S297" i="2"/>
  <c r="S26" i="2"/>
  <c r="S198" i="2"/>
  <c r="S482" i="2"/>
  <c r="S208" i="2"/>
  <c r="S639" i="2"/>
  <c r="S616" i="2"/>
  <c r="S435" i="2"/>
  <c r="S433" i="2"/>
  <c r="S414" i="2"/>
  <c r="S135" i="2"/>
  <c r="S727" i="2"/>
  <c r="S563" i="2"/>
  <c r="S581" i="2"/>
  <c r="S41" i="2"/>
  <c r="S400" i="2"/>
  <c r="S210" i="2"/>
  <c r="S701" i="2"/>
  <c r="S494" i="2"/>
  <c r="S80" i="2"/>
  <c r="S729" i="2"/>
  <c r="S267" i="2"/>
  <c r="S686" i="2"/>
  <c r="S28" i="2"/>
  <c r="S157" i="2"/>
  <c r="S687" i="2"/>
  <c r="S374" i="2"/>
  <c r="S586" i="2"/>
  <c r="S403" i="2"/>
  <c r="S130" i="2"/>
  <c r="S438" i="2"/>
  <c r="S714" i="2"/>
  <c r="S341" i="2"/>
  <c r="S39" i="2"/>
  <c r="S372" i="2"/>
  <c r="S82" i="2"/>
  <c r="S685" i="2"/>
  <c r="S221" i="2"/>
  <c r="S118" i="2"/>
  <c r="S163" i="2"/>
  <c r="S108" i="2"/>
  <c r="S663" i="2"/>
  <c r="S559" i="2"/>
  <c r="S644" i="2"/>
  <c r="S326" i="2"/>
  <c r="S519" i="2"/>
  <c r="S315" i="2"/>
  <c r="S392" i="2"/>
  <c r="S113" i="2"/>
  <c r="S647" i="2"/>
  <c r="S450" i="2"/>
  <c r="S709" i="2"/>
  <c r="S549" i="2"/>
  <c r="S683" i="2"/>
  <c r="S722" i="2"/>
  <c r="S200" i="2"/>
  <c r="S219" i="2"/>
  <c r="S83" i="2"/>
  <c r="S324" i="2"/>
  <c r="S223" i="2"/>
  <c r="S469" i="2"/>
  <c r="S227" i="2"/>
  <c r="S523" i="2"/>
  <c r="S262" i="2"/>
  <c r="S329" i="2"/>
  <c r="S689" i="2"/>
  <c r="S131" i="2"/>
  <c r="S127" i="2"/>
  <c r="S255" i="2"/>
  <c r="S148" i="2"/>
  <c r="S646" i="2"/>
  <c r="S441" i="2"/>
  <c r="S204" i="2"/>
  <c r="S705" i="2"/>
  <c r="S656" i="2"/>
  <c r="S444" i="2"/>
  <c r="S614" i="2"/>
  <c r="S566" i="2"/>
  <c r="S84" i="2"/>
  <c r="S673" i="2"/>
  <c r="S109" i="2"/>
  <c r="S621" i="2"/>
  <c r="S712" i="2"/>
  <c r="S636" i="2"/>
  <c r="S407" i="2"/>
  <c r="S739" i="2"/>
  <c r="S597" i="2"/>
  <c r="S693" i="2"/>
  <c r="S145" i="2"/>
  <c r="S285" i="2"/>
  <c r="S440" i="2"/>
  <c r="S622" i="2"/>
  <c r="S368" i="2"/>
  <c r="S353" i="2"/>
  <c r="S630" i="2"/>
  <c r="S651" i="2"/>
  <c r="S212" i="2"/>
  <c r="S87" i="2"/>
  <c r="S258" i="2"/>
  <c r="S579" i="2"/>
  <c r="S300" i="2"/>
  <c r="S594" i="2"/>
  <c r="S234" i="2"/>
  <c r="S355" i="2"/>
  <c r="S384" i="2"/>
  <c r="S553" i="2"/>
  <c r="S490" i="2"/>
  <c r="S399" i="2"/>
  <c r="S381" i="2"/>
  <c r="S194" i="2"/>
  <c r="S95" i="2"/>
  <c r="S235" i="2"/>
  <c r="S292" i="2"/>
  <c r="S271" i="2"/>
  <c r="S730" i="2"/>
  <c r="S506" i="2"/>
  <c r="S605" i="2"/>
  <c r="S415" i="2"/>
  <c r="S197" i="2"/>
  <c r="S280" i="2"/>
  <c r="S690" i="2"/>
  <c r="S555" i="2"/>
  <c r="S189" i="2"/>
  <c r="S609" i="2"/>
  <c r="S514" i="2"/>
  <c r="S252" i="2"/>
  <c r="S520" i="2"/>
  <c r="S188" i="2"/>
  <c r="S602" i="2"/>
  <c r="S640" i="2"/>
  <c r="S521" i="2"/>
  <c r="S463" i="2"/>
  <c r="S637" i="2"/>
  <c r="S371" i="2"/>
  <c r="S596" i="2"/>
  <c r="S349" i="2"/>
  <c r="S446" i="2"/>
  <c r="S661" i="2"/>
  <c r="S445" i="2"/>
  <c r="S370" i="2"/>
  <c r="S681" i="2"/>
  <c r="S462" i="2"/>
  <c r="S352" i="2"/>
  <c r="S726" i="2"/>
  <c r="S652" i="2"/>
  <c r="S601" i="2"/>
  <c r="S631" i="2"/>
  <c r="S323" i="2"/>
  <c r="S430" i="2"/>
  <c r="S481" i="2"/>
  <c r="S542" i="2"/>
  <c r="S322" i="2"/>
  <c r="S626" i="2"/>
  <c r="S650" i="2"/>
  <c r="S725" i="2"/>
  <c r="S672" i="2"/>
  <c r="S449" i="2"/>
  <c r="S691" i="2"/>
  <c r="S498" i="2"/>
  <c r="S608" i="2"/>
  <c r="S694" i="2"/>
  <c r="S488" i="2"/>
  <c r="S666" i="2"/>
  <c r="S738" i="2"/>
  <c r="S539" i="2"/>
  <c r="S615" i="2"/>
  <c r="S635" i="2"/>
  <c r="S734" i="2"/>
  <c r="S718" i="2"/>
  <c r="S720" i="2"/>
  <c r="S503" i="2"/>
  <c r="S716" i="2"/>
  <c r="S735" i="2"/>
  <c r="S711" i="2"/>
  <c r="S627" i="2"/>
  <c r="S698" i="2"/>
  <c r="S719" i="2"/>
  <c r="S717" i="2"/>
  <c r="S688" i="2"/>
  <c r="S692" i="2"/>
  <c r="S706" i="2"/>
  <c r="S713" i="2"/>
  <c r="S733" i="2"/>
  <c r="N600" i="2"/>
  <c r="N606" i="2"/>
  <c r="N653" i="2"/>
  <c r="N117" i="2"/>
  <c r="N402" i="2"/>
  <c r="N531" i="2"/>
  <c r="N471" i="2"/>
  <c r="N562" i="2"/>
  <c r="N533" i="2"/>
  <c r="N333" i="2"/>
  <c r="N452" i="2"/>
  <c r="N484" i="2"/>
  <c r="N641" i="2"/>
  <c r="N239" i="2"/>
  <c r="N192" i="2"/>
  <c r="N511" i="2"/>
  <c r="N532" i="2"/>
  <c r="N327" i="2"/>
  <c r="N696" i="2"/>
  <c r="N330" i="2"/>
  <c r="N545" i="2"/>
  <c r="N417" i="2"/>
  <c r="N411" i="2"/>
  <c r="N516" i="2"/>
  <c r="N81" i="2"/>
  <c r="N72" i="2"/>
  <c r="N628" i="2"/>
  <c r="N338" i="2"/>
  <c r="N231" i="2"/>
  <c r="N49" i="2"/>
  <c r="N237" i="2"/>
  <c r="N590" i="2"/>
  <c r="N418" i="2"/>
  <c r="N668" i="2"/>
  <c r="N9" i="2"/>
  <c r="N217" i="2"/>
  <c r="N78" i="2"/>
  <c r="N314" i="2"/>
  <c r="N667" i="2"/>
  <c r="N122" i="2"/>
  <c r="N527" i="2"/>
  <c r="N575" i="2"/>
  <c r="N137" i="2"/>
  <c r="N59" i="2"/>
  <c r="N190" i="2"/>
  <c r="N261" i="2"/>
  <c r="N356" i="2"/>
  <c r="N96" i="2"/>
  <c r="N643" i="2"/>
  <c r="N557" i="2"/>
  <c r="N395" i="2"/>
  <c r="N312" i="2"/>
  <c r="N182" i="2"/>
  <c r="N128" i="2"/>
  <c r="N502" i="2"/>
  <c r="N120" i="2"/>
  <c r="N501" i="2"/>
  <c r="N401" i="2"/>
  <c r="N483" i="2"/>
  <c r="N634" i="2"/>
  <c r="N389" i="2"/>
  <c r="N124" i="2"/>
  <c r="N346" i="2"/>
  <c r="N420" i="2"/>
  <c r="N367" i="2"/>
  <c r="N238" i="2"/>
  <c r="N260" i="2"/>
  <c r="N107" i="2"/>
  <c r="N455" i="2"/>
  <c r="N342" i="2"/>
  <c r="N132" i="2"/>
  <c r="N211" i="2"/>
  <c r="N168" i="2"/>
  <c r="N139" i="2"/>
  <c r="N391" i="2"/>
  <c r="N491" i="2"/>
  <c r="N655" i="2"/>
  <c r="N515" i="2"/>
  <c r="N388" i="2"/>
  <c r="N378" i="2"/>
  <c r="N578" i="2"/>
  <c r="N181" i="2"/>
  <c r="N225" i="2"/>
  <c r="N305" i="2"/>
  <c r="N4" i="2"/>
  <c r="N121" i="2"/>
  <c r="N306" i="2"/>
  <c r="N662" i="2"/>
  <c r="N75" i="2"/>
  <c r="N5" i="2"/>
  <c r="N593" i="2"/>
  <c r="N254" i="2"/>
  <c r="N495" i="2"/>
  <c r="N365" i="2"/>
  <c r="N65" i="2"/>
  <c r="N390" i="2"/>
  <c r="N218" i="2"/>
  <c r="N134" i="2"/>
  <c r="N281" i="2"/>
  <c r="N465" i="2"/>
  <c r="N232" i="2"/>
  <c r="N302" i="2"/>
  <c r="N50" i="2"/>
  <c r="N110" i="2"/>
  <c r="N158" i="2"/>
  <c r="N257" i="2"/>
  <c r="N142" i="2"/>
  <c r="N513" i="2"/>
  <c r="N230" i="2"/>
  <c r="N442" i="2"/>
  <c r="N380" i="2"/>
  <c r="N569" i="2"/>
  <c r="N63" i="2"/>
  <c r="N699" i="2"/>
  <c r="N394" i="2"/>
  <c r="N196" i="2"/>
  <c r="N153" i="2"/>
  <c r="N458" i="2"/>
  <c r="N500" i="2"/>
  <c r="N316" i="2"/>
  <c r="N654" i="2"/>
  <c r="N209" i="2"/>
  <c r="N18" i="2"/>
  <c r="N64" i="2"/>
  <c r="N152" i="2"/>
  <c r="N155" i="2"/>
  <c r="N32" i="2"/>
  <c r="N293" i="2"/>
  <c r="N321" i="2"/>
  <c r="N42" i="2"/>
  <c r="N679" i="2"/>
  <c r="N431" i="2"/>
  <c r="N299" i="2"/>
  <c r="N561" i="2"/>
  <c r="N240" i="2"/>
  <c r="N674" i="2"/>
  <c r="N489" i="2"/>
  <c r="N665" i="2"/>
  <c r="N249" i="2"/>
  <c r="N12" i="2"/>
  <c r="N457" i="2"/>
  <c r="N366" i="2"/>
  <c r="N279" i="2"/>
  <c r="N241" i="2"/>
  <c r="N332" i="2"/>
  <c r="N283" i="2"/>
  <c r="N350" i="2"/>
  <c r="N74" i="2"/>
  <c r="N229" i="2"/>
  <c r="N424" i="2"/>
  <c r="N518" i="2"/>
  <c r="N273" i="2"/>
  <c r="N144" i="2"/>
  <c r="N564" i="2"/>
  <c r="N325" i="2"/>
  <c r="N164" i="2"/>
  <c r="N439" i="2"/>
  <c r="N473" i="2"/>
  <c r="N111" i="2"/>
  <c r="N525" i="2"/>
  <c r="N425" i="2"/>
  <c r="N535" i="2"/>
  <c r="N544" i="2"/>
  <c r="N607" i="2"/>
  <c r="N406" i="2"/>
  <c r="N493" i="2"/>
  <c r="N671" i="2"/>
  <c r="N265" i="2"/>
  <c r="N580" i="2"/>
  <c r="N682" i="2"/>
  <c r="N548" i="2"/>
  <c r="N207" i="2"/>
  <c r="N24" i="2"/>
  <c r="N670" i="2"/>
  <c r="N174" i="2"/>
  <c r="N382" i="2"/>
  <c r="N398" i="2"/>
  <c r="N58" i="2"/>
  <c r="N604" i="2"/>
  <c r="N171" i="2"/>
  <c r="N179" i="2"/>
  <c r="N40" i="2"/>
  <c r="N612" i="2"/>
  <c r="N167" i="2"/>
  <c r="N550" i="2"/>
  <c r="N7" i="2"/>
  <c r="N296" i="2"/>
  <c r="N648" i="2"/>
  <c r="N649" i="2"/>
  <c r="N610" i="2"/>
  <c r="N546" i="2"/>
  <c r="N459" i="2"/>
  <c r="N60" i="2"/>
  <c r="N560" i="2"/>
  <c r="N429" i="2"/>
  <c r="N347" i="2"/>
  <c r="N27" i="2"/>
  <c r="N467" i="2"/>
  <c r="N534" i="2"/>
  <c r="N180" i="2"/>
  <c r="N387" i="2"/>
  <c r="N233" i="2"/>
  <c r="N517" i="2"/>
  <c r="N94" i="2"/>
  <c r="N377" i="2"/>
  <c r="N301" i="2"/>
  <c r="N472" i="2"/>
  <c r="N99" i="2"/>
  <c r="N451" i="2"/>
  <c r="N104" i="2"/>
  <c r="N37" i="2"/>
  <c r="N77" i="2"/>
  <c r="N404" i="2"/>
  <c r="N412" i="2"/>
  <c r="N112" i="2"/>
  <c r="N434" i="2"/>
  <c r="N567" i="2"/>
  <c r="N552" i="2"/>
  <c r="N664" i="2"/>
  <c r="N79" i="2"/>
  <c r="N375" i="2"/>
  <c r="N68" i="2"/>
  <c r="N432" i="2"/>
  <c r="N140" i="2"/>
  <c r="N478" i="2"/>
  <c r="N589" i="2"/>
  <c r="N278" i="2"/>
  <c r="N470" i="2"/>
  <c r="N684" i="2"/>
  <c r="N723" i="2"/>
  <c r="N269" i="2"/>
  <c r="N263" i="2"/>
  <c r="N101" i="2"/>
  <c r="N284" i="2"/>
  <c r="N313" i="2"/>
  <c r="N13" i="2"/>
  <c r="N408" i="2"/>
  <c r="N583" i="2"/>
  <c r="N309" i="2"/>
  <c r="N175" i="2"/>
  <c r="N288" i="2"/>
  <c r="N405" i="2"/>
  <c r="N46" i="2"/>
  <c r="N57" i="2"/>
  <c r="N436" i="2"/>
  <c r="N6" i="2"/>
  <c r="N351" i="2"/>
  <c r="N707" i="2"/>
  <c r="N23" i="2"/>
  <c r="N659" i="2"/>
  <c r="N721" i="2"/>
  <c r="N592" i="2"/>
  <c r="N34" i="2"/>
  <c r="N177" i="2"/>
  <c r="N512" i="2"/>
  <c r="N577" i="2"/>
  <c r="N193" i="2"/>
  <c r="N70" i="2"/>
  <c r="N538" i="2"/>
  <c r="N358" i="2"/>
  <c r="N290" i="2"/>
  <c r="N44" i="2"/>
  <c r="N522" i="2"/>
  <c r="N383" i="2"/>
  <c r="N335" i="2"/>
  <c r="N331" i="2"/>
  <c r="N530" i="2"/>
  <c r="N475" i="2"/>
  <c r="N162" i="2"/>
  <c r="N126" i="2"/>
  <c r="N86" i="2"/>
  <c r="N294" i="2"/>
  <c r="N149" i="2"/>
  <c r="N344" i="2"/>
  <c r="N318" i="2"/>
  <c r="N379" i="2"/>
  <c r="N16" i="2"/>
  <c r="N543" i="2"/>
  <c r="N558" i="2"/>
  <c r="N453" i="2"/>
  <c r="N228" i="2"/>
  <c r="N216" i="2"/>
  <c r="N454" i="2"/>
  <c r="N53" i="2"/>
  <c r="N427" i="2"/>
  <c r="N677" i="2"/>
  <c r="N90" i="2"/>
  <c r="N264" i="2"/>
  <c r="N106" i="2"/>
  <c r="N88" i="2"/>
  <c r="N243" i="2"/>
  <c r="N660" i="2"/>
  <c r="N170" i="2"/>
  <c r="N410" i="2"/>
  <c r="N62" i="2"/>
  <c r="N617" i="2"/>
  <c r="N343" i="2"/>
  <c r="N345" i="2"/>
  <c r="N287" i="2"/>
  <c r="N587" i="2"/>
  <c r="N143" i="2"/>
  <c r="N497" i="2"/>
  <c r="N319" i="2"/>
  <c r="N571" i="2"/>
  <c r="N247" i="2"/>
  <c r="N524" i="2"/>
  <c r="N51" i="2"/>
  <c r="N102" i="2"/>
  <c r="N97" i="2"/>
  <c r="N245" i="2"/>
  <c r="N154" i="2"/>
  <c r="N286" i="2"/>
  <c r="N298" i="2"/>
  <c r="N8" i="2"/>
  <c r="N505" i="2"/>
  <c r="N304" i="2"/>
  <c r="N603" i="2"/>
  <c r="N116" i="2"/>
  <c r="N213" i="2"/>
  <c r="N147" i="2"/>
  <c r="N385" i="2"/>
  <c r="N272" i="2"/>
  <c r="N165" i="2"/>
  <c r="N364" i="2"/>
  <c r="N476" i="2"/>
  <c r="N504" i="2"/>
  <c r="N710" i="2"/>
  <c r="N222" i="2"/>
  <c r="N556" i="2"/>
  <c r="N277" i="2"/>
  <c r="N21" i="2"/>
  <c r="N618" i="2"/>
  <c r="N91" i="2"/>
  <c r="N704" i="2"/>
  <c r="N146" i="2"/>
  <c r="N93" i="2"/>
  <c r="N199" i="2"/>
  <c r="N141" i="2"/>
  <c r="N448" i="2"/>
  <c r="N183" i="2"/>
  <c r="N310" i="2"/>
  <c r="N191" i="2"/>
  <c r="N311" i="2"/>
  <c r="N36" i="2"/>
  <c r="N528" i="2"/>
  <c r="N125" i="2"/>
  <c r="N638" i="2"/>
  <c r="N485" i="2"/>
  <c r="N89" i="2"/>
  <c r="N10" i="2"/>
  <c r="N633" i="2"/>
  <c r="N728" i="2"/>
  <c r="N31" i="2"/>
  <c r="N160" i="2"/>
  <c r="N29" i="2"/>
  <c r="N508" i="2"/>
  <c r="N66" i="2"/>
  <c r="N226" i="2"/>
  <c r="N123" i="2"/>
  <c r="N422" i="2"/>
  <c r="N138" i="2"/>
  <c r="N588" i="2"/>
  <c r="N161" i="2"/>
  <c r="N599" i="2"/>
  <c r="N570" i="2"/>
  <c r="N339" i="2"/>
  <c r="N421" i="2"/>
  <c r="N393" i="2"/>
  <c r="N202" i="2"/>
  <c r="N256" i="2"/>
  <c r="N584" i="2"/>
  <c r="N55" i="2"/>
  <c r="N215" i="2"/>
  <c r="N620" i="2"/>
  <c r="N282" i="2"/>
  <c r="N103" i="2"/>
  <c r="N397" i="2"/>
  <c r="N201" i="2"/>
  <c r="N461" i="2"/>
  <c r="N11" i="2"/>
  <c r="N703" i="2"/>
  <c r="N336" i="2"/>
  <c r="N172" i="2"/>
  <c r="N474" i="2"/>
  <c r="N657" i="2"/>
  <c r="N2" i="2"/>
  <c r="N159" i="2"/>
  <c r="N423" i="2"/>
  <c r="N105" i="2"/>
  <c r="N3" i="2"/>
  <c r="N486" i="2"/>
  <c r="N624" i="2"/>
  <c r="N56" i="2"/>
  <c r="N205" i="2"/>
  <c r="N700" i="2"/>
  <c r="N156" i="2"/>
  <c r="N71" i="2"/>
  <c r="N376" i="2"/>
  <c r="N178" i="2"/>
  <c r="N373" i="2"/>
  <c r="N320" i="2"/>
  <c r="N611" i="2"/>
  <c r="N14" i="2"/>
  <c r="N114" i="2"/>
  <c r="N268" i="2"/>
  <c r="N187" i="2"/>
  <c r="N35" i="2"/>
  <c r="N477" i="2"/>
  <c r="N242" i="2"/>
  <c r="N38" i="2"/>
  <c r="N428" i="2"/>
  <c r="N585" i="2"/>
  <c r="N251" i="2"/>
  <c r="N17" i="2"/>
  <c r="N115" i="2"/>
  <c r="N15" i="2"/>
  <c r="N526" i="2"/>
  <c r="N248" i="2"/>
  <c r="N270" i="2"/>
  <c r="N419" i="2"/>
  <c r="N574" i="2"/>
  <c r="N340" i="2"/>
  <c r="N61" i="2"/>
  <c r="N274" i="2"/>
  <c r="N361" i="2"/>
  <c r="N259" i="2"/>
  <c r="N85" i="2"/>
  <c r="N678" i="2"/>
  <c r="N737" i="2"/>
  <c r="N573" i="2"/>
  <c r="N337" i="2"/>
  <c r="N129" i="2"/>
  <c r="N176" i="2"/>
  <c r="N632" i="2"/>
  <c r="N568" i="2"/>
  <c r="N680" i="2"/>
  <c r="N625" i="2"/>
  <c r="N73" i="2"/>
  <c r="N76" i="2"/>
  <c r="N724" i="2"/>
  <c r="N509" i="2"/>
  <c r="N244" i="2"/>
  <c r="N266" i="2"/>
  <c r="N33" i="2"/>
  <c r="N173" i="2"/>
  <c r="N480" i="2"/>
  <c r="N613" i="2"/>
  <c r="N291" i="2"/>
  <c r="N236" i="2"/>
  <c r="N246" i="2"/>
  <c r="N92" i="2"/>
  <c r="N536" i="2"/>
  <c r="N695" i="2"/>
  <c r="N547" i="2"/>
  <c r="N413" i="2"/>
  <c r="N359" i="2"/>
  <c r="N275" i="2"/>
  <c r="N697" i="2"/>
  <c r="N348" i="2"/>
  <c r="N276" i="2"/>
  <c r="N460" i="2"/>
  <c r="N186" i="2"/>
  <c r="N447" i="2"/>
  <c r="N295" i="2"/>
  <c r="N529" i="2"/>
  <c r="N386" i="2"/>
  <c r="N437" i="2"/>
  <c r="N572" i="2"/>
  <c r="N253" i="2"/>
  <c r="N362" i="2"/>
  <c r="N54" i="2"/>
  <c r="N166" i="2"/>
  <c r="N551" i="2"/>
  <c r="N676" i="2"/>
  <c r="N206" i="2"/>
  <c r="N136" i="2"/>
  <c r="N45" i="2"/>
  <c r="N443" i="2"/>
  <c r="N499" i="2"/>
  <c r="N25" i="2"/>
  <c r="N220" i="2"/>
  <c r="N100" i="2"/>
  <c r="N369" i="2"/>
  <c r="N308" i="2"/>
  <c r="N731" i="2"/>
  <c r="N669" i="2"/>
  <c r="N334" i="2"/>
  <c r="N715" i="2"/>
  <c r="N702" i="2"/>
  <c r="N591" i="2"/>
  <c r="N250" i="2"/>
  <c r="N357" i="2"/>
  <c r="N466" i="2"/>
  <c r="N468" i="2"/>
  <c r="N185" i="2"/>
  <c r="N328" i="2"/>
  <c r="N150" i="2"/>
  <c r="N537" i="2"/>
  <c r="N151" i="2"/>
  <c r="N184" i="2"/>
  <c r="N195" i="2"/>
  <c r="N565" i="2"/>
  <c r="N30" i="2"/>
  <c r="N426" i="2"/>
  <c r="N623" i="2"/>
  <c r="N675" i="2"/>
  <c r="N496" i="2"/>
  <c r="N354" i="2"/>
  <c r="N19" i="2"/>
  <c r="N582" i="2"/>
  <c r="N119" i="2"/>
  <c r="N642" i="2"/>
  <c r="N20" i="2"/>
  <c r="N203" i="2"/>
  <c r="N307" i="2"/>
  <c r="N52" i="2"/>
  <c r="N554" i="2"/>
  <c r="N43" i="2"/>
  <c r="N487" i="2"/>
  <c r="N48" i="2"/>
  <c r="N416" i="2"/>
  <c r="N456" i="2"/>
  <c r="N595" i="2"/>
  <c r="N576" i="2"/>
  <c r="N98" i="2"/>
  <c r="N492" i="2"/>
  <c r="N69" i="2"/>
  <c r="N360" i="2"/>
  <c r="N409" i="2"/>
  <c r="N736" i="2"/>
  <c r="N540" i="2"/>
  <c r="N22" i="2"/>
  <c r="N708" i="2"/>
  <c r="N732" i="2"/>
  <c r="N510" i="2"/>
  <c r="N541" i="2"/>
  <c r="N479" i="2"/>
  <c r="N598" i="2"/>
  <c r="N658" i="2"/>
  <c r="N363" i="2"/>
  <c r="N67" i="2"/>
  <c r="N464" i="2"/>
  <c r="N645" i="2"/>
  <c r="N396" i="2"/>
  <c r="N619" i="2"/>
  <c r="N224" i="2"/>
  <c r="N629" i="2"/>
  <c r="N47" i="2"/>
  <c r="N289" i="2"/>
  <c r="N317" i="2"/>
  <c r="N214" i="2"/>
  <c r="N133" i="2"/>
  <c r="N169" i="2"/>
  <c r="N303" i="2"/>
  <c r="N507" i="2"/>
  <c r="N297" i="2"/>
  <c r="N26" i="2"/>
  <c r="N198" i="2"/>
  <c r="N482" i="2"/>
  <c r="N208" i="2"/>
  <c r="N639" i="2"/>
  <c r="N616" i="2"/>
  <c r="N435" i="2"/>
  <c r="N433" i="2"/>
  <c r="N414" i="2"/>
  <c r="N135" i="2"/>
  <c r="N727" i="2"/>
  <c r="N563" i="2"/>
  <c r="N581" i="2"/>
  <c r="N41" i="2"/>
  <c r="N400" i="2"/>
  <c r="N210" i="2"/>
  <c r="N701" i="2"/>
  <c r="N494" i="2"/>
  <c r="N80" i="2"/>
  <c r="N729" i="2"/>
  <c r="N267" i="2"/>
  <c r="N686" i="2"/>
  <c r="N28" i="2"/>
  <c r="N157" i="2"/>
  <c r="N687" i="2"/>
  <c r="N374" i="2"/>
  <c r="N586" i="2"/>
  <c r="N403" i="2"/>
  <c r="N130" i="2"/>
  <c r="N438" i="2"/>
  <c r="N714" i="2"/>
  <c r="N341" i="2"/>
  <c r="N39" i="2"/>
  <c r="N372" i="2"/>
  <c r="N82" i="2"/>
  <c r="N685" i="2"/>
  <c r="N221" i="2"/>
  <c r="N118" i="2"/>
  <c r="N163" i="2"/>
  <c r="N108" i="2"/>
  <c r="N663" i="2"/>
  <c r="N559" i="2"/>
  <c r="N644" i="2"/>
  <c r="N326" i="2"/>
  <c r="N519" i="2"/>
  <c r="N315" i="2"/>
  <c r="N392" i="2"/>
  <c r="N113" i="2"/>
  <c r="N647" i="2"/>
  <c r="N450" i="2"/>
  <c r="N709" i="2"/>
  <c r="N549" i="2"/>
  <c r="N683" i="2"/>
  <c r="N722" i="2"/>
  <c r="N200" i="2"/>
  <c r="N219" i="2"/>
  <c r="N83" i="2"/>
  <c r="N324" i="2"/>
  <c r="N223" i="2"/>
  <c r="N469" i="2"/>
  <c r="N227" i="2"/>
  <c r="N523" i="2"/>
  <c r="N262" i="2"/>
  <c r="N329" i="2"/>
  <c r="N689" i="2"/>
  <c r="N131" i="2"/>
  <c r="N127" i="2"/>
  <c r="N255" i="2"/>
  <c r="N148" i="2"/>
  <c r="N646" i="2"/>
  <c r="N441" i="2"/>
  <c r="N204" i="2"/>
  <c r="N705" i="2"/>
  <c r="N656" i="2"/>
  <c r="N444" i="2"/>
  <c r="N614" i="2"/>
  <c r="N566" i="2"/>
  <c r="N84" i="2"/>
  <c r="N673" i="2"/>
  <c r="N109" i="2"/>
  <c r="N621" i="2"/>
  <c r="N712" i="2"/>
  <c r="N636" i="2"/>
  <c r="N407" i="2"/>
  <c r="N739" i="2"/>
  <c r="N597" i="2"/>
  <c r="N693" i="2"/>
  <c r="N145" i="2"/>
  <c r="N285" i="2"/>
  <c r="N440" i="2"/>
  <c r="N622" i="2"/>
  <c r="N368" i="2"/>
  <c r="N353" i="2"/>
  <c r="N630" i="2"/>
  <c r="N651" i="2"/>
  <c r="N212" i="2"/>
  <c r="N87" i="2"/>
  <c r="N258" i="2"/>
  <c r="N579" i="2"/>
  <c r="N300" i="2"/>
  <c r="N594" i="2"/>
  <c r="N234" i="2"/>
  <c r="N355" i="2"/>
  <c r="N384" i="2"/>
  <c r="N553" i="2"/>
  <c r="N490" i="2"/>
  <c r="N399" i="2"/>
  <c r="N381" i="2"/>
  <c r="N194" i="2"/>
  <c r="N95" i="2"/>
  <c r="N235" i="2"/>
  <c r="N292" i="2"/>
  <c r="N271" i="2"/>
  <c r="N730" i="2"/>
  <c r="N506" i="2"/>
  <c r="N605" i="2"/>
  <c r="N415" i="2"/>
  <c r="N197" i="2"/>
  <c r="N280" i="2"/>
  <c r="N690" i="2"/>
  <c r="N555" i="2"/>
  <c r="N189" i="2"/>
  <c r="N609" i="2"/>
  <c r="N514" i="2"/>
  <c r="N252" i="2"/>
  <c r="N520" i="2"/>
  <c r="N188" i="2"/>
  <c r="N602" i="2"/>
  <c r="N640" i="2"/>
  <c r="N521" i="2"/>
  <c r="N463" i="2"/>
  <c r="N637" i="2"/>
  <c r="N371" i="2"/>
  <c r="N596" i="2"/>
  <c r="N349" i="2"/>
  <c r="N446" i="2"/>
  <c r="N661" i="2"/>
  <c r="N445" i="2"/>
  <c r="N370" i="2"/>
  <c r="N681" i="2"/>
  <c r="N462" i="2"/>
  <c r="N352" i="2"/>
  <c r="N726" i="2"/>
  <c r="N652" i="2"/>
  <c r="N601" i="2"/>
  <c r="N631" i="2"/>
  <c r="N323" i="2"/>
  <c r="N430" i="2"/>
  <c r="N481" i="2"/>
  <c r="N542" i="2"/>
  <c r="N322" i="2"/>
  <c r="N626" i="2"/>
  <c r="N650" i="2"/>
  <c r="N725" i="2"/>
  <c r="N672" i="2"/>
  <c r="N449" i="2"/>
  <c r="N691" i="2"/>
  <c r="N498" i="2"/>
  <c r="N608" i="2"/>
  <c r="N694" i="2"/>
  <c r="N488" i="2"/>
  <c r="N666" i="2"/>
  <c r="N738" i="2"/>
  <c r="N539" i="2"/>
  <c r="N615" i="2"/>
  <c r="N635" i="2"/>
  <c r="N734" i="2"/>
  <c r="N718" i="2"/>
  <c r="N720" i="2"/>
  <c r="N503" i="2"/>
  <c r="N716" i="2"/>
  <c r="N735" i="2"/>
  <c r="N711" i="2"/>
  <c r="N627" i="2"/>
  <c r="N698" i="2"/>
  <c r="N719" i="2"/>
  <c r="N717" i="2"/>
  <c r="N688" i="2"/>
  <c r="N692" i="2"/>
  <c r="N706" i="2"/>
  <c r="N713" i="2"/>
  <c r="N733" i="2"/>
  <c r="L600" i="2"/>
  <c r="L606" i="2"/>
  <c r="L653" i="2"/>
  <c r="L117" i="2"/>
  <c r="L402" i="2"/>
  <c r="L531" i="2"/>
  <c r="L471" i="2"/>
  <c r="L562" i="2"/>
  <c r="L533" i="2"/>
  <c r="L333" i="2"/>
  <c r="L452" i="2"/>
  <c r="L484" i="2"/>
  <c r="L641" i="2"/>
  <c r="L239" i="2"/>
  <c r="L192" i="2"/>
  <c r="L511" i="2"/>
  <c r="L532" i="2"/>
  <c r="L327" i="2"/>
  <c r="L696" i="2"/>
  <c r="L330" i="2"/>
  <c r="L545" i="2"/>
  <c r="L417" i="2"/>
  <c r="L411" i="2"/>
  <c r="L516" i="2"/>
  <c r="L81" i="2"/>
  <c r="L72" i="2"/>
  <c r="L628" i="2"/>
  <c r="L338" i="2"/>
  <c r="L231" i="2"/>
  <c r="L49" i="2"/>
  <c r="L237" i="2"/>
  <c r="L590" i="2"/>
  <c r="L418" i="2"/>
  <c r="L668" i="2"/>
  <c r="L9" i="2"/>
  <c r="L217" i="2"/>
  <c r="L78" i="2"/>
  <c r="L314" i="2"/>
  <c r="L667" i="2"/>
  <c r="L122" i="2"/>
  <c r="L527" i="2"/>
  <c r="L575" i="2"/>
  <c r="L137" i="2"/>
  <c r="L59" i="2"/>
  <c r="L190" i="2"/>
  <c r="L261" i="2"/>
  <c r="L356" i="2"/>
  <c r="L96" i="2"/>
  <c r="L643" i="2"/>
  <c r="L557" i="2"/>
  <c r="L395" i="2"/>
  <c r="L312" i="2"/>
  <c r="L182" i="2"/>
  <c r="L128" i="2"/>
  <c r="L502" i="2"/>
  <c r="L120" i="2"/>
  <c r="L501" i="2"/>
  <c r="L401" i="2"/>
  <c r="L483" i="2"/>
  <c r="L634" i="2"/>
  <c r="L389" i="2"/>
  <c r="L124" i="2"/>
  <c r="L346" i="2"/>
  <c r="L420" i="2"/>
  <c r="L367" i="2"/>
  <c r="L238" i="2"/>
  <c r="L260" i="2"/>
  <c r="L107" i="2"/>
  <c r="L455" i="2"/>
  <c r="L342" i="2"/>
  <c r="L132" i="2"/>
  <c r="L211" i="2"/>
  <c r="L168" i="2"/>
  <c r="L139" i="2"/>
  <c r="L391" i="2"/>
  <c r="L491" i="2"/>
  <c r="L655" i="2"/>
  <c r="L515" i="2"/>
  <c r="L388" i="2"/>
  <c r="L378" i="2"/>
  <c r="L578" i="2"/>
  <c r="L181" i="2"/>
  <c r="L225" i="2"/>
  <c r="L305" i="2"/>
  <c r="L4" i="2"/>
  <c r="L121" i="2"/>
  <c r="L306" i="2"/>
  <c r="L662" i="2"/>
  <c r="L75" i="2"/>
  <c r="L5" i="2"/>
  <c r="L593" i="2"/>
  <c r="L254" i="2"/>
  <c r="L495" i="2"/>
  <c r="L365" i="2"/>
  <c r="L65" i="2"/>
  <c r="L390" i="2"/>
  <c r="L218" i="2"/>
  <c r="L134" i="2"/>
  <c r="L281" i="2"/>
  <c r="L465" i="2"/>
  <c r="L232" i="2"/>
  <c r="L302" i="2"/>
  <c r="L50" i="2"/>
  <c r="L110" i="2"/>
  <c r="L158" i="2"/>
  <c r="L257" i="2"/>
  <c r="L142" i="2"/>
  <c r="L513" i="2"/>
  <c r="L230" i="2"/>
  <c r="L442" i="2"/>
  <c r="L380" i="2"/>
  <c r="L569" i="2"/>
  <c r="L63" i="2"/>
  <c r="L699" i="2"/>
  <c r="L394" i="2"/>
  <c r="L196" i="2"/>
  <c r="L153" i="2"/>
  <c r="L458" i="2"/>
  <c r="L500" i="2"/>
  <c r="L316" i="2"/>
  <c r="L654" i="2"/>
  <c r="L209" i="2"/>
  <c r="L18" i="2"/>
  <c r="L64" i="2"/>
  <c r="L152" i="2"/>
  <c r="L155" i="2"/>
  <c r="L32" i="2"/>
  <c r="L293" i="2"/>
  <c r="L321" i="2"/>
  <c r="L42" i="2"/>
  <c r="L679" i="2"/>
  <c r="L431" i="2"/>
  <c r="L299" i="2"/>
  <c r="L561" i="2"/>
  <c r="L240" i="2"/>
  <c r="L674" i="2"/>
  <c r="L489" i="2"/>
  <c r="L665" i="2"/>
  <c r="L249" i="2"/>
  <c r="L12" i="2"/>
  <c r="L457" i="2"/>
  <c r="L366" i="2"/>
  <c r="L279" i="2"/>
  <c r="L241" i="2"/>
  <c r="L332" i="2"/>
  <c r="L283" i="2"/>
  <c r="L350" i="2"/>
  <c r="L74" i="2"/>
  <c r="L229" i="2"/>
  <c r="L424" i="2"/>
  <c r="L518" i="2"/>
  <c r="L273" i="2"/>
  <c r="L144" i="2"/>
  <c r="L564" i="2"/>
  <c r="L325" i="2"/>
  <c r="L164" i="2"/>
  <c r="L439" i="2"/>
  <c r="L473" i="2"/>
  <c r="L111" i="2"/>
  <c r="L525" i="2"/>
  <c r="L425" i="2"/>
  <c r="L535" i="2"/>
  <c r="L544" i="2"/>
  <c r="L607" i="2"/>
  <c r="L406" i="2"/>
  <c r="L493" i="2"/>
  <c r="L671" i="2"/>
  <c r="L265" i="2"/>
  <c r="L580" i="2"/>
  <c r="L682" i="2"/>
  <c r="L548" i="2"/>
  <c r="L207" i="2"/>
  <c r="L24" i="2"/>
  <c r="L670" i="2"/>
  <c r="L174" i="2"/>
  <c r="L382" i="2"/>
  <c r="L398" i="2"/>
  <c r="L58" i="2"/>
  <c r="L604" i="2"/>
  <c r="L171" i="2"/>
  <c r="L179" i="2"/>
  <c r="L40" i="2"/>
  <c r="L612" i="2"/>
  <c r="L167" i="2"/>
  <c r="L550" i="2"/>
  <c r="L7" i="2"/>
  <c r="L296" i="2"/>
  <c r="L648" i="2"/>
  <c r="L649" i="2"/>
  <c r="L610" i="2"/>
  <c r="L546" i="2"/>
  <c r="L459" i="2"/>
  <c r="L60" i="2"/>
  <c r="L560" i="2"/>
  <c r="L429" i="2"/>
  <c r="L347" i="2"/>
  <c r="L27" i="2"/>
  <c r="L467" i="2"/>
  <c r="L534" i="2"/>
  <c r="L180" i="2"/>
  <c r="L387" i="2"/>
  <c r="L233" i="2"/>
  <c r="L517" i="2"/>
  <c r="L94" i="2"/>
  <c r="L377" i="2"/>
  <c r="L301" i="2"/>
  <c r="L472" i="2"/>
  <c r="L99" i="2"/>
  <c r="L451" i="2"/>
  <c r="L104" i="2"/>
  <c r="L37" i="2"/>
  <c r="L77" i="2"/>
  <c r="L404" i="2"/>
  <c r="L412" i="2"/>
  <c r="L112" i="2"/>
  <c r="L434" i="2"/>
  <c r="L567" i="2"/>
  <c r="L552" i="2"/>
  <c r="L664" i="2"/>
  <c r="L79" i="2"/>
  <c r="L375" i="2"/>
  <c r="L68" i="2"/>
  <c r="L432" i="2"/>
  <c r="L140" i="2"/>
  <c r="L478" i="2"/>
  <c r="L589" i="2"/>
  <c r="L278" i="2"/>
  <c r="L470" i="2"/>
  <c r="L684" i="2"/>
  <c r="L723" i="2"/>
  <c r="L269" i="2"/>
  <c r="L263" i="2"/>
  <c r="L101" i="2"/>
  <c r="L284" i="2"/>
  <c r="L313" i="2"/>
  <c r="L13" i="2"/>
  <c r="L408" i="2"/>
  <c r="L583" i="2"/>
  <c r="L309" i="2"/>
  <c r="L175" i="2"/>
  <c r="L288" i="2"/>
  <c r="L405" i="2"/>
  <c r="L46" i="2"/>
  <c r="L57" i="2"/>
  <c r="L436" i="2"/>
  <c r="L6" i="2"/>
  <c r="L351" i="2"/>
  <c r="L707" i="2"/>
  <c r="L23" i="2"/>
  <c r="L659" i="2"/>
  <c r="L721" i="2"/>
  <c r="L592" i="2"/>
  <c r="L34" i="2"/>
  <c r="L177" i="2"/>
  <c r="L512" i="2"/>
  <c r="L577" i="2"/>
  <c r="L193" i="2"/>
  <c r="L70" i="2"/>
  <c r="L538" i="2"/>
  <c r="L358" i="2"/>
  <c r="L290" i="2"/>
  <c r="L44" i="2"/>
  <c r="L522" i="2"/>
  <c r="L383" i="2"/>
  <c r="L335" i="2"/>
  <c r="L331" i="2"/>
  <c r="L530" i="2"/>
  <c r="L475" i="2"/>
  <c r="L162" i="2"/>
  <c r="L126" i="2"/>
  <c r="L86" i="2"/>
  <c r="L294" i="2"/>
  <c r="L149" i="2"/>
  <c r="L344" i="2"/>
  <c r="L318" i="2"/>
  <c r="L379" i="2"/>
  <c r="L16" i="2"/>
  <c r="L543" i="2"/>
  <c r="L558" i="2"/>
  <c r="L453" i="2"/>
  <c r="L228" i="2"/>
  <c r="L216" i="2"/>
  <c r="L454" i="2"/>
  <c r="L53" i="2"/>
  <c r="L427" i="2"/>
  <c r="L677" i="2"/>
  <c r="L90" i="2"/>
  <c r="L264" i="2"/>
  <c r="L106" i="2"/>
  <c r="L88" i="2"/>
  <c r="L243" i="2"/>
  <c r="L660" i="2"/>
  <c r="L170" i="2"/>
  <c r="L410" i="2"/>
  <c r="L62" i="2"/>
  <c r="L617" i="2"/>
  <c r="L343" i="2"/>
  <c r="L345" i="2"/>
  <c r="L287" i="2"/>
  <c r="L587" i="2"/>
  <c r="L143" i="2"/>
  <c r="L497" i="2"/>
  <c r="L319" i="2"/>
  <c r="L571" i="2"/>
  <c r="L247" i="2"/>
  <c r="L524" i="2"/>
  <c r="L51" i="2"/>
  <c r="L102" i="2"/>
  <c r="L97" i="2"/>
  <c r="L245" i="2"/>
  <c r="L154" i="2"/>
  <c r="L286" i="2"/>
  <c r="L298" i="2"/>
  <c r="L8" i="2"/>
  <c r="L505" i="2"/>
  <c r="L304" i="2"/>
  <c r="L603" i="2"/>
  <c r="L116" i="2"/>
  <c r="L213" i="2"/>
  <c r="L147" i="2"/>
  <c r="L385" i="2"/>
  <c r="L272" i="2"/>
  <c r="L165" i="2"/>
  <c r="L364" i="2"/>
  <c r="L476" i="2"/>
  <c r="L504" i="2"/>
  <c r="L710" i="2"/>
  <c r="L222" i="2"/>
  <c r="L556" i="2"/>
  <c r="L277" i="2"/>
  <c r="L21" i="2"/>
  <c r="L618" i="2"/>
  <c r="L91" i="2"/>
  <c r="L704" i="2"/>
  <c r="L146" i="2"/>
  <c r="L93" i="2"/>
  <c r="L199" i="2"/>
  <c r="L141" i="2"/>
  <c r="L448" i="2"/>
  <c r="L183" i="2"/>
  <c r="L310" i="2"/>
  <c r="L191" i="2"/>
  <c r="L311" i="2"/>
  <c r="L36" i="2"/>
  <c r="L528" i="2"/>
  <c r="L125" i="2"/>
  <c r="L638" i="2"/>
  <c r="L485" i="2"/>
  <c r="L89" i="2"/>
  <c r="L10" i="2"/>
  <c r="L633" i="2"/>
  <c r="L728" i="2"/>
  <c r="L31" i="2"/>
  <c r="L160" i="2"/>
  <c r="L29" i="2"/>
  <c r="L508" i="2"/>
  <c r="L66" i="2"/>
  <c r="L226" i="2"/>
  <c r="L123" i="2"/>
  <c r="L422" i="2"/>
  <c r="L138" i="2"/>
  <c r="L588" i="2"/>
  <c r="L161" i="2"/>
  <c r="L599" i="2"/>
  <c r="L570" i="2"/>
  <c r="L339" i="2"/>
  <c r="L421" i="2"/>
  <c r="L393" i="2"/>
  <c r="L202" i="2"/>
  <c r="L256" i="2"/>
  <c r="L584" i="2"/>
  <c r="L55" i="2"/>
  <c r="L215" i="2"/>
  <c r="L620" i="2"/>
  <c r="L282" i="2"/>
  <c r="L103" i="2"/>
  <c r="L397" i="2"/>
  <c r="L201" i="2"/>
  <c r="L461" i="2"/>
  <c r="L11" i="2"/>
  <c r="L703" i="2"/>
  <c r="L336" i="2"/>
  <c r="L172" i="2"/>
  <c r="L474" i="2"/>
  <c r="L657" i="2"/>
  <c r="L2" i="2"/>
  <c r="L159" i="2"/>
  <c r="L423" i="2"/>
  <c r="L105" i="2"/>
  <c r="L3" i="2"/>
  <c r="L486" i="2"/>
  <c r="L624" i="2"/>
  <c r="L56" i="2"/>
  <c r="L205" i="2"/>
  <c r="L700" i="2"/>
  <c r="L156" i="2"/>
  <c r="L71" i="2"/>
  <c r="L376" i="2"/>
  <c r="L178" i="2"/>
  <c r="L373" i="2"/>
  <c r="L320" i="2"/>
  <c r="L611" i="2"/>
  <c r="L14" i="2"/>
  <c r="L114" i="2"/>
  <c r="L268" i="2"/>
  <c r="L187" i="2"/>
  <c r="L35" i="2"/>
  <c r="L477" i="2"/>
  <c r="L242" i="2"/>
  <c r="L38" i="2"/>
  <c r="L428" i="2"/>
  <c r="L585" i="2"/>
  <c r="L251" i="2"/>
  <c r="L17" i="2"/>
  <c r="L115" i="2"/>
  <c r="L15" i="2"/>
  <c r="L526" i="2"/>
  <c r="L248" i="2"/>
  <c r="L270" i="2"/>
  <c r="L419" i="2"/>
  <c r="L574" i="2"/>
  <c r="L340" i="2"/>
  <c r="L61" i="2"/>
  <c r="L274" i="2"/>
  <c r="L361" i="2"/>
  <c r="L259" i="2"/>
  <c r="L85" i="2"/>
  <c r="L678" i="2"/>
  <c r="L737" i="2"/>
  <c r="L573" i="2"/>
  <c r="L337" i="2"/>
  <c r="L129" i="2"/>
  <c r="L176" i="2"/>
  <c r="L632" i="2"/>
  <c r="L568" i="2"/>
  <c r="L680" i="2"/>
  <c r="L625" i="2"/>
  <c r="L73" i="2"/>
  <c r="L76" i="2"/>
  <c r="L724" i="2"/>
  <c r="L509" i="2"/>
  <c r="L244" i="2"/>
  <c r="L266" i="2"/>
  <c r="L33" i="2"/>
  <c r="L173" i="2"/>
  <c r="L480" i="2"/>
  <c r="L613" i="2"/>
  <c r="L291" i="2"/>
  <c r="L236" i="2"/>
  <c r="L246" i="2"/>
  <c r="L92" i="2"/>
  <c r="L536" i="2"/>
  <c r="L695" i="2"/>
  <c r="L547" i="2"/>
  <c r="L413" i="2"/>
  <c r="L359" i="2"/>
  <c r="L275" i="2"/>
  <c r="L697" i="2"/>
  <c r="L348" i="2"/>
  <c r="L276" i="2"/>
  <c r="L460" i="2"/>
  <c r="L186" i="2"/>
  <c r="L447" i="2"/>
  <c r="L295" i="2"/>
  <c r="L529" i="2"/>
  <c r="L386" i="2"/>
  <c r="L437" i="2"/>
  <c r="L572" i="2"/>
  <c r="L253" i="2"/>
  <c r="L362" i="2"/>
  <c r="L54" i="2"/>
  <c r="L166" i="2"/>
  <c r="L551" i="2"/>
  <c r="L676" i="2"/>
  <c r="L206" i="2"/>
  <c r="L136" i="2"/>
  <c r="L45" i="2"/>
  <c r="L443" i="2"/>
  <c r="L499" i="2"/>
  <c r="L25" i="2"/>
  <c r="L220" i="2"/>
  <c r="L100" i="2"/>
  <c r="L369" i="2"/>
  <c r="L308" i="2"/>
  <c r="L731" i="2"/>
  <c r="L669" i="2"/>
  <c r="L334" i="2"/>
  <c r="L715" i="2"/>
  <c r="L702" i="2"/>
  <c r="L591" i="2"/>
  <c r="L250" i="2"/>
  <c r="L357" i="2"/>
  <c r="L466" i="2"/>
  <c r="L468" i="2"/>
  <c r="L185" i="2"/>
  <c r="L328" i="2"/>
  <c r="L150" i="2"/>
  <c r="L537" i="2"/>
  <c r="L151" i="2"/>
  <c r="L184" i="2"/>
  <c r="L195" i="2"/>
  <c r="L565" i="2"/>
  <c r="L30" i="2"/>
  <c r="L426" i="2"/>
  <c r="L623" i="2"/>
  <c r="L675" i="2"/>
  <c r="L496" i="2"/>
  <c r="L354" i="2"/>
  <c r="L19" i="2"/>
  <c r="L582" i="2"/>
  <c r="L119" i="2"/>
  <c r="L642" i="2"/>
  <c r="L20" i="2"/>
  <c r="L203" i="2"/>
  <c r="L307" i="2"/>
  <c r="L52" i="2"/>
  <c r="L554" i="2"/>
  <c r="L43" i="2"/>
  <c r="L487" i="2"/>
  <c r="L48" i="2"/>
  <c r="L416" i="2"/>
  <c r="L456" i="2"/>
  <c r="L595" i="2"/>
  <c r="L576" i="2"/>
  <c r="L98" i="2"/>
  <c r="L492" i="2"/>
  <c r="L69" i="2"/>
  <c r="L360" i="2"/>
  <c r="L409" i="2"/>
  <c r="L736" i="2"/>
  <c r="L540" i="2"/>
  <c r="L22" i="2"/>
  <c r="L708" i="2"/>
  <c r="L732" i="2"/>
  <c r="L510" i="2"/>
  <c r="L541" i="2"/>
  <c r="L479" i="2"/>
  <c r="L598" i="2"/>
  <c r="L658" i="2"/>
  <c r="L363" i="2"/>
  <c r="L67" i="2"/>
  <c r="L464" i="2"/>
  <c r="L645" i="2"/>
  <c r="L396" i="2"/>
  <c r="L619" i="2"/>
  <c r="L224" i="2"/>
  <c r="L629" i="2"/>
  <c r="L47" i="2"/>
  <c r="L289" i="2"/>
  <c r="L317" i="2"/>
  <c r="L214" i="2"/>
  <c r="L133" i="2"/>
  <c r="L169" i="2"/>
  <c r="L303" i="2"/>
  <c r="L507" i="2"/>
  <c r="L297" i="2"/>
  <c r="L26" i="2"/>
  <c r="L198" i="2"/>
  <c r="L482" i="2"/>
  <c r="L208" i="2"/>
  <c r="L639" i="2"/>
  <c r="L616" i="2"/>
  <c r="L435" i="2"/>
  <c r="L433" i="2"/>
  <c r="L414" i="2"/>
  <c r="L135" i="2"/>
  <c r="L727" i="2"/>
  <c r="L563" i="2"/>
  <c r="L581" i="2"/>
  <c r="L41" i="2"/>
  <c r="L400" i="2"/>
  <c r="L210" i="2"/>
  <c r="L701" i="2"/>
  <c r="L494" i="2"/>
  <c r="L80" i="2"/>
  <c r="L729" i="2"/>
  <c r="L267" i="2"/>
  <c r="L686" i="2"/>
  <c r="L28" i="2"/>
  <c r="L157" i="2"/>
  <c r="L687" i="2"/>
  <c r="L374" i="2"/>
  <c r="L586" i="2"/>
  <c r="L403" i="2"/>
  <c r="L130" i="2"/>
  <c r="L438" i="2"/>
  <c r="L714" i="2"/>
  <c r="L341" i="2"/>
  <c r="L39" i="2"/>
  <c r="L372" i="2"/>
  <c r="L82" i="2"/>
  <c r="L685" i="2"/>
  <c r="L221" i="2"/>
  <c r="L118" i="2"/>
  <c r="L163" i="2"/>
  <c r="L108" i="2"/>
  <c r="L663" i="2"/>
  <c r="L559" i="2"/>
  <c r="L644" i="2"/>
  <c r="L326" i="2"/>
  <c r="L519" i="2"/>
  <c r="L315" i="2"/>
  <c r="L392" i="2"/>
  <c r="L113" i="2"/>
  <c r="L647" i="2"/>
  <c r="L450" i="2"/>
  <c r="L709" i="2"/>
  <c r="L549" i="2"/>
  <c r="L683" i="2"/>
  <c r="L722" i="2"/>
  <c r="L200" i="2"/>
  <c r="L219" i="2"/>
  <c r="L83" i="2"/>
  <c r="L324" i="2"/>
  <c r="L223" i="2"/>
  <c r="L469" i="2"/>
  <c r="L227" i="2"/>
  <c r="L523" i="2"/>
  <c r="L262" i="2"/>
  <c r="L329" i="2"/>
  <c r="L689" i="2"/>
  <c r="L131" i="2"/>
  <c r="L127" i="2"/>
  <c r="L255" i="2"/>
  <c r="L148" i="2"/>
  <c r="L646" i="2"/>
  <c r="L441" i="2"/>
  <c r="L204" i="2"/>
  <c r="L705" i="2"/>
  <c r="L656" i="2"/>
  <c r="L444" i="2"/>
  <c r="L614" i="2"/>
  <c r="L566" i="2"/>
  <c r="L84" i="2"/>
  <c r="L673" i="2"/>
  <c r="L109" i="2"/>
  <c r="L621" i="2"/>
  <c r="L712" i="2"/>
  <c r="L636" i="2"/>
  <c r="L407" i="2"/>
  <c r="L739" i="2"/>
  <c r="L597" i="2"/>
  <c r="L693" i="2"/>
  <c r="L145" i="2"/>
  <c r="L285" i="2"/>
  <c r="L440" i="2"/>
  <c r="L622" i="2"/>
  <c r="L368" i="2"/>
  <c r="L353" i="2"/>
  <c r="L630" i="2"/>
  <c r="L651" i="2"/>
  <c r="L212" i="2"/>
  <c r="L87" i="2"/>
  <c r="L258" i="2"/>
  <c r="L579" i="2"/>
  <c r="L300" i="2"/>
  <c r="L594" i="2"/>
  <c r="L234" i="2"/>
  <c r="L355" i="2"/>
  <c r="L384" i="2"/>
  <c r="L553" i="2"/>
  <c r="L490" i="2"/>
  <c r="L399" i="2"/>
  <c r="L381" i="2"/>
  <c r="L194" i="2"/>
  <c r="L95" i="2"/>
  <c r="L235" i="2"/>
  <c r="L292" i="2"/>
  <c r="L271" i="2"/>
  <c r="L730" i="2"/>
  <c r="L506" i="2"/>
  <c r="L605" i="2"/>
  <c r="L415" i="2"/>
  <c r="L197" i="2"/>
  <c r="L280" i="2"/>
  <c r="L690" i="2"/>
  <c r="L555" i="2"/>
  <c r="L189" i="2"/>
  <c r="L609" i="2"/>
  <c r="L514" i="2"/>
  <c r="L252" i="2"/>
  <c r="L520" i="2"/>
  <c r="L188" i="2"/>
  <c r="L602" i="2"/>
  <c r="L640" i="2"/>
  <c r="L521" i="2"/>
  <c r="L463" i="2"/>
  <c r="L637" i="2"/>
  <c r="L371" i="2"/>
  <c r="L596" i="2"/>
  <c r="L349" i="2"/>
  <c r="L446" i="2"/>
  <c r="L661" i="2"/>
  <c r="L445" i="2"/>
  <c r="L370" i="2"/>
  <c r="L681" i="2"/>
  <c r="L462" i="2"/>
  <c r="L352" i="2"/>
  <c r="L726" i="2"/>
  <c r="L652" i="2"/>
  <c r="L601" i="2"/>
  <c r="L631" i="2"/>
  <c r="L323" i="2"/>
  <c r="L430" i="2"/>
  <c r="L481" i="2"/>
  <c r="L542" i="2"/>
  <c r="L322" i="2"/>
  <c r="L626" i="2"/>
  <c r="L650" i="2"/>
  <c r="L725" i="2"/>
  <c r="L672" i="2"/>
  <c r="L449" i="2"/>
  <c r="L691" i="2"/>
  <c r="L498" i="2"/>
  <c r="L608" i="2"/>
  <c r="L694" i="2"/>
  <c r="L488" i="2"/>
  <c r="L666" i="2"/>
  <c r="L738" i="2"/>
  <c r="L539" i="2"/>
  <c r="L615" i="2"/>
  <c r="L635" i="2"/>
  <c r="L734" i="2"/>
  <c r="L718" i="2"/>
  <c r="L720" i="2"/>
  <c r="L503" i="2"/>
  <c r="L716" i="2"/>
  <c r="L735" i="2"/>
  <c r="L711" i="2"/>
  <c r="L627" i="2"/>
  <c r="L698" i="2"/>
  <c r="L719" i="2"/>
  <c r="L717" i="2"/>
  <c r="L688" i="2"/>
  <c r="L692" i="2"/>
  <c r="L706" i="2"/>
  <c r="L713" i="2"/>
  <c r="L733" i="2"/>
  <c r="J600" i="2"/>
  <c r="J606" i="2"/>
  <c r="J653" i="2"/>
  <c r="J117" i="2"/>
  <c r="J402" i="2"/>
  <c r="J531" i="2"/>
  <c r="J471" i="2"/>
  <c r="J562" i="2"/>
  <c r="J533" i="2"/>
  <c r="J333" i="2"/>
  <c r="J452" i="2"/>
  <c r="J484" i="2"/>
  <c r="J641" i="2"/>
  <c r="J239" i="2"/>
  <c r="J192" i="2"/>
  <c r="J511" i="2"/>
  <c r="J532" i="2"/>
  <c r="J327" i="2"/>
  <c r="J696" i="2"/>
  <c r="J330" i="2"/>
  <c r="J545" i="2"/>
  <c r="J417" i="2"/>
  <c r="J411" i="2"/>
  <c r="J516" i="2"/>
  <c r="J81" i="2"/>
  <c r="J72" i="2"/>
  <c r="J628" i="2"/>
  <c r="J338" i="2"/>
  <c r="J231" i="2"/>
  <c r="J49" i="2"/>
  <c r="J237" i="2"/>
  <c r="J590" i="2"/>
  <c r="J418" i="2"/>
  <c r="J668" i="2"/>
  <c r="J9" i="2"/>
  <c r="J217" i="2"/>
  <c r="J78" i="2"/>
  <c r="J314" i="2"/>
  <c r="J667" i="2"/>
  <c r="J122" i="2"/>
  <c r="J527" i="2"/>
  <c r="J575" i="2"/>
  <c r="J137" i="2"/>
  <c r="J59" i="2"/>
  <c r="J190" i="2"/>
  <c r="J261" i="2"/>
  <c r="J356" i="2"/>
  <c r="J96" i="2"/>
  <c r="J643" i="2"/>
  <c r="J557" i="2"/>
  <c r="J395" i="2"/>
  <c r="J312" i="2"/>
  <c r="J182" i="2"/>
  <c r="J128" i="2"/>
  <c r="J502" i="2"/>
  <c r="J120" i="2"/>
  <c r="J501" i="2"/>
  <c r="J401" i="2"/>
  <c r="J483" i="2"/>
  <c r="J634" i="2"/>
  <c r="J389" i="2"/>
  <c r="J124" i="2"/>
  <c r="J346" i="2"/>
  <c r="J420" i="2"/>
  <c r="J367" i="2"/>
  <c r="J238" i="2"/>
  <c r="J260" i="2"/>
  <c r="J107" i="2"/>
  <c r="J455" i="2"/>
  <c r="J342" i="2"/>
  <c r="J132" i="2"/>
  <c r="J211" i="2"/>
  <c r="J168" i="2"/>
  <c r="J139" i="2"/>
  <c r="J391" i="2"/>
  <c r="J491" i="2"/>
  <c r="J655" i="2"/>
  <c r="J515" i="2"/>
  <c r="J388" i="2"/>
  <c r="J378" i="2"/>
  <c r="J578" i="2"/>
  <c r="J181" i="2"/>
  <c r="J225" i="2"/>
  <c r="J305" i="2"/>
  <c r="J4" i="2"/>
  <c r="J121" i="2"/>
  <c r="J306" i="2"/>
  <c r="J662" i="2"/>
  <c r="J75" i="2"/>
  <c r="J5" i="2"/>
  <c r="J593" i="2"/>
  <c r="J254" i="2"/>
  <c r="J495" i="2"/>
  <c r="J365" i="2"/>
  <c r="J65" i="2"/>
  <c r="J390" i="2"/>
  <c r="J218" i="2"/>
  <c r="J134" i="2"/>
  <c r="J281" i="2"/>
  <c r="J465" i="2"/>
  <c r="J232" i="2"/>
  <c r="J302" i="2"/>
  <c r="J50" i="2"/>
  <c r="J110" i="2"/>
  <c r="J158" i="2"/>
  <c r="J257" i="2"/>
  <c r="J142" i="2"/>
  <c r="J513" i="2"/>
  <c r="J230" i="2"/>
  <c r="J442" i="2"/>
  <c r="J380" i="2"/>
  <c r="J569" i="2"/>
  <c r="J63" i="2"/>
  <c r="J699" i="2"/>
  <c r="J394" i="2"/>
  <c r="J196" i="2"/>
  <c r="J153" i="2"/>
  <c r="J458" i="2"/>
  <c r="J500" i="2"/>
  <c r="J316" i="2"/>
  <c r="J654" i="2"/>
  <c r="J209" i="2"/>
  <c r="J18" i="2"/>
  <c r="J64" i="2"/>
  <c r="J152" i="2"/>
  <c r="J155" i="2"/>
  <c r="J32" i="2"/>
  <c r="J293" i="2"/>
  <c r="J321" i="2"/>
  <c r="J42" i="2"/>
  <c r="J679" i="2"/>
  <c r="J431" i="2"/>
  <c r="J299" i="2"/>
  <c r="J561" i="2"/>
  <c r="J240" i="2"/>
  <c r="J674" i="2"/>
  <c r="J489" i="2"/>
  <c r="J665" i="2"/>
  <c r="J249" i="2"/>
  <c r="J12" i="2"/>
  <c r="J457" i="2"/>
  <c r="J366" i="2"/>
  <c r="J279" i="2"/>
  <c r="J241" i="2"/>
  <c r="J332" i="2"/>
  <c r="J283" i="2"/>
  <c r="J350" i="2"/>
  <c r="J74" i="2"/>
  <c r="J229" i="2"/>
  <c r="J424" i="2"/>
  <c r="J518" i="2"/>
  <c r="J273" i="2"/>
  <c r="J144" i="2"/>
  <c r="J564" i="2"/>
  <c r="J325" i="2"/>
  <c r="J164" i="2"/>
  <c r="J439" i="2"/>
  <c r="J473" i="2"/>
  <c r="J111" i="2"/>
  <c r="J525" i="2"/>
  <c r="J425" i="2"/>
  <c r="J535" i="2"/>
  <c r="J544" i="2"/>
  <c r="J607" i="2"/>
  <c r="J406" i="2"/>
  <c r="J493" i="2"/>
  <c r="J671" i="2"/>
  <c r="J265" i="2"/>
  <c r="J580" i="2"/>
  <c r="J682" i="2"/>
  <c r="J548" i="2"/>
  <c r="J207" i="2"/>
  <c r="J24" i="2"/>
  <c r="J670" i="2"/>
  <c r="J174" i="2"/>
  <c r="J382" i="2"/>
  <c r="J398" i="2"/>
  <c r="J58" i="2"/>
  <c r="J604" i="2"/>
  <c r="J171" i="2"/>
  <c r="J179" i="2"/>
  <c r="J40" i="2"/>
  <c r="J612" i="2"/>
  <c r="J167" i="2"/>
  <c r="J550" i="2"/>
  <c r="J7" i="2"/>
  <c r="J296" i="2"/>
  <c r="J648" i="2"/>
  <c r="J649" i="2"/>
  <c r="J610" i="2"/>
  <c r="J546" i="2"/>
  <c r="J459" i="2"/>
  <c r="J60" i="2"/>
  <c r="J560" i="2"/>
  <c r="J429" i="2"/>
  <c r="J347" i="2"/>
  <c r="J27" i="2"/>
  <c r="J467" i="2"/>
  <c r="J534" i="2"/>
  <c r="J180" i="2"/>
  <c r="J387" i="2"/>
  <c r="J233" i="2"/>
  <c r="J517" i="2"/>
  <c r="J94" i="2"/>
  <c r="J377" i="2"/>
  <c r="J301" i="2"/>
  <c r="J472" i="2"/>
  <c r="J99" i="2"/>
  <c r="J451" i="2"/>
  <c r="J104" i="2"/>
  <c r="J37" i="2"/>
  <c r="J77" i="2"/>
  <c r="J404" i="2"/>
  <c r="J412" i="2"/>
  <c r="J112" i="2"/>
  <c r="J434" i="2"/>
  <c r="J567" i="2"/>
  <c r="J552" i="2"/>
  <c r="J664" i="2"/>
  <c r="J79" i="2"/>
  <c r="J375" i="2"/>
  <c r="J68" i="2"/>
  <c r="J432" i="2"/>
  <c r="J140" i="2"/>
  <c r="J478" i="2"/>
  <c r="J589" i="2"/>
  <c r="J278" i="2"/>
  <c r="J470" i="2"/>
  <c r="J684" i="2"/>
  <c r="J723" i="2"/>
  <c r="J269" i="2"/>
  <c r="J263" i="2"/>
  <c r="J101" i="2"/>
  <c r="J284" i="2"/>
  <c r="J313" i="2"/>
  <c r="J13" i="2"/>
  <c r="J408" i="2"/>
  <c r="J583" i="2"/>
  <c r="J309" i="2"/>
  <c r="J175" i="2"/>
  <c r="J288" i="2"/>
  <c r="J405" i="2"/>
  <c r="J46" i="2"/>
  <c r="J57" i="2"/>
  <c r="J436" i="2"/>
  <c r="J6" i="2"/>
  <c r="J351" i="2"/>
  <c r="J707" i="2"/>
  <c r="J23" i="2"/>
  <c r="J659" i="2"/>
  <c r="J721" i="2"/>
  <c r="J592" i="2"/>
  <c r="J34" i="2"/>
  <c r="J177" i="2"/>
  <c r="J512" i="2"/>
  <c r="J577" i="2"/>
  <c r="J193" i="2"/>
  <c r="J70" i="2"/>
  <c r="J538" i="2"/>
  <c r="J358" i="2"/>
  <c r="J290" i="2"/>
  <c r="J44" i="2"/>
  <c r="J522" i="2"/>
  <c r="J383" i="2"/>
  <c r="J335" i="2"/>
  <c r="J331" i="2"/>
  <c r="J530" i="2"/>
  <c r="J475" i="2"/>
  <c r="J162" i="2"/>
  <c r="J126" i="2"/>
  <c r="J86" i="2"/>
  <c r="J294" i="2"/>
  <c r="J149" i="2"/>
  <c r="J344" i="2"/>
  <c r="J318" i="2"/>
  <c r="J379" i="2"/>
  <c r="J16" i="2"/>
  <c r="J543" i="2"/>
  <c r="J558" i="2"/>
  <c r="J453" i="2"/>
  <c r="J228" i="2"/>
  <c r="J216" i="2"/>
  <c r="J454" i="2"/>
  <c r="J53" i="2"/>
  <c r="J427" i="2"/>
  <c r="J677" i="2"/>
  <c r="J90" i="2"/>
  <c r="J264" i="2"/>
  <c r="J106" i="2"/>
  <c r="J88" i="2"/>
  <c r="J243" i="2"/>
  <c r="J660" i="2"/>
  <c r="J170" i="2"/>
  <c r="J410" i="2"/>
  <c r="J62" i="2"/>
  <c r="J617" i="2"/>
  <c r="J343" i="2"/>
  <c r="J345" i="2"/>
  <c r="J287" i="2"/>
  <c r="J587" i="2"/>
  <c r="J143" i="2"/>
  <c r="J497" i="2"/>
  <c r="J319" i="2"/>
  <c r="J571" i="2"/>
  <c r="J247" i="2"/>
  <c r="J524" i="2"/>
  <c r="J51" i="2"/>
  <c r="J102" i="2"/>
  <c r="J97" i="2"/>
  <c r="J245" i="2"/>
  <c r="J154" i="2"/>
  <c r="J286" i="2"/>
  <c r="J298" i="2"/>
  <c r="J8" i="2"/>
  <c r="J505" i="2"/>
  <c r="J304" i="2"/>
  <c r="J603" i="2"/>
  <c r="J116" i="2"/>
  <c r="J213" i="2"/>
  <c r="J147" i="2"/>
  <c r="J385" i="2"/>
  <c r="J272" i="2"/>
  <c r="J165" i="2"/>
  <c r="J364" i="2"/>
  <c r="J476" i="2"/>
  <c r="J504" i="2"/>
  <c r="J710" i="2"/>
  <c r="J222" i="2"/>
  <c r="J556" i="2"/>
  <c r="J277" i="2"/>
  <c r="J21" i="2"/>
  <c r="J618" i="2"/>
  <c r="J91" i="2"/>
  <c r="J704" i="2"/>
  <c r="J146" i="2"/>
  <c r="J93" i="2"/>
  <c r="J199" i="2"/>
  <c r="J141" i="2"/>
  <c r="J448" i="2"/>
  <c r="J183" i="2"/>
  <c r="J310" i="2"/>
  <c r="J191" i="2"/>
  <c r="J311" i="2"/>
  <c r="J36" i="2"/>
  <c r="J528" i="2"/>
  <c r="J125" i="2"/>
  <c r="J638" i="2"/>
  <c r="J485" i="2"/>
  <c r="J89" i="2"/>
  <c r="J10" i="2"/>
  <c r="J633" i="2"/>
  <c r="J728" i="2"/>
  <c r="J31" i="2"/>
  <c r="J160" i="2"/>
  <c r="J29" i="2"/>
  <c r="J508" i="2"/>
  <c r="J66" i="2"/>
  <c r="J226" i="2"/>
  <c r="J123" i="2"/>
  <c r="J422" i="2"/>
  <c r="J138" i="2"/>
  <c r="J588" i="2"/>
  <c r="J161" i="2"/>
  <c r="J599" i="2"/>
  <c r="J570" i="2"/>
  <c r="J339" i="2"/>
  <c r="J421" i="2"/>
  <c r="J393" i="2"/>
  <c r="J202" i="2"/>
  <c r="J256" i="2"/>
  <c r="J584" i="2"/>
  <c r="J55" i="2"/>
  <c r="J215" i="2"/>
  <c r="J620" i="2"/>
  <c r="J282" i="2"/>
  <c r="J103" i="2"/>
  <c r="J397" i="2"/>
  <c r="J201" i="2"/>
  <c r="J461" i="2"/>
  <c r="J11" i="2"/>
  <c r="J703" i="2"/>
  <c r="J336" i="2"/>
  <c r="J172" i="2"/>
  <c r="J474" i="2"/>
  <c r="J657" i="2"/>
  <c r="J2" i="2"/>
  <c r="J159" i="2"/>
  <c r="J423" i="2"/>
  <c r="J105" i="2"/>
  <c r="J3" i="2"/>
  <c r="J486" i="2"/>
  <c r="J624" i="2"/>
  <c r="J56" i="2"/>
  <c r="J205" i="2"/>
  <c r="J700" i="2"/>
  <c r="J156" i="2"/>
  <c r="J71" i="2"/>
  <c r="J376" i="2"/>
  <c r="J178" i="2"/>
  <c r="J373" i="2"/>
  <c r="J320" i="2"/>
  <c r="J611" i="2"/>
  <c r="J14" i="2"/>
  <c r="J114" i="2"/>
  <c r="J268" i="2"/>
  <c r="J187" i="2"/>
  <c r="J35" i="2"/>
  <c r="J477" i="2"/>
  <c r="J242" i="2"/>
  <c r="J38" i="2"/>
  <c r="J428" i="2"/>
  <c r="J585" i="2"/>
  <c r="J251" i="2"/>
  <c r="J17" i="2"/>
  <c r="J115" i="2"/>
  <c r="J15" i="2"/>
  <c r="J526" i="2"/>
  <c r="J248" i="2"/>
  <c r="J270" i="2"/>
  <c r="J419" i="2"/>
  <c r="J574" i="2"/>
  <c r="J340" i="2"/>
  <c r="J61" i="2"/>
  <c r="J274" i="2"/>
  <c r="J361" i="2"/>
  <c r="J259" i="2"/>
  <c r="J85" i="2"/>
  <c r="J678" i="2"/>
  <c r="J737" i="2"/>
  <c r="J573" i="2"/>
  <c r="J337" i="2"/>
  <c r="J129" i="2"/>
  <c r="J176" i="2"/>
  <c r="J632" i="2"/>
  <c r="J568" i="2"/>
  <c r="J680" i="2"/>
  <c r="J625" i="2"/>
  <c r="J73" i="2"/>
  <c r="J76" i="2"/>
  <c r="J724" i="2"/>
  <c r="J509" i="2"/>
  <c r="J244" i="2"/>
  <c r="J266" i="2"/>
  <c r="J33" i="2"/>
  <c r="J173" i="2"/>
  <c r="J480" i="2"/>
  <c r="J613" i="2"/>
  <c r="J291" i="2"/>
  <c r="J236" i="2"/>
  <c r="J246" i="2"/>
  <c r="J92" i="2"/>
  <c r="J536" i="2"/>
  <c r="J695" i="2"/>
  <c r="J547" i="2"/>
  <c r="J413" i="2"/>
  <c r="J359" i="2"/>
  <c r="J275" i="2"/>
  <c r="J697" i="2"/>
  <c r="J348" i="2"/>
  <c r="J276" i="2"/>
  <c r="J460" i="2"/>
  <c r="J186" i="2"/>
  <c r="J447" i="2"/>
  <c r="J295" i="2"/>
  <c r="J529" i="2"/>
  <c r="J386" i="2"/>
  <c r="J437" i="2"/>
  <c r="J572" i="2"/>
  <c r="J253" i="2"/>
  <c r="J362" i="2"/>
  <c r="J54" i="2"/>
  <c r="J166" i="2"/>
  <c r="J551" i="2"/>
  <c r="J676" i="2"/>
  <c r="J206" i="2"/>
  <c r="J136" i="2"/>
  <c r="J45" i="2"/>
  <c r="J443" i="2"/>
  <c r="J499" i="2"/>
  <c r="J25" i="2"/>
  <c r="J220" i="2"/>
  <c r="J100" i="2"/>
  <c r="J369" i="2"/>
  <c r="J308" i="2"/>
  <c r="J731" i="2"/>
  <c r="J669" i="2"/>
  <c r="J334" i="2"/>
  <c r="J715" i="2"/>
  <c r="J702" i="2"/>
  <c r="J591" i="2"/>
  <c r="J250" i="2"/>
  <c r="J357" i="2"/>
  <c r="J466" i="2"/>
  <c r="J468" i="2"/>
  <c r="J185" i="2"/>
  <c r="J328" i="2"/>
  <c r="J150" i="2"/>
  <c r="J537" i="2"/>
  <c r="J151" i="2"/>
  <c r="J184" i="2"/>
  <c r="J195" i="2"/>
  <c r="J565" i="2"/>
  <c r="J30" i="2"/>
  <c r="J426" i="2"/>
  <c r="J623" i="2"/>
  <c r="J675" i="2"/>
  <c r="J496" i="2"/>
  <c r="J354" i="2"/>
  <c r="J19" i="2"/>
  <c r="J582" i="2"/>
  <c r="J119" i="2"/>
  <c r="J642" i="2"/>
  <c r="J20" i="2"/>
  <c r="J203" i="2"/>
  <c r="J307" i="2"/>
  <c r="J52" i="2"/>
  <c r="J554" i="2"/>
  <c r="J43" i="2"/>
  <c r="J487" i="2"/>
  <c r="J48" i="2"/>
  <c r="J416" i="2"/>
  <c r="J456" i="2"/>
  <c r="J595" i="2"/>
  <c r="J576" i="2"/>
  <c r="J98" i="2"/>
  <c r="J492" i="2"/>
  <c r="J69" i="2"/>
  <c r="J360" i="2"/>
  <c r="J409" i="2"/>
  <c r="J736" i="2"/>
  <c r="J540" i="2"/>
  <c r="J22" i="2"/>
  <c r="J708" i="2"/>
  <c r="J732" i="2"/>
  <c r="J510" i="2"/>
  <c r="J541" i="2"/>
  <c r="J479" i="2"/>
  <c r="J598" i="2"/>
  <c r="J658" i="2"/>
  <c r="J363" i="2"/>
  <c r="J67" i="2"/>
  <c r="J464" i="2"/>
  <c r="J645" i="2"/>
  <c r="J396" i="2"/>
  <c r="J619" i="2"/>
  <c r="J224" i="2"/>
  <c r="J629" i="2"/>
  <c r="J47" i="2"/>
  <c r="J289" i="2"/>
  <c r="J317" i="2"/>
  <c r="J214" i="2"/>
  <c r="J133" i="2"/>
  <c r="J169" i="2"/>
  <c r="J303" i="2"/>
  <c r="J507" i="2"/>
  <c r="J297" i="2"/>
  <c r="J26" i="2"/>
  <c r="J198" i="2"/>
  <c r="J482" i="2"/>
  <c r="J208" i="2"/>
  <c r="J639" i="2"/>
  <c r="J616" i="2"/>
  <c r="J435" i="2"/>
  <c r="J433" i="2"/>
  <c r="J414" i="2"/>
  <c r="J135" i="2"/>
  <c r="J727" i="2"/>
  <c r="J563" i="2"/>
  <c r="J581" i="2"/>
  <c r="J41" i="2"/>
  <c r="J400" i="2"/>
  <c r="J210" i="2"/>
  <c r="J701" i="2"/>
  <c r="J494" i="2"/>
  <c r="J80" i="2"/>
  <c r="J729" i="2"/>
  <c r="J267" i="2"/>
  <c r="J686" i="2"/>
  <c r="J28" i="2"/>
  <c r="J157" i="2"/>
  <c r="J687" i="2"/>
  <c r="J374" i="2"/>
  <c r="J586" i="2"/>
  <c r="J403" i="2"/>
  <c r="J130" i="2"/>
  <c r="J438" i="2"/>
  <c r="J714" i="2"/>
  <c r="J341" i="2"/>
  <c r="J39" i="2"/>
  <c r="J372" i="2"/>
  <c r="J82" i="2"/>
  <c r="J685" i="2"/>
  <c r="J221" i="2"/>
  <c r="J118" i="2"/>
  <c r="J163" i="2"/>
  <c r="J108" i="2"/>
  <c r="J663" i="2"/>
  <c r="J559" i="2"/>
  <c r="J644" i="2"/>
  <c r="J326" i="2"/>
  <c r="J519" i="2"/>
  <c r="J315" i="2"/>
  <c r="J392" i="2"/>
  <c r="J113" i="2"/>
  <c r="J647" i="2"/>
  <c r="J450" i="2"/>
  <c r="J709" i="2"/>
  <c r="J549" i="2"/>
  <c r="J683" i="2"/>
  <c r="J722" i="2"/>
  <c r="J200" i="2"/>
  <c r="J219" i="2"/>
  <c r="J83" i="2"/>
  <c r="J324" i="2"/>
  <c r="J223" i="2"/>
  <c r="J469" i="2"/>
  <c r="J227" i="2"/>
  <c r="J523" i="2"/>
  <c r="J262" i="2"/>
  <c r="J329" i="2"/>
  <c r="J689" i="2"/>
  <c r="J131" i="2"/>
  <c r="J127" i="2"/>
  <c r="J255" i="2"/>
  <c r="J148" i="2"/>
  <c r="J646" i="2"/>
  <c r="J441" i="2"/>
  <c r="J204" i="2"/>
  <c r="J705" i="2"/>
  <c r="J656" i="2"/>
  <c r="J444" i="2"/>
  <c r="J614" i="2"/>
  <c r="J566" i="2"/>
  <c r="J84" i="2"/>
  <c r="J673" i="2"/>
  <c r="J109" i="2"/>
  <c r="J621" i="2"/>
  <c r="J712" i="2"/>
  <c r="J636" i="2"/>
  <c r="J407" i="2"/>
  <c r="J739" i="2"/>
  <c r="J597" i="2"/>
  <c r="J693" i="2"/>
  <c r="J145" i="2"/>
  <c r="J285" i="2"/>
  <c r="J440" i="2"/>
  <c r="J622" i="2"/>
  <c r="J368" i="2"/>
  <c r="J353" i="2"/>
  <c r="J630" i="2"/>
  <c r="J651" i="2"/>
  <c r="J212" i="2"/>
  <c r="J87" i="2"/>
  <c r="J258" i="2"/>
  <c r="J579" i="2"/>
  <c r="J300" i="2"/>
  <c r="J594" i="2"/>
  <c r="J234" i="2"/>
  <c r="J355" i="2"/>
  <c r="J384" i="2"/>
  <c r="J553" i="2"/>
  <c r="J490" i="2"/>
  <c r="J399" i="2"/>
  <c r="J381" i="2"/>
  <c r="J194" i="2"/>
  <c r="J95" i="2"/>
  <c r="J235" i="2"/>
  <c r="J292" i="2"/>
  <c r="J271" i="2"/>
  <c r="J730" i="2"/>
  <c r="J506" i="2"/>
  <c r="J605" i="2"/>
  <c r="J415" i="2"/>
  <c r="J197" i="2"/>
  <c r="J280" i="2"/>
  <c r="J690" i="2"/>
  <c r="J555" i="2"/>
  <c r="J189" i="2"/>
  <c r="J609" i="2"/>
  <c r="J514" i="2"/>
  <c r="J252" i="2"/>
  <c r="J520" i="2"/>
  <c r="J188" i="2"/>
  <c r="J602" i="2"/>
  <c r="J640" i="2"/>
  <c r="J521" i="2"/>
  <c r="J463" i="2"/>
  <c r="J637" i="2"/>
  <c r="J371" i="2"/>
  <c r="J596" i="2"/>
  <c r="J349" i="2"/>
  <c r="J446" i="2"/>
  <c r="J661" i="2"/>
  <c r="J445" i="2"/>
  <c r="J370" i="2"/>
  <c r="J681" i="2"/>
  <c r="J462" i="2"/>
  <c r="J352" i="2"/>
  <c r="J726" i="2"/>
  <c r="J652" i="2"/>
  <c r="J601" i="2"/>
  <c r="J631" i="2"/>
  <c r="J323" i="2"/>
  <c r="J430" i="2"/>
  <c r="J481" i="2"/>
  <c r="J542" i="2"/>
  <c r="J322" i="2"/>
  <c r="J626" i="2"/>
  <c r="J650" i="2"/>
  <c r="J725" i="2"/>
  <c r="J672" i="2"/>
  <c r="J449" i="2"/>
  <c r="J691" i="2"/>
  <c r="J498" i="2"/>
  <c r="J608" i="2"/>
  <c r="J694" i="2"/>
  <c r="J488" i="2"/>
  <c r="J666" i="2"/>
  <c r="J738" i="2"/>
  <c r="J539" i="2"/>
  <c r="J615" i="2"/>
  <c r="J635" i="2"/>
  <c r="J734" i="2"/>
  <c r="J718" i="2"/>
  <c r="J720" i="2"/>
  <c r="J503" i="2"/>
  <c r="J716" i="2"/>
  <c r="J735" i="2"/>
  <c r="J711" i="2"/>
  <c r="J627" i="2"/>
  <c r="J698" i="2"/>
  <c r="J719" i="2"/>
  <c r="J717" i="2"/>
  <c r="J688" i="2"/>
  <c r="J692" i="2"/>
  <c r="J706" i="2"/>
  <c r="J713" i="2"/>
  <c r="J733" i="2"/>
  <c r="H600" i="2"/>
  <c r="H606" i="2"/>
  <c r="H653" i="2"/>
  <c r="H117" i="2"/>
  <c r="H402" i="2"/>
  <c r="H531" i="2"/>
  <c r="H471" i="2"/>
  <c r="H562" i="2"/>
  <c r="H533" i="2"/>
  <c r="H333" i="2"/>
  <c r="H452" i="2"/>
  <c r="H484" i="2"/>
  <c r="H641" i="2"/>
  <c r="H239" i="2"/>
  <c r="H192" i="2"/>
  <c r="H511" i="2"/>
  <c r="H532" i="2"/>
  <c r="H327" i="2"/>
  <c r="H696" i="2"/>
  <c r="H330" i="2"/>
  <c r="H545" i="2"/>
  <c r="H417" i="2"/>
  <c r="H411" i="2"/>
  <c r="H516" i="2"/>
  <c r="H81" i="2"/>
  <c r="H72" i="2"/>
  <c r="H628" i="2"/>
  <c r="H338" i="2"/>
  <c r="H231" i="2"/>
  <c r="H49" i="2"/>
  <c r="H237" i="2"/>
  <c r="H590" i="2"/>
  <c r="H418" i="2"/>
  <c r="H668" i="2"/>
  <c r="H9" i="2"/>
  <c r="H217" i="2"/>
  <c r="H78" i="2"/>
  <c r="H314" i="2"/>
  <c r="H667" i="2"/>
  <c r="H122" i="2"/>
  <c r="H527" i="2"/>
  <c r="H575" i="2"/>
  <c r="H137" i="2"/>
  <c r="H59" i="2"/>
  <c r="H190" i="2"/>
  <c r="H261" i="2"/>
  <c r="H356" i="2"/>
  <c r="H96" i="2"/>
  <c r="H643" i="2"/>
  <c r="H557" i="2"/>
  <c r="H395" i="2"/>
  <c r="H312" i="2"/>
  <c r="H182" i="2"/>
  <c r="H128" i="2"/>
  <c r="H502" i="2"/>
  <c r="H120" i="2"/>
  <c r="H501" i="2"/>
  <c r="H401" i="2"/>
  <c r="H483" i="2"/>
  <c r="H634" i="2"/>
  <c r="H389" i="2"/>
  <c r="H124" i="2"/>
  <c r="H346" i="2"/>
  <c r="H420" i="2"/>
  <c r="H367" i="2"/>
  <c r="H238" i="2"/>
  <c r="H260" i="2"/>
  <c r="H107" i="2"/>
  <c r="H455" i="2"/>
  <c r="H342" i="2"/>
  <c r="H132" i="2"/>
  <c r="H211" i="2"/>
  <c r="H168" i="2"/>
  <c r="H139" i="2"/>
  <c r="H391" i="2"/>
  <c r="H491" i="2"/>
  <c r="H655" i="2"/>
  <c r="H515" i="2"/>
  <c r="H388" i="2"/>
  <c r="H378" i="2"/>
  <c r="H578" i="2"/>
  <c r="H181" i="2"/>
  <c r="H225" i="2"/>
  <c r="H305" i="2"/>
  <c r="H4" i="2"/>
  <c r="H121" i="2"/>
  <c r="H306" i="2"/>
  <c r="H662" i="2"/>
  <c r="H75" i="2"/>
  <c r="H5" i="2"/>
  <c r="H593" i="2"/>
  <c r="H254" i="2"/>
  <c r="H495" i="2"/>
  <c r="H365" i="2"/>
  <c r="H65" i="2"/>
  <c r="H390" i="2"/>
  <c r="H218" i="2"/>
  <c r="H134" i="2"/>
  <c r="H281" i="2"/>
  <c r="H465" i="2"/>
  <c r="H232" i="2"/>
  <c r="H302" i="2"/>
  <c r="H50" i="2"/>
  <c r="H110" i="2"/>
  <c r="H158" i="2"/>
  <c r="H257" i="2"/>
  <c r="H142" i="2"/>
  <c r="H513" i="2"/>
  <c r="H230" i="2"/>
  <c r="H442" i="2"/>
  <c r="H380" i="2"/>
  <c r="H569" i="2"/>
  <c r="H63" i="2"/>
  <c r="H699" i="2"/>
  <c r="H394" i="2"/>
  <c r="H196" i="2"/>
  <c r="H153" i="2"/>
  <c r="H458" i="2"/>
  <c r="H500" i="2"/>
  <c r="H316" i="2"/>
  <c r="H654" i="2"/>
  <c r="H209" i="2"/>
  <c r="H18" i="2"/>
  <c r="H64" i="2"/>
  <c r="H152" i="2"/>
  <c r="H155" i="2"/>
  <c r="H32" i="2"/>
  <c r="H293" i="2"/>
  <c r="H321" i="2"/>
  <c r="H42" i="2"/>
  <c r="H679" i="2"/>
  <c r="H431" i="2"/>
  <c r="H299" i="2"/>
  <c r="H561" i="2"/>
  <c r="H240" i="2"/>
  <c r="H674" i="2"/>
  <c r="H489" i="2"/>
  <c r="H665" i="2"/>
  <c r="H249" i="2"/>
  <c r="H12" i="2"/>
  <c r="H457" i="2"/>
  <c r="H366" i="2"/>
  <c r="H279" i="2"/>
  <c r="H241" i="2"/>
  <c r="H332" i="2"/>
  <c r="H283" i="2"/>
  <c r="H350" i="2"/>
  <c r="H74" i="2"/>
  <c r="H229" i="2"/>
  <c r="H424" i="2"/>
  <c r="H518" i="2"/>
  <c r="H273" i="2"/>
  <c r="H144" i="2"/>
  <c r="H564" i="2"/>
  <c r="H325" i="2"/>
  <c r="H164" i="2"/>
  <c r="H439" i="2"/>
  <c r="H473" i="2"/>
  <c r="H111" i="2"/>
  <c r="H525" i="2"/>
  <c r="H425" i="2"/>
  <c r="H535" i="2"/>
  <c r="H544" i="2"/>
  <c r="H607" i="2"/>
  <c r="H406" i="2"/>
  <c r="H493" i="2"/>
  <c r="H671" i="2"/>
  <c r="H265" i="2"/>
  <c r="H580" i="2"/>
  <c r="H682" i="2"/>
  <c r="H548" i="2"/>
  <c r="H207" i="2"/>
  <c r="H24" i="2"/>
  <c r="H670" i="2"/>
  <c r="H174" i="2"/>
  <c r="H382" i="2"/>
  <c r="H398" i="2"/>
  <c r="H58" i="2"/>
  <c r="H604" i="2"/>
  <c r="H171" i="2"/>
  <c r="H179" i="2"/>
  <c r="H40" i="2"/>
  <c r="H612" i="2"/>
  <c r="H167" i="2"/>
  <c r="H550" i="2"/>
  <c r="H7" i="2"/>
  <c r="H296" i="2"/>
  <c r="H648" i="2"/>
  <c r="H649" i="2"/>
  <c r="H610" i="2"/>
  <c r="H546" i="2"/>
  <c r="H459" i="2"/>
  <c r="H60" i="2"/>
  <c r="H560" i="2"/>
  <c r="H429" i="2"/>
  <c r="H347" i="2"/>
  <c r="H27" i="2"/>
  <c r="H467" i="2"/>
  <c r="H534" i="2"/>
  <c r="H180" i="2"/>
  <c r="H387" i="2"/>
  <c r="H233" i="2"/>
  <c r="H517" i="2"/>
  <c r="H94" i="2"/>
  <c r="H377" i="2"/>
  <c r="H301" i="2"/>
  <c r="H472" i="2"/>
  <c r="H99" i="2"/>
  <c r="H451" i="2"/>
  <c r="H104" i="2"/>
  <c r="H37" i="2"/>
  <c r="H77" i="2"/>
  <c r="H404" i="2"/>
  <c r="H412" i="2"/>
  <c r="H112" i="2"/>
  <c r="H434" i="2"/>
  <c r="H567" i="2"/>
  <c r="H552" i="2"/>
  <c r="H664" i="2"/>
  <c r="H79" i="2"/>
  <c r="H375" i="2"/>
  <c r="H68" i="2"/>
  <c r="H432" i="2"/>
  <c r="H140" i="2"/>
  <c r="H478" i="2"/>
  <c r="H589" i="2"/>
  <c r="H278" i="2"/>
  <c r="H470" i="2"/>
  <c r="H684" i="2"/>
  <c r="H723" i="2"/>
  <c r="H269" i="2"/>
  <c r="H263" i="2"/>
  <c r="H101" i="2"/>
  <c r="H284" i="2"/>
  <c r="H313" i="2"/>
  <c r="H13" i="2"/>
  <c r="H408" i="2"/>
  <c r="H583" i="2"/>
  <c r="H309" i="2"/>
  <c r="H175" i="2"/>
  <c r="H288" i="2"/>
  <c r="H405" i="2"/>
  <c r="H46" i="2"/>
  <c r="H57" i="2"/>
  <c r="H436" i="2"/>
  <c r="H6" i="2"/>
  <c r="H351" i="2"/>
  <c r="H707" i="2"/>
  <c r="H23" i="2"/>
  <c r="H659" i="2"/>
  <c r="H721" i="2"/>
  <c r="H592" i="2"/>
  <c r="H34" i="2"/>
  <c r="H177" i="2"/>
  <c r="H512" i="2"/>
  <c r="H577" i="2"/>
  <c r="H193" i="2"/>
  <c r="H70" i="2"/>
  <c r="H538" i="2"/>
  <c r="H358" i="2"/>
  <c r="H290" i="2"/>
  <c r="H44" i="2"/>
  <c r="H522" i="2"/>
  <c r="H383" i="2"/>
  <c r="H335" i="2"/>
  <c r="H331" i="2"/>
  <c r="H530" i="2"/>
  <c r="H475" i="2"/>
  <c r="H162" i="2"/>
  <c r="H126" i="2"/>
  <c r="H86" i="2"/>
  <c r="H294" i="2"/>
  <c r="H149" i="2"/>
  <c r="H344" i="2"/>
  <c r="H318" i="2"/>
  <c r="H379" i="2"/>
  <c r="H16" i="2"/>
  <c r="H543" i="2"/>
  <c r="H558" i="2"/>
  <c r="H453" i="2"/>
  <c r="H228" i="2"/>
  <c r="H216" i="2"/>
  <c r="H454" i="2"/>
  <c r="H53" i="2"/>
  <c r="H427" i="2"/>
  <c r="H677" i="2"/>
  <c r="H90" i="2"/>
  <c r="H264" i="2"/>
  <c r="H106" i="2"/>
  <c r="H88" i="2"/>
  <c r="H243" i="2"/>
  <c r="H660" i="2"/>
  <c r="H170" i="2"/>
  <c r="H410" i="2"/>
  <c r="H62" i="2"/>
  <c r="H617" i="2"/>
  <c r="H343" i="2"/>
  <c r="H345" i="2"/>
  <c r="H287" i="2"/>
  <c r="H587" i="2"/>
  <c r="H143" i="2"/>
  <c r="H497" i="2"/>
  <c r="H319" i="2"/>
  <c r="H571" i="2"/>
  <c r="H247" i="2"/>
  <c r="H524" i="2"/>
  <c r="H51" i="2"/>
  <c r="H102" i="2"/>
  <c r="H97" i="2"/>
  <c r="H245" i="2"/>
  <c r="H154" i="2"/>
  <c r="H286" i="2"/>
  <c r="H298" i="2"/>
  <c r="H8" i="2"/>
  <c r="H505" i="2"/>
  <c r="H304" i="2"/>
  <c r="H603" i="2"/>
  <c r="H116" i="2"/>
  <c r="H213" i="2"/>
  <c r="H147" i="2"/>
  <c r="H385" i="2"/>
  <c r="H272" i="2"/>
  <c r="H165" i="2"/>
  <c r="H364" i="2"/>
  <c r="H476" i="2"/>
  <c r="H504" i="2"/>
  <c r="H710" i="2"/>
  <c r="H222" i="2"/>
  <c r="H556" i="2"/>
  <c r="H277" i="2"/>
  <c r="H21" i="2"/>
  <c r="H618" i="2"/>
  <c r="H91" i="2"/>
  <c r="H704" i="2"/>
  <c r="H146" i="2"/>
  <c r="H93" i="2"/>
  <c r="H199" i="2"/>
  <c r="H141" i="2"/>
  <c r="H448" i="2"/>
  <c r="H183" i="2"/>
  <c r="H310" i="2"/>
  <c r="H191" i="2"/>
  <c r="H311" i="2"/>
  <c r="H36" i="2"/>
  <c r="H528" i="2"/>
  <c r="H125" i="2"/>
  <c r="H638" i="2"/>
  <c r="H485" i="2"/>
  <c r="H89" i="2"/>
  <c r="H10" i="2"/>
  <c r="H633" i="2"/>
  <c r="H728" i="2"/>
  <c r="H31" i="2"/>
  <c r="H160" i="2"/>
  <c r="H29" i="2"/>
  <c r="H508" i="2"/>
  <c r="H66" i="2"/>
  <c r="H226" i="2"/>
  <c r="H123" i="2"/>
  <c r="H422" i="2"/>
  <c r="H138" i="2"/>
  <c r="H588" i="2"/>
  <c r="H161" i="2"/>
  <c r="H599" i="2"/>
  <c r="H570" i="2"/>
  <c r="H339" i="2"/>
  <c r="H421" i="2"/>
  <c r="H393" i="2"/>
  <c r="H202" i="2"/>
  <c r="H256" i="2"/>
  <c r="H584" i="2"/>
  <c r="H55" i="2"/>
  <c r="H215" i="2"/>
  <c r="H620" i="2"/>
  <c r="H282" i="2"/>
  <c r="H103" i="2"/>
  <c r="H397" i="2"/>
  <c r="H201" i="2"/>
  <c r="H461" i="2"/>
  <c r="H11" i="2"/>
  <c r="H703" i="2"/>
  <c r="H336" i="2"/>
  <c r="H172" i="2"/>
  <c r="H474" i="2"/>
  <c r="H657" i="2"/>
  <c r="H2" i="2"/>
  <c r="H159" i="2"/>
  <c r="H423" i="2"/>
  <c r="H105" i="2"/>
  <c r="H3" i="2"/>
  <c r="H486" i="2"/>
  <c r="H624" i="2"/>
  <c r="H56" i="2"/>
  <c r="H205" i="2"/>
  <c r="H700" i="2"/>
  <c r="H156" i="2"/>
  <c r="H71" i="2"/>
  <c r="H376" i="2"/>
  <c r="H178" i="2"/>
  <c r="H373" i="2"/>
  <c r="H320" i="2"/>
  <c r="H611" i="2"/>
  <c r="H14" i="2"/>
  <c r="H114" i="2"/>
  <c r="H268" i="2"/>
  <c r="H187" i="2"/>
  <c r="H35" i="2"/>
  <c r="H477" i="2"/>
  <c r="H242" i="2"/>
  <c r="H38" i="2"/>
  <c r="H428" i="2"/>
  <c r="H585" i="2"/>
  <c r="H251" i="2"/>
  <c r="H17" i="2"/>
  <c r="H115" i="2"/>
  <c r="H15" i="2"/>
  <c r="H526" i="2"/>
  <c r="H248" i="2"/>
  <c r="H270" i="2"/>
  <c r="H419" i="2"/>
  <c r="H574" i="2"/>
  <c r="H340" i="2"/>
  <c r="H61" i="2"/>
  <c r="H274" i="2"/>
  <c r="H361" i="2"/>
  <c r="H259" i="2"/>
  <c r="H85" i="2"/>
  <c r="H678" i="2"/>
  <c r="H737" i="2"/>
  <c r="H573" i="2"/>
  <c r="H337" i="2"/>
  <c r="H129" i="2"/>
  <c r="H176" i="2"/>
  <c r="H632" i="2"/>
  <c r="H568" i="2"/>
  <c r="H680" i="2"/>
  <c r="H625" i="2"/>
  <c r="H73" i="2"/>
  <c r="H76" i="2"/>
  <c r="H724" i="2"/>
  <c r="H509" i="2"/>
  <c r="H244" i="2"/>
  <c r="H266" i="2"/>
  <c r="H33" i="2"/>
  <c r="H173" i="2"/>
  <c r="H480" i="2"/>
  <c r="H613" i="2"/>
  <c r="H291" i="2"/>
  <c r="H236" i="2"/>
  <c r="H246" i="2"/>
  <c r="H92" i="2"/>
  <c r="H536" i="2"/>
  <c r="H695" i="2"/>
  <c r="H547" i="2"/>
  <c r="H413" i="2"/>
  <c r="H359" i="2"/>
  <c r="H275" i="2"/>
  <c r="H697" i="2"/>
  <c r="H348" i="2"/>
  <c r="H276" i="2"/>
  <c r="H460" i="2"/>
  <c r="H186" i="2"/>
  <c r="H447" i="2"/>
  <c r="H295" i="2"/>
  <c r="H529" i="2"/>
  <c r="H386" i="2"/>
  <c r="H437" i="2"/>
  <c r="H572" i="2"/>
  <c r="H253" i="2"/>
  <c r="H362" i="2"/>
  <c r="H54" i="2"/>
  <c r="H166" i="2"/>
  <c r="H551" i="2"/>
  <c r="H676" i="2"/>
  <c r="H206" i="2"/>
  <c r="H136" i="2"/>
  <c r="H45" i="2"/>
  <c r="H443" i="2"/>
  <c r="H499" i="2"/>
  <c r="H25" i="2"/>
  <c r="H220" i="2"/>
  <c r="H100" i="2"/>
  <c r="H369" i="2"/>
  <c r="H308" i="2"/>
  <c r="H731" i="2"/>
  <c r="H669" i="2"/>
  <c r="H334" i="2"/>
  <c r="H715" i="2"/>
  <c r="H702" i="2"/>
  <c r="H591" i="2"/>
  <c r="H250" i="2"/>
  <c r="H357" i="2"/>
  <c r="H466" i="2"/>
  <c r="H468" i="2"/>
  <c r="H185" i="2"/>
  <c r="H328" i="2"/>
  <c r="H150" i="2"/>
  <c r="H537" i="2"/>
  <c r="H151" i="2"/>
  <c r="H184" i="2"/>
  <c r="H195" i="2"/>
  <c r="H565" i="2"/>
  <c r="H30" i="2"/>
  <c r="H426" i="2"/>
  <c r="H623" i="2"/>
  <c r="H675" i="2"/>
  <c r="H496" i="2"/>
  <c r="H354" i="2"/>
  <c r="H19" i="2"/>
  <c r="H582" i="2"/>
  <c r="H119" i="2"/>
  <c r="H642" i="2"/>
  <c r="H20" i="2"/>
  <c r="H203" i="2"/>
  <c r="H307" i="2"/>
  <c r="H52" i="2"/>
  <c r="H554" i="2"/>
  <c r="H43" i="2"/>
  <c r="H487" i="2"/>
  <c r="H48" i="2"/>
  <c r="H416" i="2"/>
  <c r="H456" i="2"/>
  <c r="H595" i="2"/>
  <c r="H576" i="2"/>
  <c r="H98" i="2"/>
  <c r="H492" i="2"/>
  <c r="H69" i="2"/>
  <c r="H360" i="2"/>
  <c r="H409" i="2"/>
  <c r="H736" i="2"/>
  <c r="H540" i="2"/>
  <c r="H22" i="2"/>
  <c r="H708" i="2"/>
  <c r="H732" i="2"/>
  <c r="H510" i="2"/>
  <c r="H541" i="2"/>
  <c r="H479" i="2"/>
  <c r="H598" i="2"/>
  <c r="H658" i="2"/>
  <c r="H363" i="2"/>
  <c r="H67" i="2"/>
  <c r="H464" i="2"/>
  <c r="H645" i="2"/>
  <c r="H396" i="2"/>
  <c r="H619" i="2"/>
  <c r="H224" i="2"/>
  <c r="H629" i="2"/>
  <c r="H47" i="2"/>
  <c r="H289" i="2"/>
  <c r="H317" i="2"/>
  <c r="H214" i="2"/>
  <c r="H133" i="2"/>
  <c r="H169" i="2"/>
  <c r="H303" i="2"/>
  <c r="H507" i="2"/>
  <c r="H297" i="2"/>
  <c r="H26" i="2"/>
  <c r="H198" i="2"/>
  <c r="H482" i="2"/>
  <c r="H208" i="2"/>
  <c r="H639" i="2"/>
  <c r="H616" i="2"/>
  <c r="H435" i="2"/>
  <c r="H433" i="2"/>
  <c r="H414" i="2"/>
  <c r="H135" i="2"/>
  <c r="H727" i="2"/>
  <c r="H563" i="2"/>
  <c r="H581" i="2"/>
  <c r="H41" i="2"/>
  <c r="H400" i="2"/>
  <c r="H210" i="2"/>
  <c r="H701" i="2"/>
  <c r="H494" i="2"/>
  <c r="H80" i="2"/>
  <c r="H729" i="2"/>
  <c r="H267" i="2"/>
  <c r="H686" i="2"/>
  <c r="H28" i="2"/>
  <c r="H157" i="2"/>
  <c r="H687" i="2"/>
  <c r="H374" i="2"/>
  <c r="H586" i="2"/>
  <c r="H403" i="2"/>
  <c r="H130" i="2"/>
  <c r="H438" i="2"/>
  <c r="H714" i="2"/>
  <c r="H341" i="2"/>
  <c r="H39" i="2"/>
  <c r="H372" i="2"/>
  <c r="H82" i="2"/>
  <c r="H685" i="2"/>
  <c r="H221" i="2"/>
  <c r="H118" i="2"/>
  <c r="H163" i="2"/>
  <c r="H108" i="2"/>
  <c r="H663" i="2"/>
  <c r="H559" i="2"/>
  <c r="H644" i="2"/>
  <c r="H326" i="2"/>
  <c r="H519" i="2"/>
  <c r="H315" i="2"/>
  <c r="H392" i="2"/>
  <c r="H113" i="2"/>
  <c r="H647" i="2"/>
  <c r="H450" i="2"/>
  <c r="H709" i="2"/>
  <c r="H549" i="2"/>
  <c r="H683" i="2"/>
  <c r="H722" i="2"/>
  <c r="H200" i="2"/>
  <c r="H219" i="2"/>
  <c r="H83" i="2"/>
  <c r="H324" i="2"/>
  <c r="H223" i="2"/>
  <c r="H469" i="2"/>
  <c r="H227" i="2"/>
  <c r="H523" i="2"/>
  <c r="H262" i="2"/>
  <c r="H329" i="2"/>
  <c r="H689" i="2"/>
  <c r="H131" i="2"/>
  <c r="H127" i="2"/>
  <c r="H255" i="2"/>
  <c r="H148" i="2"/>
  <c r="H646" i="2"/>
  <c r="H441" i="2"/>
  <c r="H204" i="2"/>
  <c r="H705" i="2"/>
  <c r="H656" i="2"/>
  <c r="H444" i="2"/>
  <c r="H614" i="2"/>
  <c r="H566" i="2"/>
  <c r="H84" i="2"/>
  <c r="H673" i="2"/>
  <c r="H109" i="2"/>
  <c r="H621" i="2"/>
  <c r="H712" i="2"/>
  <c r="H636" i="2"/>
  <c r="H407" i="2"/>
  <c r="H739" i="2"/>
  <c r="H597" i="2"/>
  <c r="H693" i="2"/>
  <c r="H145" i="2"/>
  <c r="H285" i="2"/>
  <c r="H440" i="2"/>
  <c r="H622" i="2"/>
  <c r="H368" i="2"/>
  <c r="H353" i="2"/>
  <c r="H630" i="2"/>
  <c r="H651" i="2"/>
  <c r="H212" i="2"/>
  <c r="H87" i="2"/>
  <c r="H258" i="2"/>
  <c r="H579" i="2"/>
  <c r="H300" i="2"/>
  <c r="H594" i="2"/>
  <c r="H234" i="2"/>
  <c r="H355" i="2"/>
  <c r="H384" i="2"/>
  <c r="H553" i="2"/>
  <c r="H490" i="2"/>
  <c r="H399" i="2"/>
  <c r="H381" i="2"/>
  <c r="H194" i="2"/>
  <c r="H95" i="2"/>
  <c r="H235" i="2"/>
  <c r="H292" i="2"/>
  <c r="H271" i="2"/>
  <c r="H730" i="2"/>
  <c r="H506" i="2"/>
  <c r="H605" i="2"/>
  <c r="H415" i="2"/>
  <c r="H197" i="2"/>
  <c r="H280" i="2"/>
  <c r="H690" i="2"/>
  <c r="H555" i="2"/>
  <c r="H189" i="2"/>
  <c r="H609" i="2"/>
  <c r="H514" i="2"/>
  <c r="H252" i="2"/>
  <c r="H520" i="2"/>
  <c r="H188" i="2"/>
  <c r="H602" i="2"/>
  <c r="H640" i="2"/>
  <c r="H521" i="2"/>
  <c r="H463" i="2"/>
  <c r="H637" i="2"/>
  <c r="H371" i="2"/>
  <c r="H596" i="2"/>
  <c r="H349" i="2"/>
  <c r="H446" i="2"/>
  <c r="H661" i="2"/>
  <c r="H445" i="2"/>
  <c r="H370" i="2"/>
  <c r="H681" i="2"/>
  <c r="H462" i="2"/>
  <c r="H352" i="2"/>
  <c r="H726" i="2"/>
  <c r="H652" i="2"/>
  <c r="H601" i="2"/>
  <c r="H631" i="2"/>
  <c r="H323" i="2"/>
  <c r="H430" i="2"/>
  <c r="H481" i="2"/>
  <c r="H542" i="2"/>
  <c r="H322" i="2"/>
  <c r="H626" i="2"/>
  <c r="H650" i="2"/>
  <c r="H725" i="2"/>
  <c r="H672" i="2"/>
  <c r="H449" i="2"/>
  <c r="H691" i="2"/>
  <c r="H498" i="2"/>
  <c r="H608" i="2"/>
  <c r="H694" i="2"/>
  <c r="H488" i="2"/>
  <c r="H666" i="2"/>
  <c r="H738" i="2"/>
  <c r="H539" i="2"/>
  <c r="H615" i="2"/>
  <c r="H635" i="2"/>
  <c r="H734" i="2"/>
  <c r="H718" i="2"/>
  <c r="H720" i="2"/>
  <c r="H503" i="2"/>
  <c r="H716" i="2"/>
  <c r="H735" i="2"/>
  <c r="H711" i="2"/>
  <c r="H627" i="2"/>
  <c r="H698" i="2"/>
  <c r="H719" i="2"/>
  <c r="H717" i="2"/>
  <c r="H688" i="2"/>
  <c r="H692" i="2"/>
  <c r="H706" i="2"/>
  <c r="H713" i="2"/>
  <c r="H733" i="2"/>
  <c r="G36" i="3" l="1"/>
  <c r="I36" i="3"/>
  <c r="G73" i="3"/>
  <c r="I73" i="3"/>
  <c r="F78" i="3"/>
  <c r="I78" i="3"/>
  <c r="G34" i="3"/>
  <c r="I34" i="3"/>
  <c r="G98" i="3"/>
  <c r="I98" i="3"/>
  <c r="H62" i="3"/>
  <c r="I62" i="3"/>
  <c r="G101" i="3"/>
  <c r="I101" i="3"/>
  <c r="G10" i="3"/>
  <c r="I10" i="3"/>
  <c r="D51" i="3"/>
  <c r="I51" i="3"/>
  <c r="F120" i="3"/>
  <c r="I120" i="3"/>
  <c r="H13" i="3"/>
  <c r="I13" i="3"/>
  <c r="F118" i="3"/>
  <c r="I118" i="3"/>
  <c r="F48" i="3"/>
  <c r="I48" i="3"/>
  <c r="F35" i="3"/>
  <c r="I35" i="3"/>
  <c r="E64" i="3"/>
  <c r="I64" i="3"/>
  <c r="G94" i="3"/>
  <c r="I94" i="3"/>
  <c r="E100" i="3"/>
  <c r="I100" i="3"/>
  <c r="G59" i="3"/>
  <c r="I59" i="3"/>
  <c r="E54" i="3"/>
  <c r="I54" i="3"/>
  <c r="G97" i="3"/>
  <c r="I97" i="3"/>
  <c r="G50" i="3"/>
  <c r="I50" i="3"/>
  <c r="F45" i="3"/>
  <c r="I45" i="3"/>
  <c r="F90" i="3"/>
  <c r="I90" i="3"/>
  <c r="F58" i="3"/>
  <c r="I58" i="3"/>
  <c r="G8" i="3"/>
  <c r="I8" i="3"/>
  <c r="G41" i="3"/>
  <c r="I41" i="3"/>
  <c r="E57" i="3"/>
  <c r="I57" i="3"/>
  <c r="E77" i="3"/>
  <c r="I77" i="3"/>
  <c r="Q30" i="3"/>
  <c r="I30" i="3"/>
  <c r="E88" i="3"/>
  <c r="I88" i="3"/>
  <c r="E4" i="3"/>
  <c r="I4" i="3"/>
  <c r="H61" i="3"/>
  <c r="I61" i="3"/>
  <c r="G20" i="3"/>
  <c r="I20" i="3"/>
  <c r="E112" i="3"/>
  <c r="I112" i="3"/>
  <c r="D86" i="3"/>
  <c r="I86" i="3"/>
  <c r="H28" i="3"/>
  <c r="I28" i="3"/>
  <c r="D75" i="3"/>
  <c r="I75" i="3"/>
  <c r="D81" i="3"/>
  <c r="I81" i="3"/>
  <c r="D82" i="3"/>
  <c r="I82" i="3"/>
  <c r="D91" i="3"/>
  <c r="I91" i="3"/>
  <c r="F113" i="3"/>
  <c r="I113" i="3"/>
  <c r="H83" i="3"/>
  <c r="I83" i="3"/>
  <c r="E49" i="3"/>
  <c r="I49" i="3"/>
  <c r="E104" i="3"/>
  <c r="I104" i="3"/>
  <c r="E18" i="3"/>
  <c r="I18" i="3"/>
  <c r="E11" i="3"/>
  <c r="I11" i="3"/>
  <c r="H68" i="3"/>
  <c r="I68" i="3"/>
  <c r="G72" i="3"/>
  <c r="I72" i="3"/>
  <c r="D3" i="3"/>
  <c r="I3" i="3"/>
  <c r="G37" i="3"/>
  <c r="I37" i="3"/>
  <c r="D5" i="3"/>
  <c r="I5" i="3"/>
  <c r="H29" i="3"/>
  <c r="I29" i="3"/>
  <c r="D115" i="3"/>
  <c r="I115" i="3"/>
  <c r="F105" i="3"/>
  <c r="I105" i="3"/>
  <c r="F114" i="3"/>
  <c r="I114" i="3"/>
  <c r="F117" i="3"/>
  <c r="I117" i="3"/>
  <c r="F44" i="3"/>
  <c r="I44" i="3"/>
  <c r="F6" i="3"/>
  <c r="I6" i="3"/>
  <c r="E122" i="3"/>
  <c r="I122" i="3"/>
  <c r="E60" i="3"/>
  <c r="I60" i="3"/>
  <c r="E23" i="3"/>
  <c r="I23" i="3"/>
  <c r="H103" i="3"/>
  <c r="I103" i="3"/>
  <c r="E63" i="3"/>
  <c r="I63" i="3"/>
  <c r="D113" i="3"/>
  <c r="AR397" i="2"/>
  <c r="AS692" i="2"/>
  <c r="AS734" i="2"/>
  <c r="AS672" i="2"/>
  <c r="AS726" i="2"/>
  <c r="AS463" i="2"/>
  <c r="AS280" i="2"/>
  <c r="AS651" i="2"/>
  <c r="AT613" i="2"/>
  <c r="AS519" i="2"/>
  <c r="AT672" i="2"/>
  <c r="AT726" i="2"/>
  <c r="AR687" i="2"/>
  <c r="AR416" i="2"/>
  <c r="AR19" i="2"/>
  <c r="AR236" i="2"/>
  <c r="AR170" i="2"/>
  <c r="AR101" i="2"/>
  <c r="AR527" i="2"/>
  <c r="AU711" i="2"/>
  <c r="AT734" i="2"/>
  <c r="D49" i="3"/>
  <c r="AT692" i="2"/>
  <c r="AT463" i="2"/>
  <c r="H104" i="3"/>
  <c r="AS399" i="2"/>
  <c r="AS645" i="2"/>
  <c r="AS178" i="2"/>
  <c r="AS558" i="2"/>
  <c r="AS240" i="2"/>
  <c r="AT651" i="2"/>
  <c r="AT507" i="2"/>
  <c r="AT159" i="2"/>
  <c r="AS521" i="2"/>
  <c r="AS686" i="2"/>
  <c r="AS362" i="2"/>
  <c r="AS10" i="2"/>
  <c r="AS723" i="2"/>
  <c r="AS561" i="2"/>
  <c r="AS72" i="2"/>
  <c r="AT635" i="2"/>
  <c r="AT352" i="2"/>
  <c r="AT197" i="2"/>
  <c r="AT712" i="2"/>
  <c r="AT372" i="2"/>
  <c r="AT303" i="2"/>
  <c r="AT43" i="2"/>
  <c r="AT100" i="2"/>
  <c r="AT480" i="2"/>
  <c r="AT38" i="2"/>
  <c r="AT588" i="2"/>
  <c r="AT10" i="2"/>
  <c r="AT141" i="2"/>
  <c r="AT504" i="2"/>
  <c r="AT8" i="2"/>
  <c r="AT543" i="2"/>
  <c r="AT331" i="2"/>
  <c r="AT177" i="2"/>
  <c r="AT405" i="2"/>
  <c r="AT723" i="2"/>
  <c r="AT552" i="2"/>
  <c r="AT301" i="2"/>
  <c r="AT560" i="2"/>
  <c r="AT40" i="2"/>
  <c r="AT682" i="2"/>
  <c r="AT473" i="2"/>
  <c r="AT283" i="2"/>
  <c r="AT561" i="2"/>
  <c r="AT209" i="2"/>
  <c r="AT442" i="2"/>
  <c r="AT134" i="2"/>
  <c r="AT121" i="2"/>
  <c r="AT139" i="2"/>
  <c r="AT124" i="2"/>
  <c r="AT557" i="2"/>
  <c r="AT314" i="2"/>
  <c r="AT72" i="2"/>
  <c r="AT239" i="2"/>
  <c r="AT606" i="2"/>
  <c r="AS223" i="2"/>
  <c r="AS185" i="2"/>
  <c r="AS633" i="2"/>
  <c r="AS472" i="2"/>
  <c r="AS306" i="2"/>
  <c r="AT688" i="2"/>
  <c r="AT521" i="2"/>
  <c r="AT630" i="2"/>
  <c r="AT324" i="2"/>
  <c r="AT686" i="2"/>
  <c r="AT464" i="2"/>
  <c r="AT675" i="2"/>
  <c r="AT362" i="2"/>
  <c r="AT632" i="2"/>
  <c r="AT376" i="2"/>
  <c r="AT620" i="2"/>
  <c r="AT497" i="2"/>
  <c r="AS717" i="2"/>
  <c r="AS615" i="2"/>
  <c r="AS650" i="2"/>
  <c r="AS462" i="2"/>
  <c r="AS640" i="2"/>
  <c r="AS415" i="2"/>
  <c r="AS369" i="2"/>
  <c r="AS530" i="2"/>
  <c r="AS391" i="2"/>
  <c r="AT540" i="2"/>
  <c r="AT319" i="2"/>
  <c r="AS635" i="2"/>
  <c r="AS135" i="2"/>
  <c r="AS376" i="2"/>
  <c r="AS405" i="2"/>
  <c r="AS121" i="2"/>
  <c r="AT725" i="2"/>
  <c r="AT490" i="2"/>
  <c r="AT646" i="2"/>
  <c r="AT315" i="2"/>
  <c r="AT135" i="2"/>
  <c r="AT736" i="2"/>
  <c r="AT468" i="2"/>
  <c r="AT697" i="2"/>
  <c r="AT340" i="2"/>
  <c r="AT2" i="2"/>
  <c r="AT88" i="2"/>
  <c r="AS719" i="2"/>
  <c r="AS539" i="2"/>
  <c r="AS626" i="2"/>
  <c r="AS681" i="2"/>
  <c r="AS602" i="2"/>
  <c r="AS605" i="2"/>
  <c r="AS384" i="2"/>
  <c r="AS368" i="2"/>
  <c r="AS109" i="2"/>
  <c r="AS255" i="2"/>
  <c r="AS219" i="2"/>
  <c r="AS326" i="2"/>
  <c r="AS341" i="2"/>
  <c r="AS729" i="2"/>
  <c r="AS433" i="2"/>
  <c r="AS133" i="2"/>
  <c r="AS363" i="2"/>
  <c r="AS360" i="2"/>
  <c r="AS52" i="2"/>
  <c r="AS426" i="2"/>
  <c r="AS357" i="2"/>
  <c r="AS540" i="2"/>
  <c r="AS159" i="2"/>
  <c r="AS512" i="2"/>
  <c r="AS18" i="2"/>
  <c r="AT280" i="2"/>
  <c r="AT28" i="2"/>
  <c r="AT54" i="2"/>
  <c r="AT505" i="2"/>
  <c r="AS688" i="2"/>
  <c r="AS646" i="2"/>
  <c r="AS675" i="2"/>
  <c r="AS632" i="2"/>
  <c r="AS504" i="2"/>
  <c r="AS301" i="2"/>
  <c r="AS442" i="2"/>
  <c r="AS239" i="2"/>
  <c r="AS698" i="2"/>
  <c r="AS738" i="2"/>
  <c r="AS322" i="2"/>
  <c r="AS370" i="2"/>
  <c r="AS188" i="2"/>
  <c r="AS506" i="2"/>
  <c r="AS355" i="2"/>
  <c r="AS622" i="2"/>
  <c r="AS673" i="2"/>
  <c r="AS127" i="2"/>
  <c r="AS200" i="2"/>
  <c r="AS644" i="2"/>
  <c r="AS714" i="2"/>
  <c r="AS80" i="2"/>
  <c r="AS435" i="2"/>
  <c r="AS214" i="2"/>
  <c r="AS658" i="2"/>
  <c r="AS69" i="2"/>
  <c r="AS307" i="2"/>
  <c r="AS30" i="2"/>
  <c r="AS250" i="2"/>
  <c r="AS499" i="2"/>
  <c r="AS437" i="2"/>
  <c r="AS413" i="2"/>
  <c r="AS266" i="2"/>
  <c r="AS337" i="2"/>
  <c r="AS270" i="2"/>
  <c r="AS35" i="2"/>
  <c r="AS700" i="2"/>
  <c r="AS172" i="2"/>
  <c r="AS584" i="2"/>
  <c r="AS123" i="2"/>
  <c r="AS638" i="2"/>
  <c r="AS146" i="2"/>
  <c r="AS165" i="2"/>
  <c r="AS154" i="2"/>
  <c r="AS287" i="2"/>
  <c r="AS90" i="2"/>
  <c r="AS318" i="2"/>
  <c r="AS522" i="2"/>
  <c r="AS721" i="2"/>
  <c r="AS309" i="2"/>
  <c r="AS278" i="2"/>
  <c r="AS112" i="2"/>
  <c r="AS517" i="2"/>
  <c r="AS546" i="2"/>
  <c r="AS604" i="2"/>
  <c r="AS671" i="2"/>
  <c r="AS325" i="2"/>
  <c r="AS279" i="2"/>
  <c r="AS679" i="2"/>
  <c r="AS500" i="2"/>
  <c r="AS142" i="2"/>
  <c r="AS65" i="2"/>
  <c r="AS225" i="2"/>
  <c r="AS132" i="2"/>
  <c r="AS483" i="2"/>
  <c r="AS356" i="2"/>
  <c r="AS9" i="2"/>
  <c r="AS411" i="2"/>
  <c r="AS452" i="2"/>
  <c r="AR87" i="2"/>
  <c r="AS507" i="2"/>
  <c r="AS428" i="2"/>
  <c r="AS243" i="2"/>
  <c r="AS350" i="2"/>
  <c r="AS653" i="2"/>
  <c r="AT399" i="2"/>
  <c r="AT727" i="2"/>
  <c r="AT178" i="2"/>
  <c r="AS352" i="2"/>
  <c r="AS372" i="2"/>
  <c r="AS100" i="2"/>
  <c r="AS620" i="2"/>
  <c r="AS331" i="2"/>
  <c r="AS473" i="2"/>
  <c r="AS139" i="2"/>
  <c r="AS28" i="2"/>
  <c r="AS568" i="2"/>
  <c r="AS505" i="2"/>
  <c r="AS548" i="2"/>
  <c r="AS628" i="2"/>
  <c r="AT82" i="2"/>
  <c r="AT369" i="2"/>
  <c r="AT710" i="2"/>
  <c r="AS630" i="2"/>
  <c r="AS303" i="2"/>
  <c r="AS480" i="2"/>
  <c r="AS141" i="2"/>
  <c r="AS552" i="2"/>
  <c r="AS134" i="2"/>
  <c r="AS606" i="2"/>
  <c r="AS252" i="2"/>
  <c r="AS683" i="2"/>
  <c r="AS479" i="2"/>
  <c r="AS529" i="2"/>
  <c r="AS56" i="2"/>
  <c r="AS385" i="2"/>
  <c r="AS23" i="2"/>
  <c r="AS398" i="2"/>
  <c r="AS158" i="2"/>
  <c r="AS418" i="2"/>
  <c r="AS545" i="2"/>
  <c r="AS533" i="2"/>
  <c r="AS82" i="2"/>
  <c r="AS348" i="2"/>
  <c r="AS710" i="2"/>
  <c r="AS612" i="2"/>
  <c r="AS395" i="2"/>
  <c r="AT636" i="2"/>
  <c r="AT645" i="2"/>
  <c r="AT161" i="2"/>
  <c r="AS712" i="2"/>
  <c r="AS736" i="2"/>
  <c r="AS340" i="2"/>
  <c r="AS8" i="2"/>
  <c r="AS560" i="2"/>
  <c r="AS488" i="2"/>
  <c r="AS285" i="2"/>
  <c r="AS701" i="2"/>
  <c r="AS195" i="2"/>
  <c r="AS737" i="2"/>
  <c r="AS66" i="2"/>
  <c r="AS427" i="2"/>
  <c r="AS404" i="2"/>
  <c r="AS457" i="2"/>
  <c r="AS455" i="2"/>
  <c r="AT590" i="2"/>
  <c r="AS441" i="2"/>
  <c r="AS496" i="2"/>
  <c r="AS161" i="2"/>
  <c r="AS664" i="2"/>
  <c r="AS281" i="2"/>
  <c r="AT633" i="2"/>
  <c r="AS197" i="2"/>
  <c r="AS464" i="2"/>
  <c r="AS38" i="2"/>
  <c r="AS497" i="2"/>
  <c r="AS40" i="2"/>
  <c r="AS557" i="2"/>
  <c r="AS661" i="2"/>
  <c r="AS689" i="2"/>
  <c r="AS289" i="2"/>
  <c r="AS45" i="2"/>
  <c r="AS268" i="2"/>
  <c r="AS91" i="2"/>
  <c r="AS290" i="2"/>
  <c r="AS649" i="2"/>
  <c r="AS153" i="2"/>
  <c r="AS190" i="2"/>
  <c r="AS716" i="2"/>
  <c r="AS613" i="2"/>
  <c r="AS46" i="2"/>
  <c r="AS346" i="2"/>
  <c r="AT487" i="2"/>
  <c r="AT243" i="2"/>
  <c r="AS324" i="2"/>
  <c r="AS697" i="2"/>
  <c r="AS543" i="2"/>
  <c r="AS209" i="2"/>
  <c r="AS711" i="2"/>
  <c r="AS594" i="2"/>
  <c r="AS130" i="2"/>
  <c r="AS20" i="2"/>
  <c r="AS509" i="2"/>
  <c r="AS202" i="2"/>
  <c r="AS343" i="2"/>
  <c r="AS478" i="2"/>
  <c r="AS144" i="2"/>
  <c r="AS578" i="2"/>
  <c r="AS392" i="2"/>
  <c r="AS54" i="2"/>
  <c r="AS448" i="2"/>
  <c r="AS429" i="2"/>
  <c r="AS667" i="2"/>
  <c r="AT223" i="2"/>
  <c r="AT428" i="2"/>
  <c r="AS725" i="2"/>
  <c r="AS315" i="2"/>
  <c r="AS468" i="2"/>
  <c r="AS588" i="2"/>
  <c r="AS177" i="2"/>
  <c r="AS283" i="2"/>
  <c r="AR283" i="2"/>
  <c r="AS124" i="2"/>
  <c r="AS271" i="2"/>
  <c r="AS663" i="2"/>
  <c r="AS98" i="2"/>
  <c r="AS695" i="2"/>
  <c r="AS703" i="2"/>
  <c r="AS97" i="2"/>
  <c r="AS408" i="2"/>
  <c r="AS406" i="2"/>
  <c r="AS495" i="2"/>
  <c r="AS713" i="2"/>
  <c r="AS720" i="2"/>
  <c r="AS691" i="2"/>
  <c r="AS601" i="2"/>
  <c r="AS371" i="2"/>
  <c r="AS555" i="2"/>
  <c r="AS194" i="2"/>
  <c r="AS87" i="2"/>
  <c r="AS739" i="2"/>
  <c r="AS705" i="2"/>
  <c r="AS636" i="2"/>
  <c r="AS487" i="2"/>
  <c r="AS282" i="2"/>
  <c r="AS269" i="2"/>
  <c r="AS380" i="2"/>
  <c r="AT392" i="2"/>
  <c r="AT185" i="2"/>
  <c r="AT448" i="2"/>
  <c r="AS490" i="2"/>
  <c r="AS43" i="2"/>
  <c r="AS2" i="2"/>
  <c r="AS88" i="2"/>
  <c r="AS682" i="2"/>
  <c r="AS314" i="2"/>
  <c r="AS481" i="2"/>
  <c r="AS566" i="2"/>
  <c r="AS639" i="2"/>
  <c r="AS702" i="2"/>
  <c r="AS526" i="2"/>
  <c r="AS528" i="2"/>
  <c r="AS149" i="2"/>
  <c r="AS387" i="2"/>
  <c r="AS321" i="2"/>
  <c r="AS501" i="2"/>
  <c r="AS727" i="2"/>
  <c r="AS61" i="2"/>
  <c r="AS319" i="2"/>
  <c r="AS111" i="2"/>
  <c r="AS192" i="2"/>
  <c r="AT441" i="2"/>
  <c r="AT496" i="2"/>
  <c r="AT348" i="2"/>
  <c r="AT568" i="2"/>
  <c r="AT61" i="2"/>
  <c r="AT282" i="2"/>
  <c r="AT558" i="2"/>
  <c r="AT530" i="2"/>
  <c r="AT512" i="2"/>
  <c r="AT46" i="2"/>
  <c r="AT269" i="2"/>
  <c r="AT664" i="2"/>
  <c r="AT472" i="2"/>
  <c r="AT429" i="2"/>
  <c r="AT612" i="2"/>
  <c r="AT548" i="2"/>
  <c r="AT111" i="2"/>
  <c r="AT350" i="2"/>
  <c r="AT240" i="2"/>
  <c r="AT18" i="2"/>
  <c r="AT380" i="2"/>
  <c r="AT281" i="2"/>
  <c r="AT306" i="2"/>
  <c r="AT391" i="2"/>
  <c r="AT346" i="2"/>
  <c r="AT395" i="2"/>
  <c r="AT667" i="2"/>
  <c r="AT628" i="2"/>
  <c r="AT192" i="2"/>
  <c r="AT653" i="2"/>
  <c r="AR321" i="2"/>
  <c r="AR495" i="2"/>
  <c r="AR501" i="2"/>
  <c r="K89" i="3"/>
  <c r="AR382" i="2"/>
  <c r="AS553" i="2"/>
  <c r="AS353" i="2"/>
  <c r="AS621" i="2"/>
  <c r="AS148" i="2"/>
  <c r="AS83" i="2"/>
  <c r="AS39" i="2"/>
  <c r="AS267" i="2"/>
  <c r="AS414" i="2"/>
  <c r="AS169" i="2"/>
  <c r="AS67" i="2"/>
  <c r="AS409" i="2"/>
  <c r="AS554" i="2"/>
  <c r="AS623" i="2"/>
  <c r="AS466" i="2"/>
  <c r="AS220" i="2"/>
  <c r="AS253" i="2"/>
  <c r="AS275" i="2"/>
  <c r="AS173" i="2"/>
  <c r="AS176" i="2"/>
  <c r="AS574" i="2"/>
  <c r="AS242" i="2"/>
  <c r="AS71" i="2"/>
  <c r="AS657" i="2"/>
  <c r="AS215" i="2"/>
  <c r="AS138" i="2"/>
  <c r="AS89" i="2"/>
  <c r="AS199" i="2"/>
  <c r="AS476" i="2"/>
  <c r="AS298" i="2"/>
  <c r="AS143" i="2"/>
  <c r="AS106" i="2"/>
  <c r="AS16" i="2"/>
  <c r="AS335" i="2"/>
  <c r="AS34" i="2"/>
  <c r="AS288" i="2"/>
  <c r="AS684" i="2"/>
  <c r="AS567" i="2"/>
  <c r="AS377" i="2"/>
  <c r="AS60" i="2"/>
  <c r="AS179" i="2"/>
  <c r="AS580" i="2"/>
  <c r="AS439" i="2"/>
  <c r="AS332" i="2"/>
  <c r="AS299" i="2"/>
  <c r="AS654" i="2"/>
  <c r="AS230" i="2"/>
  <c r="AS218" i="2"/>
  <c r="AS4" i="2"/>
  <c r="AS168" i="2"/>
  <c r="AS389" i="2"/>
  <c r="AS643" i="2"/>
  <c r="AS78" i="2"/>
  <c r="AS81" i="2"/>
  <c r="AS641" i="2"/>
  <c r="AS600" i="2"/>
  <c r="AT717" i="2"/>
  <c r="AT615" i="2"/>
  <c r="AT650" i="2"/>
  <c r="AT462" i="2"/>
  <c r="AT640" i="2"/>
  <c r="AT415" i="2"/>
  <c r="AT553" i="2"/>
  <c r="AT353" i="2"/>
  <c r="AT621" i="2"/>
  <c r="AT148" i="2"/>
  <c r="AT83" i="2"/>
  <c r="AT519" i="2"/>
  <c r="AT39" i="2"/>
  <c r="AT267" i="2"/>
  <c r="AT414" i="2"/>
  <c r="AT169" i="2"/>
  <c r="AT67" i="2"/>
  <c r="AT409" i="2"/>
  <c r="AT554" i="2"/>
  <c r="AT623" i="2"/>
  <c r="AT466" i="2"/>
  <c r="AT220" i="2"/>
  <c r="AT253" i="2"/>
  <c r="AT275" i="2"/>
  <c r="AT173" i="2"/>
  <c r="AT176" i="2"/>
  <c r="AT574" i="2"/>
  <c r="AT242" i="2"/>
  <c r="AT71" i="2"/>
  <c r="AT657" i="2"/>
  <c r="AT215" i="2"/>
  <c r="AT138" i="2"/>
  <c r="AT89" i="2"/>
  <c r="AT199" i="2"/>
  <c r="AT476" i="2"/>
  <c r="AT298" i="2"/>
  <c r="AT143" i="2"/>
  <c r="AT106" i="2"/>
  <c r="AT16" i="2"/>
  <c r="AT335" i="2"/>
  <c r="AT34" i="2"/>
  <c r="AT288" i="2"/>
  <c r="AT684" i="2"/>
  <c r="AT567" i="2"/>
  <c r="AT377" i="2"/>
  <c r="AT60" i="2"/>
  <c r="AT179" i="2"/>
  <c r="AT580" i="2"/>
  <c r="AT439" i="2"/>
  <c r="AT332" i="2"/>
  <c r="AT299" i="2"/>
  <c r="AT654" i="2"/>
  <c r="AT230" i="2"/>
  <c r="AT218" i="2"/>
  <c r="AT4" i="2"/>
  <c r="AT168" i="2"/>
  <c r="AT389" i="2"/>
  <c r="AT643" i="2"/>
  <c r="AT78" i="2"/>
  <c r="AT81" i="2"/>
  <c r="AT641" i="2"/>
  <c r="AT600" i="2"/>
  <c r="AR323" i="2"/>
  <c r="AR349" i="2"/>
  <c r="AR235" i="2"/>
  <c r="AR579" i="2"/>
  <c r="AR262" i="2"/>
  <c r="AR163" i="2"/>
  <c r="AR586" i="2"/>
  <c r="AR400" i="2"/>
  <c r="AR482" i="2"/>
  <c r="AR510" i="2"/>
  <c r="AR595" i="2"/>
  <c r="AR334" i="2"/>
  <c r="AR447" i="2"/>
  <c r="AR92" i="2"/>
  <c r="AR76" i="2"/>
  <c r="AR115" i="2"/>
  <c r="AR14" i="2"/>
  <c r="AR421" i="2"/>
  <c r="AR29" i="2"/>
  <c r="AR51" i="2"/>
  <c r="AR62" i="2"/>
  <c r="AR86" i="2"/>
  <c r="C114" i="3"/>
  <c r="AR351" i="2"/>
  <c r="AR313" i="2"/>
  <c r="AR432" i="2"/>
  <c r="AR37" i="2"/>
  <c r="AR534" i="2"/>
  <c r="C43" i="3"/>
  <c r="AR296" i="2"/>
  <c r="AR544" i="2"/>
  <c r="AR518" i="2"/>
  <c r="AR249" i="2"/>
  <c r="AR32" i="2"/>
  <c r="AR394" i="2"/>
  <c r="C30" i="3"/>
  <c r="AR50" i="2"/>
  <c r="AR593" i="2"/>
  <c r="C66" i="3"/>
  <c r="AR502" i="2"/>
  <c r="AR237" i="2"/>
  <c r="AR696" i="2"/>
  <c r="AU717" i="2"/>
  <c r="AU615" i="2"/>
  <c r="AU650" i="2"/>
  <c r="AU462" i="2"/>
  <c r="AU640" i="2"/>
  <c r="AU415" i="2"/>
  <c r="AS25" i="2"/>
  <c r="AS572" i="2"/>
  <c r="AS359" i="2"/>
  <c r="AS33" i="2"/>
  <c r="AS129" i="2"/>
  <c r="AS419" i="2"/>
  <c r="AS477" i="2"/>
  <c r="AS156" i="2"/>
  <c r="AS474" i="2"/>
  <c r="AS55" i="2"/>
  <c r="AS422" i="2"/>
  <c r="AS485" i="2"/>
  <c r="AS93" i="2"/>
  <c r="AS364" i="2"/>
  <c r="AS286" i="2"/>
  <c r="AS587" i="2"/>
  <c r="AS264" i="2"/>
  <c r="AS379" i="2"/>
  <c r="AS383" i="2"/>
  <c r="AS592" i="2"/>
  <c r="AS175" i="2"/>
  <c r="AS470" i="2"/>
  <c r="AS434" i="2"/>
  <c r="AS94" i="2"/>
  <c r="AS459" i="2"/>
  <c r="AS171" i="2"/>
  <c r="AS265" i="2"/>
  <c r="AS164" i="2"/>
  <c r="AS241" i="2"/>
  <c r="AS431" i="2"/>
  <c r="AS316" i="2"/>
  <c r="AS513" i="2"/>
  <c r="AS390" i="2"/>
  <c r="AS305" i="2"/>
  <c r="AS211" i="2"/>
  <c r="AS634" i="2"/>
  <c r="AS96" i="2"/>
  <c r="AS217" i="2"/>
  <c r="AS516" i="2"/>
  <c r="AS484" i="2"/>
  <c r="AT719" i="2"/>
  <c r="AT539" i="2"/>
  <c r="AT626" i="2"/>
  <c r="AT681" i="2"/>
  <c r="AT602" i="2"/>
  <c r="AT605" i="2"/>
  <c r="AT384" i="2"/>
  <c r="AT368" i="2"/>
  <c r="AT109" i="2"/>
  <c r="AT255" i="2"/>
  <c r="AT219" i="2"/>
  <c r="AT326" i="2"/>
  <c r="AT341" i="2"/>
  <c r="AT729" i="2"/>
  <c r="AT433" i="2"/>
  <c r="AT133" i="2"/>
  <c r="AT363" i="2"/>
  <c r="AT360" i="2"/>
  <c r="AT52" i="2"/>
  <c r="AT426" i="2"/>
  <c r="AT357" i="2"/>
  <c r="AT25" i="2"/>
  <c r="AT572" i="2"/>
  <c r="AT359" i="2"/>
  <c r="AT33" i="2"/>
  <c r="AT129" i="2"/>
  <c r="AT419" i="2"/>
  <c r="AT477" i="2"/>
  <c r="AT156" i="2"/>
  <c r="AT474" i="2"/>
  <c r="AT55" i="2"/>
  <c r="AT422" i="2"/>
  <c r="AT485" i="2"/>
  <c r="AT93" i="2"/>
  <c r="AT364" i="2"/>
  <c r="AT286" i="2"/>
  <c r="AT587" i="2"/>
  <c r="AT264" i="2"/>
  <c r="AT379" i="2"/>
  <c r="AT383" i="2"/>
  <c r="AT592" i="2"/>
  <c r="AT175" i="2"/>
  <c r="AT470" i="2"/>
  <c r="AT434" i="2"/>
  <c r="AT94" i="2"/>
  <c r="AT459" i="2"/>
  <c r="AT171" i="2"/>
  <c r="AT265" i="2"/>
  <c r="AT164" i="2"/>
  <c r="AT241" i="2"/>
  <c r="AT431" i="2"/>
  <c r="AT316" i="2"/>
  <c r="AT513" i="2"/>
  <c r="AT390" i="2"/>
  <c r="AT305" i="2"/>
  <c r="AT211" i="2"/>
  <c r="AT634" i="2"/>
  <c r="AT96" i="2"/>
  <c r="AT217" i="2"/>
  <c r="AT516" i="2"/>
  <c r="AT484" i="2"/>
  <c r="AR503" i="2"/>
  <c r="AR498" i="2"/>
  <c r="AR189" i="2"/>
  <c r="AR95" i="2"/>
  <c r="AR258" i="2"/>
  <c r="AR523" i="2"/>
  <c r="AR450" i="2"/>
  <c r="AR118" i="2"/>
  <c r="AR374" i="2"/>
  <c r="AR41" i="2"/>
  <c r="AR198" i="2"/>
  <c r="AR224" i="2"/>
  <c r="AR582" i="2"/>
  <c r="AR186" i="2"/>
  <c r="AR73" i="2"/>
  <c r="AR17" i="2"/>
  <c r="AR3" i="2"/>
  <c r="AR339" i="2"/>
  <c r="AR160" i="2"/>
  <c r="AR277" i="2"/>
  <c r="AR116" i="2"/>
  <c r="AR524" i="2"/>
  <c r="AR410" i="2"/>
  <c r="AR216" i="2"/>
  <c r="AR126" i="2"/>
  <c r="AR70" i="2"/>
  <c r="AR6" i="2"/>
  <c r="AR284" i="2"/>
  <c r="AR68" i="2"/>
  <c r="AR104" i="2"/>
  <c r="AR467" i="2"/>
  <c r="C78" i="3"/>
  <c r="AR670" i="2"/>
  <c r="AR665" i="2"/>
  <c r="AR155" i="2"/>
  <c r="AR302" i="2"/>
  <c r="AR5" i="2"/>
  <c r="AR515" i="2"/>
  <c r="AR238" i="2"/>
  <c r="AR128" i="2"/>
  <c r="AR575" i="2"/>
  <c r="AR327" i="2"/>
  <c r="AR531" i="2"/>
  <c r="AU719" i="2"/>
  <c r="AU539" i="2"/>
  <c r="AU626" i="2"/>
  <c r="AU681" i="2"/>
  <c r="AU602" i="2"/>
  <c r="AU605" i="2"/>
  <c r="AU384" i="2"/>
  <c r="AU368" i="2"/>
  <c r="AU109" i="2"/>
  <c r="AT698" i="2"/>
  <c r="AT738" i="2"/>
  <c r="AT322" i="2"/>
  <c r="AT370" i="2"/>
  <c r="AT188" i="2"/>
  <c r="AT506" i="2"/>
  <c r="AT355" i="2"/>
  <c r="AT622" i="2"/>
  <c r="AT673" i="2"/>
  <c r="AT127" i="2"/>
  <c r="AT200" i="2"/>
  <c r="AT644" i="2"/>
  <c r="AT714" i="2"/>
  <c r="AT80" i="2"/>
  <c r="AT435" i="2"/>
  <c r="AT214" i="2"/>
  <c r="AT658" i="2"/>
  <c r="AT69" i="2"/>
  <c r="AT307" i="2"/>
  <c r="AT30" i="2"/>
  <c r="AT250" i="2"/>
  <c r="AT499" i="2"/>
  <c r="AT437" i="2"/>
  <c r="AT413" i="2"/>
  <c r="AT266" i="2"/>
  <c r="AT337" i="2"/>
  <c r="AT270" i="2"/>
  <c r="AT35" i="2"/>
  <c r="AT700" i="2"/>
  <c r="AT172" i="2"/>
  <c r="AT584" i="2"/>
  <c r="AT123" i="2"/>
  <c r="AT638" i="2"/>
  <c r="AT146" i="2"/>
  <c r="AT165" i="2"/>
  <c r="AT154" i="2"/>
  <c r="AT287" i="2"/>
  <c r="AT90" i="2"/>
  <c r="AT318" i="2"/>
  <c r="AT522" i="2"/>
  <c r="AT721" i="2"/>
  <c r="AT309" i="2"/>
  <c r="AT278" i="2"/>
  <c r="AT112" i="2"/>
  <c r="AT517" i="2"/>
  <c r="AT546" i="2"/>
  <c r="AT604" i="2"/>
  <c r="AT671" i="2"/>
  <c r="AT325" i="2"/>
  <c r="AT279" i="2"/>
  <c r="AT679" i="2"/>
  <c r="AT500" i="2"/>
  <c r="AT142" i="2"/>
  <c r="AT65" i="2"/>
  <c r="AT225" i="2"/>
  <c r="AT132" i="2"/>
  <c r="AT483" i="2"/>
  <c r="AT356" i="2"/>
  <c r="AT9" i="2"/>
  <c r="AT411" i="2"/>
  <c r="AT452" i="2"/>
  <c r="AR371" i="2"/>
  <c r="AR227" i="2"/>
  <c r="AR26" i="2"/>
  <c r="AR619" i="2"/>
  <c r="AR551" i="2"/>
  <c r="AR361" i="2"/>
  <c r="AR251" i="2"/>
  <c r="C75" i="3"/>
  <c r="AR320" i="2"/>
  <c r="AR105" i="2"/>
  <c r="AR31" i="2"/>
  <c r="AR310" i="2"/>
  <c r="AR228" i="2"/>
  <c r="AR162" i="2"/>
  <c r="C108" i="3"/>
  <c r="AR193" i="2"/>
  <c r="AR436" i="2"/>
  <c r="AR451" i="2"/>
  <c r="AR27" i="2"/>
  <c r="C60" i="3"/>
  <c r="AR550" i="2"/>
  <c r="AR24" i="2"/>
  <c r="AR229" i="2"/>
  <c r="AR152" i="2"/>
  <c r="AR63" i="2"/>
  <c r="AR232" i="2"/>
  <c r="AR75" i="2"/>
  <c r="AR367" i="2"/>
  <c r="AR182" i="2"/>
  <c r="AR231" i="2"/>
  <c r="AR402" i="2"/>
  <c r="AU698" i="2"/>
  <c r="AU738" i="2"/>
  <c r="AU322" i="2"/>
  <c r="AU370" i="2"/>
  <c r="AU188" i="2"/>
  <c r="AU506" i="2"/>
  <c r="AU355" i="2"/>
  <c r="AU622" i="2"/>
  <c r="AU673" i="2"/>
  <c r="AU127" i="2"/>
  <c r="AU200" i="2"/>
  <c r="AU644" i="2"/>
  <c r="AU714" i="2"/>
  <c r="AU80" i="2"/>
  <c r="AU435" i="2"/>
  <c r="AU214" i="2"/>
  <c r="AU658" i="2"/>
  <c r="AU69" i="2"/>
  <c r="AU307" i="2"/>
  <c r="AU30" i="2"/>
  <c r="AU250" i="2"/>
  <c r="AU499" i="2"/>
  <c r="AU437" i="2"/>
  <c r="AU413" i="2"/>
  <c r="AU266" i="2"/>
  <c r="AU337" i="2"/>
  <c r="AU270" i="2"/>
  <c r="AU35" i="2"/>
  <c r="AU700" i="2"/>
  <c r="AU172" i="2"/>
  <c r="AU584" i="2"/>
  <c r="AU123" i="2"/>
  <c r="AU638" i="2"/>
  <c r="AU146" i="2"/>
  <c r="AU165" i="2"/>
  <c r="AU154" i="2"/>
  <c r="AU287" i="2"/>
  <c r="AU90" i="2"/>
  <c r="AU318" i="2"/>
  <c r="AU522" i="2"/>
  <c r="AU721" i="2"/>
  <c r="AU309" i="2"/>
  <c r="AU278" i="2"/>
  <c r="AU112" i="2"/>
  <c r="AU517" i="2"/>
  <c r="AU546" i="2"/>
  <c r="AU604" i="2"/>
  <c r="AU671" i="2"/>
  <c r="AU325" i="2"/>
  <c r="AU279" i="2"/>
  <c r="AU679" i="2"/>
  <c r="AU500" i="2"/>
  <c r="AU142" i="2"/>
  <c r="AU65" i="2"/>
  <c r="AU225" i="2"/>
  <c r="AU132" i="2"/>
  <c r="AU483" i="2"/>
  <c r="AU356" i="2"/>
  <c r="AU9" i="2"/>
  <c r="AU411" i="2"/>
  <c r="AU452" i="2"/>
  <c r="AU49" i="2"/>
  <c r="AS627" i="2"/>
  <c r="AS666" i="2"/>
  <c r="AS542" i="2"/>
  <c r="AS445" i="2"/>
  <c r="AS520" i="2"/>
  <c r="AS730" i="2"/>
  <c r="AS234" i="2"/>
  <c r="AS440" i="2"/>
  <c r="AS84" i="2"/>
  <c r="AS131" i="2"/>
  <c r="AS722" i="2"/>
  <c r="AS559" i="2"/>
  <c r="AS438" i="2"/>
  <c r="AS494" i="2"/>
  <c r="AS616" i="2"/>
  <c r="AS317" i="2"/>
  <c r="AS598" i="2"/>
  <c r="AS492" i="2"/>
  <c r="AS203" i="2"/>
  <c r="AS565" i="2"/>
  <c r="AS591" i="2"/>
  <c r="AS443" i="2"/>
  <c r="AS386" i="2"/>
  <c r="AS547" i="2"/>
  <c r="AS244" i="2"/>
  <c r="AS573" i="2"/>
  <c r="AS248" i="2"/>
  <c r="AS187" i="2"/>
  <c r="AS205" i="2"/>
  <c r="AS336" i="2"/>
  <c r="AS256" i="2"/>
  <c r="AS226" i="2"/>
  <c r="AS125" i="2"/>
  <c r="AS704" i="2"/>
  <c r="AS272" i="2"/>
  <c r="AS245" i="2"/>
  <c r="AS345" i="2"/>
  <c r="AS677" i="2"/>
  <c r="AS344" i="2"/>
  <c r="AS44" i="2"/>
  <c r="AS659" i="2"/>
  <c r="AS583" i="2"/>
  <c r="AS589" i="2"/>
  <c r="AS412" i="2"/>
  <c r="AS233" i="2"/>
  <c r="AS610" i="2"/>
  <c r="AS58" i="2"/>
  <c r="AS493" i="2"/>
  <c r="AS564" i="2"/>
  <c r="AS366" i="2"/>
  <c r="AS42" i="2"/>
  <c r="AS458" i="2"/>
  <c r="AS257" i="2"/>
  <c r="AS365" i="2"/>
  <c r="AS181" i="2"/>
  <c r="AS342" i="2"/>
  <c r="AS401" i="2"/>
  <c r="AS261" i="2"/>
  <c r="AS668" i="2"/>
  <c r="AS417" i="2"/>
  <c r="AS333" i="2"/>
  <c r="AT627" i="2"/>
  <c r="AT666" i="2"/>
  <c r="AT542" i="2"/>
  <c r="AT445" i="2"/>
  <c r="AT520" i="2"/>
  <c r="AT730" i="2"/>
  <c r="AT234" i="2"/>
  <c r="AT440" i="2"/>
  <c r="AT84" i="2"/>
  <c r="AT131" i="2"/>
  <c r="AT722" i="2"/>
  <c r="AT559" i="2"/>
  <c r="AT438" i="2"/>
  <c r="AT494" i="2"/>
  <c r="AT616" i="2"/>
  <c r="AT317" i="2"/>
  <c r="AT598" i="2"/>
  <c r="AT492" i="2"/>
  <c r="AT203" i="2"/>
  <c r="AT565" i="2"/>
  <c r="AT591" i="2"/>
  <c r="AT443" i="2"/>
  <c r="AT386" i="2"/>
  <c r="AT547" i="2"/>
  <c r="AT244" i="2"/>
  <c r="AT573" i="2"/>
  <c r="AT248" i="2"/>
  <c r="AT187" i="2"/>
  <c r="AT205" i="2"/>
  <c r="AT336" i="2"/>
  <c r="AT256" i="2"/>
  <c r="AT226" i="2"/>
  <c r="AT125" i="2"/>
  <c r="AT704" i="2"/>
  <c r="AT272" i="2"/>
  <c r="AT245" i="2"/>
  <c r="AT345" i="2"/>
  <c r="AT677" i="2"/>
  <c r="AT344" i="2"/>
  <c r="AT44" i="2"/>
  <c r="AT659" i="2"/>
  <c r="AT583" i="2"/>
  <c r="AT589" i="2"/>
  <c r="AT412" i="2"/>
  <c r="AT233" i="2"/>
  <c r="AT610" i="2"/>
  <c r="AT58" i="2"/>
  <c r="AT493" i="2"/>
  <c r="AT564" i="2"/>
  <c r="AT366" i="2"/>
  <c r="AT42" i="2"/>
  <c r="AT458" i="2"/>
  <c r="AT257" i="2"/>
  <c r="AT365" i="2"/>
  <c r="AT181" i="2"/>
  <c r="AT342" i="2"/>
  <c r="AT401" i="2"/>
  <c r="AT261" i="2"/>
  <c r="AT668" i="2"/>
  <c r="AT417" i="2"/>
  <c r="AT333" i="2"/>
  <c r="AR652" i="2"/>
  <c r="AR381" i="2"/>
  <c r="AR212" i="2"/>
  <c r="AR204" i="2"/>
  <c r="AR469" i="2"/>
  <c r="AR113" i="2"/>
  <c r="AR157" i="2"/>
  <c r="AR22" i="2"/>
  <c r="AR48" i="2"/>
  <c r="AR354" i="2"/>
  <c r="AR328" i="2"/>
  <c r="AR308" i="2"/>
  <c r="AR291" i="2"/>
  <c r="AR680" i="2"/>
  <c r="AR274" i="2"/>
  <c r="AR585" i="2"/>
  <c r="AR423" i="2"/>
  <c r="AR103" i="2"/>
  <c r="AR183" i="2"/>
  <c r="AR222" i="2"/>
  <c r="AR304" i="2"/>
  <c r="AT711" i="2"/>
  <c r="AT488" i="2"/>
  <c r="AT481" i="2"/>
  <c r="AT661" i="2"/>
  <c r="AT252" i="2"/>
  <c r="AT271" i="2"/>
  <c r="AT594" i="2"/>
  <c r="AT285" i="2"/>
  <c r="AT566" i="2"/>
  <c r="AT689" i="2"/>
  <c r="AT683" i="2"/>
  <c r="AT663" i="2"/>
  <c r="AT130" i="2"/>
  <c r="AT701" i="2"/>
  <c r="AT639" i="2"/>
  <c r="AT289" i="2"/>
  <c r="AT479" i="2"/>
  <c r="AT98" i="2"/>
  <c r="AT20" i="2"/>
  <c r="AT195" i="2"/>
  <c r="AT702" i="2"/>
  <c r="AT45" i="2"/>
  <c r="AT529" i="2"/>
  <c r="AT695" i="2"/>
  <c r="AT509" i="2"/>
  <c r="AT737" i="2"/>
  <c r="AT526" i="2"/>
  <c r="AT268" i="2"/>
  <c r="AT56" i="2"/>
  <c r="AT703" i="2"/>
  <c r="AT202" i="2"/>
  <c r="AT66" i="2"/>
  <c r="AT528" i="2"/>
  <c r="AT91" i="2"/>
  <c r="AT385" i="2"/>
  <c r="AT97" i="2"/>
  <c r="AT343" i="2"/>
  <c r="AT427" i="2"/>
  <c r="AT149" i="2"/>
  <c r="AT290" i="2"/>
  <c r="AT23" i="2"/>
  <c r="AT408" i="2"/>
  <c r="AT478" i="2"/>
  <c r="AT404" i="2"/>
  <c r="AT387" i="2"/>
  <c r="AT649" i="2"/>
  <c r="AT398" i="2"/>
  <c r="AT406" i="2"/>
  <c r="AT144" i="2"/>
  <c r="AT457" i="2"/>
  <c r="AT321" i="2"/>
  <c r="AT153" i="2"/>
  <c r="AT158" i="2"/>
  <c r="AT495" i="2"/>
  <c r="AT578" i="2"/>
  <c r="AT455" i="2"/>
  <c r="AT501" i="2"/>
  <c r="AT190" i="2"/>
  <c r="AT418" i="2"/>
  <c r="AT545" i="2"/>
  <c r="AT533" i="2"/>
  <c r="AR463" i="2"/>
  <c r="AR280" i="2"/>
  <c r="AR399" i="2"/>
  <c r="AR651" i="2"/>
  <c r="AR636" i="2"/>
  <c r="AR223" i="2"/>
  <c r="AR392" i="2"/>
  <c r="AR82" i="2"/>
  <c r="AR28" i="2"/>
  <c r="AR507" i="2"/>
  <c r="AR496" i="2"/>
  <c r="AR185" i="2"/>
  <c r="AR54" i="2"/>
  <c r="AR348" i="2"/>
  <c r="AR568" i="2"/>
  <c r="AR61" i="2"/>
  <c r="AR428" i="2"/>
  <c r="C49" i="3"/>
  <c r="AR178" i="2"/>
  <c r="AR159" i="2"/>
  <c r="AR282" i="2"/>
  <c r="AR161" i="2"/>
  <c r="AR448" i="2"/>
  <c r="AR319" i="2"/>
  <c r="AR243" i="2"/>
  <c r="AR558" i="2"/>
  <c r="C80" i="3"/>
  <c r="AR512" i="2"/>
  <c r="AR46" i="2"/>
  <c r="AR269" i="2"/>
  <c r="AR472" i="2"/>
  <c r="AR429" i="2"/>
  <c r="AR548" i="2"/>
  <c r="AR111" i="2"/>
  <c r="AR18" i="2"/>
  <c r="AR391" i="2"/>
  <c r="AR346" i="2"/>
  <c r="AR395" i="2"/>
  <c r="C55" i="3"/>
  <c r="AR628" i="2"/>
  <c r="AR192" i="2"/>
  <c r="AR653" i="2"/>
  <c r="AU488" i="2"/>
  <c r="AU481" i="2"/>
  <c r="AU661" i="2"/>
  <c r="AU252" i="2"/>
  <c r="AU271" i="2"/>
  <c r="AU594" i="2"/>
  <c r="AU285" i="2"/>
  <c r="AU566" i="2"/>
  <c r="AU689" i="2"/>
  <c r="AU683" i="2"/>
  <c r="AU663" i="2"/>
  <c r="AU130" i="2"/>
  <c r="AU701" i="2"/>
  <c r="AU639" i="2"/>
  <c r="AU289" i="2"/>
  <c r="AU479" i="2"/>
  <c r="AU98" i="2"/>
  <c r="AU20" i="2"/>
  <c r="AU195" i="2"/>
  <c r="AU702" i="2"/>
  <c r="AU45" i="2"/>
  <c r="AU529" i="2"/>
  <c r="AU695" i="2"/>
  <c r="AU509" i="2"/>
  <c r="AU737" i="2"/>
  <c r="AU526" i="2"/>
  <c r="AU268" i="2"/>
  <c r="AU56" i="2"/>
  <c r="AU703" i="2"/>
  <c r="AU202" i="2"/>
  <c r="AU66" i="2"/>
  <c r="AU528" i="2"/>
  <c r="AU91" i="2"/>
  <c r="AU385" i="2"/>
  <c r="AU97" i="2"/>
  <c r="AU343" i="2"/>
  <c r="AU427" i="2"/>
  <c r="AU149" i="2"/>
  <c r="AU290" i="2"/>
  <c r="AU23" i="2"/>
  <c r="AU408" i="2"/>
  <c r="AU478" i="2"/>
  <c r="AU404" i="2"/>
  <c r="AU387" i="2"/>
  <c r="AU649" i="2"/>
  <c r="AU398" i="2"/>
  <c r="AU406" i="2"/>
  <c r="AU144" i="2"/>
  <c r="AU457" i="2"/>
  <c r="AU321" i="2"/>
  <c r="AS735" i="2"/>
  <c r="AS694" i="2"/>
  <c r="AS430" i="2"/>
  <c r="AS446" i="2"/>
  <c r="AS514" i="2"/>
  <c r="AS292" i="2"/>
  <c r="AS300" i="2"/>
  <c r="AS145" i="2"/>
  <c r="AS614" i="2"/>
  <c r="AS329" i="2"/>
  <c r="AS549" i="2"/>
  <c r="AS108" i="2"/>
  <c r="AS403" i="2"/>
  <c r="AS210" i="2"/>
  <c r="AS208" i="2"/>
  <c r="AS47" i="2"/>
  <c r="AS541" i="2"/>
  <c r="AS576" i="2"/>
  <c r="AS642" i="2"/>
  <c r="AS184" i="2"/>
  <c r="AS715" i="2"/>
  <c r="AS136" i="2"/>
  <c r="AS295" i="2"/>
  <c r="AS536" i="2"/>
  <c r="AS724" i="2"/>
  <c r="AS678" i="2"/>
  <c r="AS15" i="2"/>
  <c r="AS114" i="2"/>
  <c r="AS624" i="2"/>
  <c r="AS11" i="2"/>
  <c r="AS393" i="2"/>
  <c r="AS508" i="2"/>
  <c r="AS36" i="2"/>
  <c r="AS618" i="2"/>
  <c r="AS147" i="2"/>
  <c r="AS102" i="2"/>
  <c r="AS617" i="2"/>
  <c r="AS53" i="2"/>
  <c r="AS294" i="2"/>
  <c r="AS358" i="2"/>
  <c r="AS707" i="2"/>
  <c r="AS13" i="2"/>
  <c r="AS140" i="2"/>
  <c r="AS77" i="2"/>
  <c r="AS180" i="2"/>
  <c r="AS648" i="2"/>
  <c r="AS382" i="2"/>
  <c r="AS607" i="2"/>
  <c r="AS273" i="2"/>
  <c r="AS12" i="2"/>
  <c r="AS293" i="2"/>
  <c r="AS196" i="2"/>
  <c r="AS110" i="2"/>
  <c r="AS254" i="2"/>
  <c r="AS378" i="2"/>
  <c r="AS107" i="2"/>
  <c r="AS120" i="2"/>
  <c r="AS59" i="2"/>
  <c r="AS590" i="2"/>
  <c r="AS330" i="2"/>
  <c r="AS562" i="2"/>
  <c r="AT735" i="2"/>
  <c r="AT694" i="2"/>
  <c r="AT430" i="2"/>
  <c r="AT446" i="2"/>
  <c r="AT514" i="2"/>
  <c r="AT292" i="2"/>
  <c r="AT300" i="2"/>
  <c r="AT145" i="2"/>
  <c r="AT614" i="2"/>
  <c r="AT329" i="2"/>
  <c r="AT549" i="2"/>
  <c r="AT108" i="2"/>
  <c r="AT403" i="2"/>
  <c r="AT210" i="2"/>
  <c r="AT208" i="2"/>
  <c r="AT47" i="2"/>
  <c r="AT541" i="2"/>
  <c r="AT576" i="2"/>
  <c r="AT642" i="2"/>
  <c r="AT184" i="2"/>
  <c r="AT715" i="2"/>
  <c r="AT136" i="2"/>
  <c r="AT295" i="2"/>
  <c r="AT536" i="2"/>
  <c r="AT724" i="2"/>
  <c r="AT678" i="2"/>
  <c r="AT15" i="2"/>
  <c r="AT114" i="2"/>
  <c r="AT624" i="2"/>
  <c r="AT11" i="2"/>
  <c r="AT393" i="2"/>
  <c r="AT508" i="2"/>
  <c r="AT36" i="2"/>
  <c r="AT618" i="2"/>
  <c r="AT147" i="2"/>
  <c r="AT102" i="2"/>
  <c r="AT617" i="2"/>
  <c r="AT53" i="2"/>
  <c r="AT294" i="2"/>
  <c r="AT358" i="2"/>
  <c r="AT707" i="2"/>
  <c r="AT13" i="2"/>
  <c r="AT140" i="2"/>
  <c r="AT77" i="2"/>
  <c r="AT180" i="2"/>
  <c r="AT648" i="2"/>
  <c r="AT382" i="2"/>
  <c r="AT607" i="2"/>
  <c r="AT273" i="2"/>
  <c r="AT12" i="2"/>
  <c r="AT293" i="2"/>
  <c r="AT196" i="2"/>
  <c r="AT110" i="2"/>
  <c r="AT254" i="2"/>
  <c r="AT378" i="2"/>
  <c r="AT107" i="2"/>
  <c r="AT120" i="2"/>
  <c r="AT59" i="2"/>
  <c r="AT330" i="2"/>
  <c r="AT562" i="2"/>
  <c r="K90" i="3"/>
  <c r="K52" i="3"/>
  <c r="AR560" i="2"/>
  <c r="AS608" i="2"/>
  <c r="AS323" i="2"/>
  <c r="AS349" i="2"/>
  <c r="AS609" i="2"/>
  <c r="AS235" i="2"/>
  <c r="AS579" i="2"/>
  <c r="AS693" i="2"/>
  <c r="AS444" i="2"/>
  <c r="AS262" i="2"/>
  <c r="AS709" i="2"/>
  <c r="AS163" i="2"/>
  <c r="AS586" i="2"/>
  <c r="AS400" i="2"/>
  <c r="AS482" i="2"/>
  <c r="AS629" i="2"/>
  <c r="AS510" i="2"/>
  <c r="AS595" i="2"/>
  <c r="AS119" i="2"/>
  <c r="AS151" i="2"/>
  <c r="AS334" i="2"/>
  <c r="AS206" i="2"/>
  <c r="AS447" i="2"/>
  <c r="AS92" i="2"/>
  <c r="AS76" i="2"/>
  <c r="AS85" i="2"/>
  <c r="AS115" i="2"/>
  <c r="AS14" i="2"/>
  <c r="AS486" i="2"/>
  <c r="AS461" i="2"/>
  <c r="AS421" i="2"/>
  <c r="AS29" i="2"/>
  <c r="AS311" i="2"/>
  <c r="AS21" i="2"/>
  <c r="AS213" i="2"/>
  <c r="AS51" i="2"/>
  <c r="AS62" i="2"/>
  <c r="AS454" i="2"/>
  <c r="AS86" i="2"/>
  <c r="AS538" i="2"/>
  <c r="AS351" i="2"/>
  <c r="AS313" i="2"/>
  <c r="AS432" i="2"/>
  <c r="AS37" i="2"/>
  <c r="AS534" i="2"/>
  <c r="AS296" i="2"/>
  <c r="AS174" i="2"/>
  <c r="AS544" i="2"/>
  <c r="AS518" i="2"/>
  <c r="AS249" i="2"/>
  <c r="AS32" i="2"/>
  <c r="AS394" i="2"/>
  <c r="AS50" i="2"/>
  <c r="AS593" i="2"/>
  <c r="AS388" i="2"/>
  <c r="AS260" i="2"/>
  <c r="AS502" i="2"/>
  <c r="AS137" i="2"/>
  <c r="AS237" i="2"/>
  <c r="AS696" i="2"/>
  <c r="AS471" i="2"/>
  <c r="AT716" i="2"/>
  <c r="AT608" i="2"/>
  <c r="AT323" i="2"/>
  <c r="AT349" i="2"/>
  <c r="AT609" i="2"/>
  <c r="AT235" i="2"/>
  <c r="AT579" i="2"/>
  <c r="AT693" i="2"/>
  <c r="AT444" i="2"/>
  <c r="AT262" i="2"/>
  <c r="AT709" i="2"/>
  <c r="AT163" i="2"/>
  <c r="AT586" i="2"/>
  <c r="AT400" i="2"/>
  <c r="AT482" i="2"/>
  <c r="AT629" i="2"/>
  <c r="AT510" i="2"/>
  <c r="AT595" i="2"/>
  <c r="AT119" i="2"/>
  <c r="AT151" i="2"/>
  <c r="AT334" i="2"/>
  <c r="AT206" i="2"/>
  <c r="AT447" i="2"/>
  <c r="AT92" i="2"/>
  <c r="AT76" i="2"/>
  <c r="AT85" i="2"/>
  <c r="AT115" i="2"/>
  <c r="AT14" i="2"/>
  <c r="AT486" i="2"/>
  <c r="AT461" i="2"/>
  <c r="AT421" i="2"/>
  <c r="AT29" i="2"/>
  <c r="AT311" i="2"/>
  <c r="AT21" i="2"/>
  <c r="AT213" i="2"/>
  <c r="AT51" i="2"/>
  <c r="AT62" i="2"/>
  <c r="AT454" i="2"/>
  <c r="AT86" i="2"/>
  <c r="AT538" i="2"/>
  <c r="AT351" i="2"/>
  <c r="AT313" i="2"/>
  <c r="AT432" i="2"/>
  <c r="AT37" i="2"/>
  <c r="AT534" i="2"/>
  <c r="AT296" i="2"/>
  <c r="AT174" i="2"/>
  <c r="AT544" i="2"/>
  <c r="AT518" i="2"/>
  <c r="AT249" i="2"/>
  <c r="AT32" i="2"/>
  <c r="AT394" i="2"/>
  <c r="AT50" i="2"/>
  <c r="AT593" i="2"/>
  <c r="AT388" i="2"/>
  <c r="AT260" i="2"/>
  <c r="AT502" i="2"/>
  <c r="AT137" i="2"/>
  <c r="AT237" i="2"/>
  <c r="AT696" i="2"/>
  <c r="AT471" i="2"/>
  <c r="AR415" i="2"/>
  <c r="AR553" i="2"/>
  <c r="AR353" i="2"/>
  <c r="AR621" i="2"/>
  <c r="AR83" i="2"/>
  <c r="AR39" i="2"/>
  <c r="AR267" i="2"/>
  <c r="AR554" i="2"/>
  <c r="AR220" i="2"/>
  <c r="AR253" i="2"/>
  <c r="AR275" i="2"/>
  <c r="AR173" i="2"/>
  <c r="AR176" i="2"/>
  <c r="AR574" i="2"/>
  <c r="AR242" i="2"/>
  <c r="AR71" i="2"/>
  <c r="AR657" i="2"/>
  <c r="AR215" i="2"/>
  <c r="AR138" i="2"/>
  <c r="AR89" i="2"/>
  <c r="AR199" i="2"/>
  <c r="AR476" i="2"/>
  <c r="AR298" i="2"/>
  <c r="AR143" i="2"/>
  <c r="AR16" i="2"/>
  <c r="C72" i="3"/>
  <c r="AR34" i="2"/>
  <c r="AR684" i="2"/>
  <c r="AR567" i="2"/>
  <c r="AR179" i="2"/>
  <c r="AR299" i="2"/>
  <c r="AR218" i="2"/>
  <c r="AR4" i="2"/>
  <c r="AR168" i="2"/>
  <c r="AR389" i="2"/>
  <c r="AR78" i="2"/>
  <c r="AR81" i="2"/>
  <c r="AR641" i="2"/>
  <c r="AU716" i="2"/>
  <c r="AS733" i="2"/>
  <c r="AS503" i="2"/>
  <c r="AS498" i="2"/>
  <c r="AS631" i="2"/>
  <c r="AS596" i="2"/>
  <c r="AS189" i="2"/>
  <c r="AS95" i="2"/>
  <c r="AS258" i="2"/>
  <c r="AS597" i="2"/>
  <c r="AS656" i="2"/>
  <c r="AS523" i="2"/>
  <c r="AS450" i="2"/>
  <c r="AS118" i="2"/>
  <c r="AS374" i="2"/>
  <c r="AS41" i="2"/>
  <c r="AS198" i="2"/>
  <c r="AS224" i="2"/>
  <c r="AS732" i="2"/>
  <c r="AS456" i="2"/>
  <c r="AS582" i="2"/>
  <c r="AS537" i="2"/>
  <c r="AS669" i="2"/>
  <c r="AS676" i="2"/>
  <c r="AS186" i="2"/>
  <c r="AS246" i="2"/>
  <c r="AS73" i="2"/>
  <c r="AS259" i="2"/>
  <c r="AS17" i="2"/>
  <c r="AS611" i="2"/>
  <c r="AS3" i="2"/>
  <c r="AS201" i="2"/>
  <c r="AS339" i="2"/>
  <c r="AS160" i="2"/>
  <c r="AS191" i="2"/>
  <c r="AS277" i="2"/>
  <c r="AS116" i="2"/>
  <c r="AS524" i="2"/>
  <c r="AS410" i="2"/>
  <c r="AS216" i="2"/>
  <c r="AS126" i="2"/>
  <c r="AS70" i="2"/>
  <c r="AS6" i="2"/>
  <c r="AS284" i="2"/>
  <c r="AS68" i="2"/>
  <c r="AS104" i="2"/>
  <c r="AS467" i="2"/>
  <c r="AS7" i="2"/>
  <c r="AS670" i="2"/>
  <c r="AS535" i="2"/>
  <c r="AS424" i="2"/>
  <c r="AS665" i="2"/>
  <c r="AS155" i="2"/>
  <c r="AS699" i="2"/>
  <c r="AS302" i="2"/>
  <c r="AS5" i="2"/>
  <c r="AS515" i="2"/>
  <c r="AS238" i="2"/>
  <c r="AS128" i="2"/>
  <c r="AS575" i="2"/>
  <c r="AS49" i="2"/>
  <c r="AS327" i="2"/>
  <c r="AS531" i="2"/>
  <c r="AT733" i="2"/>
  <c r="AT503" i="2"/>
  <c r="AT498" i="2"/>
  <c r="AT631" i="2"/>
  <c r="AT596" i="2"/>
  <c r="AT189" i="2"/>
  <c r="AT95" i="2"/>
  <c r="AT258" i="2"/>
  <c r="AT597" i="2"/>
  <c r="AT656" i="2"/>
  <c r="AT523" i="2"/>
  <c r="AT450" i="2"/>
  <c r="AT118" i="2"/>
  <c r="AT374" i="2"/>
  <c r="AT41" i="2"/>
  <c r="AT198" i="2"/>
  <c r="AT224" i="2"/>
  <c r="AT732" i="2"/>
  <c r="AT456" i="2"/>
  <c r="AT582" i="2"/>
  <c r="AT537" i="2"/>
  <c r="AT669" i="2"/>
  <c r="AT676" i="2"/>
  <c r="AT186" i="2"/>
  <c r="AT246" i="2"/>
  <c r="AT73" i="2"/>
  <c r="AT259" i="2"/>
  <c r="AT17" i="2"/>
  <c r="AT611" i="2"/>
  <c r="AT3" i="2"/>
  <c r="AT201" i="2"/>
  <c r="AT339" i="2"/>
  <c r="AT160" i="2"/>
  <c r="AT191" i="2"/>
  <c r="AT277" i="2"/>
  <c r="AT116" i="2"/>
  <c r="AT524" i="2"/>
  <c r="AT410" i="2"/>
  <c r="AT216" i="2"/>
  <c r="AT126" i="2"/>
  <c r="AT70" i="2"/>
  <c r="AT6" i="2"/>
  <c r="AT284" i="2"/>
  <c r="AT68" i="2"/>
  <c r="AT104" i="2"/>
  <c r="AT467" i="2"/>
  <c r="AT7" i="2"/>
  <c r="AT670" i="2"/>
  <c r="AT535" i="2"/>
  <c r="AT424" i="2"/>
  <c r="AT665" i="2"/>
  <c r="AT155" i="2"/>
  <c r="AT699" i="2"/>
  <c r="AT302" i="2"/>
  <c r="AT5" i="2"/>
  <c r="AT515" i="2"/>
  <c r="AT238" i="2"/>
  <c r="AT128" i="2"/>
  <c r="AT575" i="2"/>
  <c r="AT49" i="2"/>
  <c r="AT327" i="2"/>
  <c r="AT531" i="2"/>
  <c r="AR539" i="2"/>
  <c r="AR626" i="2"/>
  <c r="AR602" i="2"/>
  <c r="AR384" i="2"/>
  <c r="AR109" i="2"/>
  <c r="AR255" i="2"/>
  <c r="AR219" i="2"/>
  <c r="AR326" i="2"/>
  <c r="AR341" i="2"/>
  <c r="AR433" i="2"/>
  <c r="AR133" i="2"/>
  <c r="AR363" i="2"/>
  <c r="AR360" i="2"/>
  <c r="AR52" i="2"/>
  <c r="AR426" i="2"/>
  <c r="AR25" i="2"/>
  <c r="AR572" i="2"/>
  <c r="AR33" i="2"/>
  <c r="AR129" i="2"/>
  <c r="AR156" i="2"/>
  <c r="AR474" i="2"/>
  <c r="AR55" i="2"/>
  <c r="AR422" i="2"/>
  <c r="AR93" i="2"/>
  <c r="AR364" i="2"/>
  <c r="AR286" i="2"/>
  <c r="AR587" i="2"/>
  <c r="AR264" i="2"/>
  <c r="AR379" i="2"/>
  <c r="AR383" i="2"/>
  <c r="AR175" i="2"/>
  <c r="AR470" i="2"/>
  <c r="AR434" i="2"/>
  <c r="AR94" i="2"/>
  <c r="AR171" i="2"/>
  <c r="AR265" i="2"/>
  <c r="AR164" i="2"/>
  <c r="AR241" i="2"/>
  <c r="AR316" i="2"/>
  <c r="AR513" i="2"/>
  <c r="AR390" i="2"/>
  <c r="AR305" i="2"/>
  <c r="AR211" i="2"/>
  <c r="AR634" i="2"/>
  <c r="AS227" i="2"/>
  <c r="AS647" i="2"/>
  <c r="AS221" i="2"/>
  <c r="AS687" i="2"/>
  <c r="AS581" i="2"/>
  <c r="AS26" i="2"/>
  <c r="AS619" i="2"/>
  <c r="AS708" i="2"/>
  <c r="AS416" i="2"/>
  <c r="AS19" i="2"/>
  <c r="AS150" i="2"/>
  <c r="AS731" i="2"/>
  <c r="AS551" i="2"/>
  <c r="AS460" i="2"/>
  <c r="AS236" i="2"/>
  <c r="AS625" i="2"/>
  <c r="AS361" i="2"/>
  <c r="AS251" i="2"/>
  <c r="AS320" i="2"/>
  <c r="AS105" i="2"/>
  <c r="AS397" i="2"/>
  <c r="AS570" i="2"/>
  <c r="AS31" i="2"/>
  <c r="AS310" i="2"/>
  <c r="AS556" i="2"/>
  <c r="AS603" i="2"/>
  <c r="AS247" i="2"/>
  <c r="AS170" i="2"/>
  <c r="AS228" i="2"/>
  <c r="AS162" i="2"/>
  <c r="AS193" i="2"/>
  <c r="AS436" i="2"/>
  <c r="AS101" i="2"/>
  <c r="AS375" i="2"/>
  <c r="AS451" i="2"/>
  <c r="AS27" i="2"/>
  <c r="AS550" i="2"/>
  <c r="AS24" i="2"/>
  <c r="AS425" i="2"/>
  <c r="AS229" i="2"/>
  <c r="AS489" i="2"/>
  <c r="AS152" i="2"/>
  <c r="AS63" i="2"/>
  <c r="AS232" i="2"/>
  <c r="AS75" i="2"/>
  <c r="AS655" i="2"/>
  <c r="AS367" i="2"/>
  <c r="AS182" i="2"/>
  <c r="AS527" i="2"/>
  <c r="AS231" i="2"/>
  <c r="AS532" i="2"/>
  <c r="AS402" i="2"/>
  <c r="AT713" i="2"/>
  <c r="AT720" i="2"/>
  <c r="AT691" i="2"/>
  <c r="AT601" i="2"/>
  <c r="AT371" i="2"/>
  <c r="AT555" i="2"/>
  <c r="AT194" i="2"/>
  <c r="AT87" i="2"/>
  <c r="AT739" i="2"/>
  <c r="AT705" i="2"/>
  <c r="AT227" i="2"/>
  <c r="AT647" i="2"/>
  <c r="AT221" i="2"/>
  <c r="AT687" i="2"/>
  <c r="AT581" i="2"/>
  <c r="AT26" i="2"/>
  <c r="AT619" i="2"/>
  <c r="AT708" i="2"/>
  <c r="AT416" i="2"/>
  <c r="AT19" i="2"/>
  <c r="AT150" i="2"/>
  <c r="AT731" i="2"/>
  <c r="AT551" i="2"/>
  <c r="AT460" i="2"/>
  <c r="AT236" i="2"/>
  <c r="AT625" i="2"/>
  <c r="AT361" i="2"/>
  <c r="AT251" i="2"/>
  <c r="AT320" i="2"/>
  <c r="AT105" i="2"/>
  <c r="AT397" i="2"/>
  <c r="AT570" i="2"/>
  <c r="AT31" i="2"/>
  <c r="AT310" i="2"/>
  <c r="AT556" i="2"/>
  <c r="AT603" i="2"/>
  <c r="AT247" i="2"/>
  <c r="AT170" i="2"/>
  <c r="AT228" i="2"/>
  <c r="AT162" i="2"/>
  <c r="AT193" i="2"/>
  <c r="AT436" i="2"/>
  <c r="AT101" i="2"/>
  <c r="AT375" i="2"/>
  <c r="AT451" i="2"/>
  <c r="AT27" i="2"/>
  <c r="AT550" i="2"/>
  <c r="AT24" i="2"/>
  <c r="AT425" i="2"/>
  <c r="AT229" i="2"/>
  <c r="AT489" i="2"/>
  <c r="AT152" i="2"/>
  <c r="AT63" i="2"/>
  <c r="AT232" i="2"/>
  <c r="AT75" i="2"/>
  <c r="AT655" i="2"/>
  <c r="AT367" i="2"/>
  <c r="AT182" i="2"/>
  <c r="AT527" i="2"/>
  <c r="AT231" i="2"/>
  <c r="AT532" i="2"/>
  <c r="AT402" i="2"/>
  <c r="M110" i="3"/>
  <c r="AR330" i="2"/>
  <c r="AS706" i="2"/>
  <c r="AS718" i="2"/>
  <c r="AS449" i="2"/>
  <c r="AS652" i="2"/>
  <c r="AS637" i="2"/>
  <c r="AS690" i="2"/>
  <c r="AS381" i="2"/>
  <c r="AS212" i="2"/>
  <c r="AS407" i="2"/>
  <c r="AS204" i="2"/>
  <c r="AS469" i="2"/>
  <c r="AS113" i="2"/>
  <c r="AS685" i="2"/>
  <c r="AS157" i="2"/>
  <c r="AS563" i="2"/>
  <c r="AS297" i="2"/>
  <c r="AS396" i="2"/>
  <c r="AS22" i="2"/>
  <c r="AS48" i="2"/>
  <c r="AS354" i="2"/>
  <c r="AS328" i="2"/>
  <c r="AS308" i="2"/>
  <c r="AS166" i="2"/>
  <c r="AS276" i="2"/>
  <c r="AS291" i="2"/>
  <c r="AS680" i="2"/>
  <c r="AS274" i="2"/>
  <c r="AS585" i="2"/>
  <c r="AS373" i="2"/>
  <c r="AS423" i="2"/>
  <c r="AS103" i="2"/>
  <c r="AS599" i="2"/>
  <c r="AS728" i="2"/>
  <c r="AS183" i="2"/>
  <c r="AS222" i="2"/>
  <c r="AS304" i="2"/>
  <c r="AS571" i="2"/>
  <c r="AS660" i="2"/>
  <c r="AS453" i="2"/>
  <c r="AS475" i="2"/>
  <c r="AS577" i="2"/>
  <c r="AS57" i="2"/>
  <c r="AS263" i="2"/>
  <c r="AS79" i="2"/>
  <c r="AS99" i="2"/>
  <c r="AS347" i="2"/>
  <c r="AS167" i="2"/>
  <c r="AS207" i="2"/>
  <c r="AS525" i="2"/>
  <c r="AS74" i="2"/>
  <c r="AS674" i="2"/>
  <c r="AS64" i="2"/>
  <c r="AS569" i="2"/>
  <c r="AS465" i="2"/>
  <c r="AS662" i="2"/>
  <c r="AS491" i="2"/>
  <c r="AS420" i="2"/>
  <c r="AS312" i="2"/>
  <c r="AS122" i="2"/>
  <c r="AS338" i="2"/>
  <c r="AS511" i="2"/>
  <c r="AS117" i="2"/>
  <c r="AT706" i="2"/>
  <c r="AT718" i="2"/>
  <c r="AT449" i="2"/>
  <c r="AT652" i="2"/>
  <c r="AT637" i="2"/>
  <c r="AT690" i="2"/>
  <c r="AT381" i="2"/>
  <c r="AT212" i="2"/>
  <c r="AT407" i="2"/>
  <c r="AT204" i="2"/>
  <c r="AT469" i="2"/>
  <c r="AT113" i="2"/>
  <c r="AT685" i="2"/>
  <c r="AT157" i="2"/>
  <c r="AT563" i="2"/>
  <c r="AT297" i="2"/>
  <c r="AT396" i="2"/>
  <c r="AT22" i="2"/>
  <c r="AT48" i="2"/>
  <c r="AT354" i="2"/>
  <c r="AT328" i="2"/>
  <c r="AT308" i="2"/>
  <c r="AT166" i="2"/>
  <c r="AT276" i="2"/>
  <c r="AT291" i="2"/>
  <c r="AT680" i="2"/>
  <c r="AT274" i="2"/>
  <c r="AT585" i="2"/>
  <c r="AT373" i="2"/>
  <c r="AT423" i="2"/>
  <c r="AT103" i="2"/>
  <c r="AT599" i="2"/>
  <c r="AT728" i="2"/>
  <c r="AT183" i="2"/>
  <c r="AT222" i="2"/>
  <c r="AT304" i="2"/>
  <c r="AT571" i="2"/>
  <c r="AT660" i="2"/>
  <c r="AT453" i="2"/>
  <c r="AT475" i="2"/>
  <c r="AT577" i="2"/>
  <c r="AT57" i="2"/>
  <c r="AT263" i="2"/>
  <c r="AT79" i="2"/>
  <c r="AT99" i="2"/>
  <c r="AT347" i="2"/>
  <c r="AT167" i="2"/>
  <c r="AT207" i="2"/>
  <c r="AT525" i="2"/>
  <c r="AT74" i="2"/>
  <c r="AT674" i="2"/>
  <c r="AT64" i="2"/>
  <c r="AT569" i="2"/>
  <c r="AT465" i="2"/>
  <c r="AT662" i="2"/>
  <c r="AT491" i="2"/>
  <c r="AT420" i="2"/>
  <c r="AT312" i="2"/>
  <c r="AT122" i="2"/>
  <c r="AT338" i="2"/>
  <c r="AT511" i="2"/>
  <c r="AT117" i="2"/>
  <c r="J24" i="3"/>
  <c r="AR542" i="2"/>
  <c r="AR520" i="2"/>
  <c r="AR234" i="2"/>
  <c r="AR440" i="2"/>
  <c r="AR84" i="2"/>
  <c r="AR131" i="2"/>
  <c r="AR438" i="2"/>
  <c r="AR494" i="2"/>
  <c r="AR317" i="2"/>
  <c r="AR203" i="2"/>
  <c r="AR565" i="2"/>
  <c r="AR591" i="2"/>
  <c r="AR248" i="2"/>
  <c r="AR187" i="2"/>
  <c r="AR336" i="2"/>
  <c r="AR256" i="2"/>
  <c r="AR226" i="2"/>
  <c r="AR125" i="2"/>
  <c r="AR272" i="2"/>
  <c r="AR245" i="2"/>
  <c r="AR345" i="2"/>
  <c r="AR344" i="2"/>
  <c r="AR44" i="2"/>
  <c r="AR583" i="2"/>
  <c r="AR589" i="2"/>
  <c r="AR412" i="2"/>
  <c r="AR233" i="2"/>
  <c r="AR610" i="2"/>
  <c r="AR493" i="2"/>
  <c r="AR564" i="2"/>
  <c r="AR42" i="2"/>
  <c r="AR181" i="2"/>
  <c r="C58" i="3"/>
  <c r="AR342" i="2"/>
  <c r="C24" i="3"/>
  <c r="AR401" i="2"/>
  <c r="AR668" i="2"/>
  <c r="AR417" i="2"/>
  <c r="AR571" i="2"/>
  <c r="AR660" i="2"/>
  <c r="AR475" i="2"/>
  <c r="AR57" i="2"/>
  <c r="AR263" i="2"/>
  <c r="AR79" i="2"/>
  <c r="AR347" i="2"/>
  <c r="AR167" i="2"/>
  <c r="AR525" i="2"/>
  <c r="AR74" i="2"/>
  <c r="AR674" i="2"/>
  <c r="AR64" i="2"/>
  <c r="AR465" i="2"/>
  <c r="AR420" i="2"/>
  <c r="AR312" i="2"/>
  <c r="AR117" i="2"/>
  <c r="AU627" i="2"/>
  <c r="AU666" i="2"/>
  <c r="AU542" i="2"/>
  <c r="AU445" i="2"/>
  <c r="AU520" i="2"/>
  <c r="AU730" i="2"/>
  <c r="AU234" i="2"/>
  <c r="AU440" i="2"/>
  <c r="AU84" i="2"/>
  <c r="AU131" i="2"/>
  <c r="AU722" i="2"/>
  <c r="AU559" i="2"/>
  <c r="AU438" i="2"/>
  <c r="AU494" i="2"/>
  <c r="AU616" i="2"/>
  <c r="AU317" i="2"/>
  <c r="AU598" i="2"/>
  <c r="AU492" i="2"/>
  <c r="AU203" i="2"/>
  <c r="AU565" i="2"/>
  <c r="AU591" i="2"/>
  <c r="AU443" i="2"/>
  <c r="AU386" i="2"/>
  <c r="AU547" i="2"/>
  <c r="AU244" i="2"/>
  <c r="AU573" i="2"/>
  <c r="AU248" i="2"/>
  <c r="AU187" i="2"/>
  <c r="AU205" i="2"/>
  <c r="AU336" i="2"/>
  <c r="AU256" i="2"/>
  <c r="AU226" i="2"/>
  <c r="AU125" i="2"/>
  <c r="AU704" i="2"/>
  <c r="AU272" i="2"/>
  <c r="AU245" i="2"/>
  <c r="AU345" i="2"/>
  <c r="AU677" i="2"/>
  <c r="AU344" i="2"/>
  <c r="AU44" i="2"/>
  <c r="AU659" i="2"/>
  <c r="AU583" i="2"/>
  <c r="AU589" i="2"/>
  <c r="AU412" i="2"/>
  <c r="AU233" i="2"/>
  <c r="AU610" i="2"/>
  <c r="AU58" i="2"/>
  <c r="AU493" i="2"/>
  <c r="AU564" i="2"/>
  <c r="AU366" i="2"/>
  <c r="AU42" i="2"/>
  <c r="AU458" i="2"/>
  <c r="AU257" i="2"/>
  <c r="AU365" i="2"/>
  <c r="AU181" i="2"/>
  <c r="AU342" i="2"/>
  <c r="AR197" i="2"/>
  <c r="AR324" i="2"/>
  <c r="AR315" i="2"/>
  <c r="AR372" i="2"/>
  <c r="AR43" i="2"/>
  <c r="AR468" i="2"/>
  <c r="AR100" i="2"/>
  <c r="AR480" i="2"/>
  <c r="AR340" i="2"/>
  <c r="AR38" i="2"/>
  <c r="AR376" i="2"/>
  <c r="AR2" i="2"/>
  <c r="AR620" i="2"/>
  <c r="AR10" i="2"/>
  <c r="AR141" i="2"/>
  <c r="AR8" i="2"/>
  <c r="AR497" i="2"/>
  <c r="AR88" i="2"/>
  <c r="AR543" i="2"/>
  <c r="AR331" i="2"/>
  <c r="AR177" i="2"/>
  <c r="C118" i="3"/>
  <c r="AR552" i="2"/>
  <c r="AR40" i="2"/>
  <c r="AR473" i="2"/>
  <c r="AR209" i="2"/>
  <c r="C116" i="3"/>
  <c r="AR442" i="2"/>
  <c r="AR134" i="2"/>
  <c r="AR121" i="2"/>
  <c r="AR139" i="2"/>
  <c r="AR124" i="2"/>
  <c r="AR557" i="2"/>
  <c r="AR314" i="2"/>
  <c r="AR72" i="2"/>
  <c r="AR239" i="2"/>
  <c r="C89" i="3"/>
  <c r="AR606" i="2"/>
  <c r="AU735" i="2"/>
  <c r="AU694" i="2"/>
  <c r="AU430" i="2"/>
  <c r="AU446" i="2"/>
  <c r="AU514" i="2"/>
  <c r="AU292" i="2"/>
  <c r="AU300" i="2"/>
  <c r="AU145" i="2"/>
  <c r="AU614" i="2"/>
  <c r="AU329" i="2"/>
  <c r="AU549" i="2"/>
  <c r="AU108" i="2"/>
  <c r="AU403" i="2"/>
  <c r="AU210" i="2"/>
  <c r="AU208" i="2"/>
  <c r="AU47" i="2"/>
  <c r="AU541" i="2"/>
  <c r="AU576" i="2"/>
  <c r="AU642" i="2"/>
  <c r="AU184" i="2"/>
  <c r="AU715" i="2"/>
  <c r="AU136" i="2"/>
  <c r="AU295" i="2"/>
  <c r="AU536" i="2"/>
  <c r="AU724" i="2"/>
  <c r="AU678" i="2"/>
  <c r="AU15" i="2"/>
  <c r="AU114" i="2"/>
  <c r="AU624" i="2"/>
  <c r="AU11" i="2"/>
  <c r="AU393" i="2"/>
  <c r="AU508" i="2"/>
  <c r="AU36" i="2"/>
  <c r="AU618" i="2"/>
  <c r="AU147" i="2"/>
  <c r="AU102" i="2"/>
  <c r="AU617" i="2"/>
  <c r="AU53" i="2"/>
  <c r="AU294" i="2"/>
  <c r="AU358" i="2"/>
  <c r="AU707" i="2"/>
  <c r="AU13" i="2"/>
  <c r="AU140" i="2"/>
  <c r="AU77" i="2"/>
  <c r="AU180" i="2"/>
  <c r="AU648" i="2"/>
  <c r="AU382" i="2"/>
  <c r="AU607" i="2"/>
  <c r="AU273" i="2"/>
  <c r="AU12" i="2"/>
  <c r="AU293" i="2"/>
  <c r="AU196" i="2"/>
  <c r="AU110" i="2"/>
  <c r="AU254" i="2"/>
  <c r="AU608" i="2"/>
  <c r="AU323" i="2"/>
  <c r="AU349" i="2"/>
  <c r="AU609" i="2"/>
  <c r="AU235" i="2"/>
  <c r="AU579" i="2"/>
  <c r="AU693" i="2"/>
  <c r="AU444" i="2"/>
  <c r="AU262" i="2"/>
  <c r="AU709" i="2"/>
  <c r="AU163" i="2"/>
  <c r="AU586" i="2"/>
  <c r="AU400" i="2"/>
  <c r="AU482" i="2"/>
  <c r="AU629" i="2"/>
  <c r="AU510" i="2"/>
  <c r="AU595" i="2"/>
  <c r="AU119" i="2"/>
  <c r="AU151" i="2"/>
  <c r="AU334" i="2"/>
  <c r="AU206" i="2"/>
  <c r="AU447" i="2"/>
  <c r="AU92" i="2"/>
  <c r="AU76" i="2"/>
  <c r="AU85" i="2"/>
  <c r="AU115" i="2"/>
  <c r="AU14" i="2"/>
  <c r="AU486" i="2"/>
  <c r="AU461" i="2"/>
  <c r="AU421" i="2"/>
  <c r="AU29" i="2"/>
  <c r="AU311" i="2"/>
  <c r="AU21" i="2"/>
  <c r="AU213" i="2"/>
  <c r="AU51" i="2"/>
  <c r="AU62" i="2"/>
  <c r="AU454" i="2"/>
  <c r="AU86" i="2"/>
  <c r="AU538" i="2"/>
  <c r="AU351" i="2"/>
  <c r="AU313" i="2"/>
  <c r="AU432" i="2"/>
  <c r="AU37" i="2"/>
  <c r="AU534" i="2"/>
  <c r="AU296" i="2"/>
  <c r="AU174" i="2"/>
  <c r="AU544" i="2"/>
  <c r="AU518" i="2"/>
  <c r="AU249" i="2"/>
  <c r="AU32" i="2"/>
  <c r="AU394" i="2"/>
  <c r="AU50" i="2"/>
  <c r="AU593" i="2"/>
  <c r="AR96" i="2"/>
  <c r="AR516" i="2"/>
  <c r="AR484" i="2"/>
  <c r="AU733" i="2"/>
  <c r="AU503" i="2"/>
  <c r="AU498" i="2"/>
  <c r="AU631" i="2"/>
  <c r="AU596" i="2"/>
  <c r="AU189" i="2"/>
  <c r="AU95" i="2"/>
  <c r="AU258" i="2"/>
  <c r="AU597" i="2"/>
  <c r="AU656" i="2"/>
  <c r="AU523" i="2"/>
  <c r="AU450" i="2"/>
  <c r="AU118" i="2"/>
  <c r="AU374" i="2"/>
  <c r="AU41" i="2"/>
  <c r="AU198" i="2"/>
  <c r="AU224" i="2"/>
  <c r="AU732" i="2"/>
  <c r="AU456" i="2"/>
  <c r="AU582" i="2"/>
  <c r="AU537" i="2"/>
  <c r="AU669" i="2"/>
  <c r="AU676" i="2"/>
  <c r="AU186" i="2"/>
  <c r="AU246" i="2"/>
  <c r="AU73" i="2"/>
  <c r="AU259" i="2"/>
  <c r="AU17" i="2"/>
  <c r="AU611" i="2"/>
  <c r="AU3" i="2"/>
  <c r="AU201" i="2"/>
  <c r="AU339" i="2"/>
  <c r="AU160" i="2"/>
  <c r="AU191" i="2"/>
  <c r="AU277" i="2"/>
  <c r="AU116" i="2"/>
  <c r="AU524" i="2"/>
  <c r="AU410" i="2"/>
  <c r="AU216" i="2"/>
  <c r="AU126" i="2"/>
  <c r="AU70" i="2"/>
  <c r="AU6" i="2"/>
  <c r="AU284" i="2"/>
  <c r="AU68" i="2"/>
  <c r="AU104" i="2"/>
  <c r="AU467" i="2"/>
  <c r="AU7" i="2"/>
  <c r="AU670" i="2"/>
  <c r="AU535" i="2"/>
  <c r="AU424" i="2"/>
  <c r="AU665" i="2"/>
  <c r="AU155" i="2"/>
  <c r="AU699" i="2"/>
  <c r="AU302" i="2"/>
  <c r="AU5" i="2"/>
  <c r="AU515" i="2"/>
  <c r="AU238" i="2"/>
  <c r="AR698" i="2"/>
  <c r="AR322" i="2"/>
  <c r="AR370" i="2"/>
  <c r="AR188" i="2"/>
  <c r="AR622" i="2"/>
  <c r="AR127" i="2"/>
  <c r="AR200" i="2"/>
  <c r="AR80" i="2"/>
  <c r="AR435" i="2"/>
  <c r="AR214" i="2"/>
  <c r="AR658" i="2"/>
  <c r="AR69" i="2"/>
  <c r="AR307" i="2"/>
  <c r="AR30" i="2"/>
  <c r="AR250" i="2"/>
  <c r="AR437" i="2"/>
  <c r="AR413" i="2"/>
  <c r="AR266" i="2"/>
  <c r="AR35" i="2"/>
  <c r="AR172" i="2"/>
  <c r="AR584" i="2"/>
  <c r="AR123" i="2"/>
  <c r="AR638" i="2"/>
  <c r="AR165" i="2"/>
  <c r="AR154" i="2"/>
  <c r="AR90" i="2"/>
  <c r="AR522" i="2"/>
  <c r="AR112" i="2"/>
  <c r="AR517" i="2"/>
  <c r="AR546" i="2"/>
  <c r="AR279" i="2"/>
  <c r="AR500" i="2"/>
  <c r="AR142" i="2"/>
  <c r="AR65" i="2"/>
  <c r="AR225" i="2"/>
  <c r="AR132" i="2"/>
  <c r="AR9" i="2"/>
  <c r="C102" i="3"/>
  <c r="AR411" i="2"/>
  <c r="AR452" i="2"/>
  <c r="AU713" i="2"/>
  <c r="AU720" i="2"/>
  <c r="AU691" i="2"/>
  <c r="AU601" i="2"/>
  <c r="AU371" i="2"/>
  <c r="AU555" i="2"/>
  <c r="AU194" i="2"/>
  <c r="AU87" i="2"/>
  <c r="AU739" i="2"/>
  <c r="AU705" i="2"/>
  <c r="AU227" i="2"/>
  <c r="AU647" i="2"/>
  <c r="AU221" i="2"/>
  <c r="AU687" i="2"/>
  <c r="AU581" i="2"/>
  <c r="AU26" i="2"/>
  <c r="AU619" i="2"/>
  <c r="AU708" i="2"/>
  <c r="AU416" i="2"/>
  <c r="AU19" i="2"/>
  <c r="AU150" i="2"/>
  <c r="AU731" i="2"/>
  <c r="AU551" i="2"/>
  <c r="AU460" i="2"/>
  <c r="AU236" i="2"/>
  <c r="AU625" i="2"/>
  <c r="AU361" i="2"/>
  <c r="AU251" i="2"/>
  <c r="AU320" i="2"/>
  <c r="AU105" i="2"/>
  <c r="AU397" i="2"/>
  <c r="AU570" i="2"/>
  <c r="AU31" i="2"/>
  <c r="AU310" i="2"/>
  <c r="AU556" i="2"/>
  <c r="AU603" i="2"/>
  <c r="AU247" i="2"/>
  <c r="AU170" i="2"/>
  <c r="AU228" i="2"/>
  <c r="AU162" i="2"/>
  <c r="AU193" i="2"/>
  <c r="AU436" i="2"/>
  <c r="AU101" i="2"/>
  <c r="AU375" i="2"/>
  <c r="AU451" i="2"/>
  <c r="AU27" i="2"/>
  <c r="AU550" i="2"/>
  <c r="AU24" i="2"/>
  <c r="AU425" i="2"/>
  <c r="AU229" i="2"/>
  <c r="AU489" i="2"/>
  <c r="AU152" i="2"/>
  <c r="AU63" i="2"/>
  <c r="AU232" i="2"/>
  <c r="AU75" i="2"/>
  <c r="AU655" i="2"/>
  <c r="C8" i="3"/>
  <c r="AR333" i="2"/>
  <c r="AU706" i="2"/>
  <c r="AU718" i="2"/>
  <c r="AU449" i="2"/>
  <c r="AU652" i="2"/>
  <c r="AU637" i="2"/>
  <c r="AU690" i="2"/>
  <c r="AU381" i="2"/>
  <c r="AU212" i="2"/>
  <c r="AU407" i="2"/>
  <c r="AU204" i="2"/>
  <c r="AU469" i="2"/>
  <c r="AU113" i="2"/>
  <c r="AU685" i="2"/>
  <c r="AU157" i="2"/>
  <c r="AU563" i="2"/>
  <c r="AU297" i="2"/>
  <c r="AU396" i="2"/>
  <c r="AU22" i="2"/>
  <c r="AU48" i="2"/>
  <c r="AU354" i="2"/>
  <c r="AU328" i="2"/>
  <c r="AU308" i="2"/>
  <c r="AU166" i="2"/>
  <c r="AU276" i="2"/>
  <c r="AU291" i="2"/>
  <c r="AU680" i="2"/>
  <c r="AU274" i="2"/>
  <c r="AU585" i="2"/>
  <c r="AU373" i="2"/>
  <c r="AU423" i="2"/>
  <c r="AU103" i="2"/>
  <c r="AU599" i="2"/>
  <c r="AU728" i="2"/>
  <c r="AU183" i="2"/>
  <c r="AU222" i="2"/>
  <c r="AU304" i="2"/>
  <c r="AU571" i="2"/>
  <c r="AU660" i="2"/>
  <c r="AU453" i="2"/>
  <c r="AU475" i="2"/>
  <c r="AU577" i="2"/>
  <c r="AU57" i="2"/>
  <c r="AU263" i="2"/>
  <c r="AU79" i="2"/>
  <c r="AU99" i="2"/>
  <c r="AU347" i="2"/>
  <c r="AU167" i="2"/>
  <c r="AU207" i="2"/>
  <c r="AU525" i="2"/>
  <c r="AU74" i="2"/>
  <c r="AU674" i="2"/>
  <c r="AU64" i="2"/>
  <c r="AU569" i="2"/>
  <c r="AR488" i="2"/>
  <c r="AR481" i="2"/>
  <c r="AR661" i="2"/>
  <c r="AR252" i="2"/>
  <c r="AR271" i="2"/>
  <c r="AR594" i="2"/>
  <c r="AR285" i="2"/>
  <c r="AR689" i="2"/>
  <c r="AR663" i="2"/>
  <c r="AR289" i="2"/>
  <c r="AR479" i="2"/>
  <c r="AR98" i="2"/>
  <c r="AR20" i="2"/>
  <c r="AR195" i="2"/>
  <c r="AR45" i="2"/>
  <c r="AR529" i="2"/>
  <c r="AR509" i="2"/>
  <c r="AR56" i="2"/>
  <c r="AR202" i="2"/>
  <c r="AR528" i="2"/>
  <c r="AR91" i="2"/>
  <c r="AR385" i="2"/>
  <c r="AR427" i="2"/>
  <c r="AR149" i="2"/>
  <c r="AR290" i="2"/>
  <c r="AR23" i="2"/>
  <c r="AR408" i="2"/>
  <c r="AR478" i="2"/>
  <c r="C48" i="3"/>
  <c r="AR406" i="2"/>
  <c r="AR144" i="2"/>
  <c r="AR457" i="2"/>
  <c r="AR153" i="2"/>
  <c r="AR158" i="2"/>
  <c r="AR578" i="2"/>
  <c r="AR455" i="2"/>
  <c r="AR418" i="2"/>
  <c r="AU692" i="2"/>
  <c r="AU734" i="2"/>
  <c r="AU672" i="2"/>
  <c r="AU726" i="2"/>
  <c r="AV726" i="2" s="1"/>
  <c r="AU463" i="2"/>
  <c r="AV463" i="2" s="1"/>
  <c r="AU280" i="2"/>
  <c r="AV280" i="2" s="1"/>
  <c r="AU399" i="2"/>
  <c r="AU651" i="2"/>
  <c r="AV651" i="2" s="1"/>
  <c r="AU636" i="2"/>
  <c r="AU441" i="2"/>
  <c r="AU223" i="2"/>
  <c r="AU392" i="2"/>
  <c r="AU82" i="2"/>
  <c r="AU28" i="2"/>
  <c r="AU727" i="2"/>
  <c r="AU507" i="2"/>
  <c r="AU645" i="2"/>
  <c r="AU540" i="2"/>
  <c r="AU487" i="2"/>
  <c r="AU496" i="2"/>
  <c r="AU185" i="2"/>
  <c r="AU369" i="2"/>
  <c r="AU54" i="2"/>
  <c r="AU348" i="2"/>
  <c r="AU613" i="2"/>
  <c r="AU568" i="2"/>
  <c r="AU61" i="2"/>
  <c r="AU428" i="2"/>
  <c r="AU178" i="2"/>
  <c r="AU159" i="2"/>
  <c r="AU282" i="2"/>
  <c r="AU161" i="2"/>
  <c r="AU633" i="2"/>
  <c r="AU448" i="2"/>
  <c r="AU710" i="2"/>
  <c r="AU505" i="2"/>
  <c r="AU319" i="2"/>
  <c r="AU243" i="2"/>
  <c r="AU558" i="2"/>
  <c r="AU530" i="2"/>
  <c r="AU512" i="2"/>
  <c r="AU46" i="2"/>
  <c r="AU269" i="2"/>
  <c r="AU664" i="2"/>
  <c r="AU472" i="2"/>
  <c r="AU429" i="2"/>
  <c r="AU612" i="2"/>
  <c r="AU548" i="2"/>
  <c r="AU111" i="2"/>
  <c r="AU350" i="2"/>
  <c r="AU240" i="2"/>
  <c r="AU18" i="2"/>
  <c r="AR514" i="2"/>
  <c r="AR292" i="2"/>
  <c r="AR300" i="2"/>
  <c r="AR145" i="2"/>
  <c r="AR614" i="2"/>
  <c r="AR329" i="2"/>
  <c r="AR108" i="2"/>
  <c r="AR210" i="2"/>
  <c r="AR208" i="2"/>
  <c r="AR47" i="2"/>
  <c r="AR576" i="2"/>
  <c r="AR184" i="2"/>
  <c r="AR136" i="2"/>
  <c r="AR295" i="2"/>
  <c r="AR15" i="2"/>
  <c r="AR114" i="2"/>
  <c r="AR624" i="2"/>
  <c r="AR11" i="2"/>
  <c r="AR393" i="2"/>
  <c r="AR508" i="2"/>
  <c r="AR36" i="2"/>
  <c r="AR147" i="2"/>
  <c r="AR102" i="2"/>
  <c r="AR617" i="2"/>
  <c r="AR53" i="2"/>
  <c r="AR358" i="2"/>
  <c r="AR13" i="2"/>
  <c r="AR140" i="2"/>
  <c r="AR77" i="2"/>
  <c r="AR180" i="2"/>
  <c r="AR648" i="2"/>
  <c r="AR607" i="2"/>
  <c r="AR12" i="2"/>
  <c r="C90" i="3"/>
  <c r="AR110" i="2"/>
  <c r="AR254" i="2"/>
  <c r="AR107" i="2"/>
  <c r="C29" i="3"/>
  <c r="AR120" i="2"/>
  <c r="C52" i="3"/>
  <c r="AR59" i="2"/>
  <c r="AR590" i="2"/>
  <c r="AR562" i="2"/>
  <c r="AU688" i="2"/>
  <c r="AU635" i="2"/>
  <c r="AU725" i="2"/>
  <c r="AU352" i="2"/>
  <c r="AU521" i="2"/>
  <c r="AU197" i="2"/>
  <c r="AU490" i="2"/>
  <c r="AU630" i="2"/>
  <c r="AU712" i="2"/>
  <c r="AU646" i="2"/>
  <c r="AU324" i="2"/>
  <c r="AU315" i="2"/>
  <c r="AU372" i="2"/>
  <c r="AU686" i="2"/>
  <c r="AU135" i="2"/>
  <c r="AU303" i="2"/>
  <c r="AU464" i="2"/>
  <c r="AU736" i="2"/>
  <c r="AU43" i="2"/>
  <c r="AU675" i="2"/>
  <c r="AU468" i="2"/>
  <c r="AU100" i="2"/>
  <c r="AU362" i="2"/>
  <c r="AU697" i="2"/>
  <c r="AU480" i="2"/>
  <c r="AU632" i="2"/>
  <c r="AU340" i="2"/>
  <c r="AU38" i="2"/>
  <c r="AU376" i="2"/>
  <c r="AU2" i="2"/>
  <c r="AU620" i="2"/>
  <c r="AU588" i="2"/>
  <c r="AU10" i="2"/>
  <c r="AU141" i="2"/>
  <c r="AU504" i="2"/>
  <c r="AU8" i="2"/>
  <c r="AU497" i="2"/>
  <c r="AU88" i="2"/>
  <c r="AU543" i="2"/>
  <c r="AU331" i="2"/>
  <c r="AU177" i="2"/>
  <c r="AU405" i="2"/>
  <c r="AU723" i="2"/>
  <c r="AU552" i="2"/>
  <c r="AU301" i="2"/>
  <c r="AU560" i="2"/>
  <c r="AU40" i="2"/>
  <c r="AU682" i="2"/>
  <c r="AU473" i="2"/>
  <c r="AU283" i="2"/>
  <c r="AU561" i="2"/>
  <c r="AU209" i="2"/>
  <c r="AU442" i="2"/>
  <c r="AU134" i="2"/>
  <c r="AU553" i="2"/>
  <c r="AU353" i="2"/>
  <c r="AU621" i="2"/>
  <c r="AU148" i="2"/>
  <c r="AU83" i="2"/>
  <c r="AU519" i="2"/>
  <c r="AU39" i="2"/>
  <c r="AU267" i="2"/>
  <c r="AU414" i="2"/>
  <c r="AU169" i="2"/>
  <c r="AU67" i="2"/>
  <c r="AU409" i="2"/>
  <c r="AU554" i="2"/>
  <c r="AU623" i="2"/>
  <c r="AU466" i="2"/>
  <c r="AU220" i="2"/>
  <c r="AU253" i="2"/>
  <c r="AU275" i="2"/>
  <c r="AU173" i="2"/>
  <c r="AU176" i="2"/>
  <c r="AU574" i="2"/>
  <c r="AU242" i="2"/>
  <c r="AU71" i="2"/>
  <c r="AU657" i="2"/>
  <c r="AU215" i="2"/>
  <c r="AU138" i="2"/>
  <c r="AU89" i="2"/>
  <c r="AU199" i="2"/>
  <c r="AU476" i="2"/>
  <c r="AU298" i="2"/>
  <c r="AU143" i="2"/>
  <c r="AU106" i="2"/>
  <c r="AU16" i="2"/>
  <c r="AU335" i="2"/>
  <c r="AU34" i="2"/>
  <c r="AU288" i="2"/>
  <c r="AU684" i="2"/>
  <c r="AU567" i="2"/>
  <c r="AU377" i="2"/>
  <c r="AU60" i="2"/>
  <c r="AU179" i="2"/>
  <c r="AU580" i="2"/>
  <c r="AU439" i="2"/>
  <c r="AU332" i="2"/>
  <c r="AU299" i="2"/>
  <c r="AU654" i="2"/>
  <c r="AU230" i="2"/>
  <c r="AU255" i="2"/>
  <c r="AU219" i="2"/>
  <c r="AU326" i="2"/>
  <c r="AU341" i="2"/>
  <c r="AU729" i="2"/>
  <c r="AU433" i="2"/>
  <c r="AU133" i="2"/>
  <c r="AU363" i="2"/>
  <c r="AU360" i="2"/>
  <c r="AU52" i="2"/>
  <c r="AU426" i="2"/>
  <c r="AU357" i="2"/>
  <c r="AU25" i="2"/>
  <c r="AU572" i="2"/>
  <c r="AU359" i="2"/>
  <c r="AU33" i="2"/>
  <c r="AU129" i="2"/>
  <c r="AU419" i="2"/>
  <c r="AU477" i="2"/>
  <c r="AU156" i="2"/>
  <c r="AU474" i="2"/>
  <c r="AU55" i="2"/>
  <c r="AU422" i="2"/>
  <c r="AU485" i="2"/>
  <c r="AU93" i="2"/>
  <c r="AU364" i="2"/>
  <c r="AU286" i="2"/>
  <c r="AU587" i="2"/>
  <c r="AU264" i="2"/>
  <c r="AU379" i="2"/>
  <c r="AU383" i="2"/>
  <c r="AU592" i="2"/>
  <c r="AU175" i="2"/>
  <c r="AU470" i="2"/>
  <c r="AU434" i="2"/>
  <c r="AU94" i="2"/>
  <c r="AU459" i="2"/>
  <c r="AU171" i="2"/>
  <c r="AU265" i="2"/>
  <c r="AU164" i="2"/>
  <c r="AU241" i="2"/>
  <c r="AU431" i="2"/>
  <c r="AU316" i="2"/>
  <c r="AU513" i="2"/>
  <c r="AU390" i="2"/>
  <c r="AU305" i="2"/>
  <c r="AU211" i="2"/>
  <c r="AU634" i="2"/>
  <c r="AU96" i="2"/>
  <c r="AU217" i="2"/>
  <c r="AU516" i="2"/>
  <c r="AU484" i="2"/>
  <c r="AU401" i="2"/>
  <c r="AU261" i="2"/>
  <c r="AU668" i="2"/>
  <c r="AU417" i="2"/>
  <c r="AU333" i="2"/>
  <c r="AU153" i="2"/>
  <c r="AU158" i="2"/>
  <c r="AU495" i="2"/>
  <c r="AU578" i="2"/>
  <c r="AU455" i="2"/>
  <c r="AU501" i="2"/>
  <c r="AU190" i="2"/>
  <c r="AU418" i="2"/>
  <c r="AU545" i="2"/>
  <c r="AU533" i="2"/>
  <c r="AU378" i="2"/>
  <c r="AU107" i="2"/>
  <c r="AU120" i="2"/>
  <c r="AU59" i="2"/>
  <c r="AU590" i="2"/>
  <c r="AU330" i="2"/>
  <c r="AU562" i="2"/>
  <c r="AU388" i="2"/>
  <c r="AU260" i="2"/>
  <c r="AU502" i="2"/>
  <c r="AU137" i="2"/>
  <c r="AU237" i="2"/>
  <c r="AU696" i="2"/>
  <c r="AU471" i="2"/>
  <c r="AU128" i="2"/>
  <c r="AU575" i="2"/>
  <c r="AU327" i="2"/>
  <c r="AU531" i="2"/>
  <c r="AU367" i="2"/>
  <c r="AU182" i="2"/>
  <c r="AU527" i="2"/>
  <c r="AU231" i="2"/>
  <c r="AU532" i="2"/>
  <c r="AU402" i="2"/>
  <c r="AU465" i="2"/>
  <c r="AU662" i="2"/>
  <c r="AU491" i="2"/>
  <c r="AU420" i="2"/>
  <c r="AU312" i="2"/>
  <c r="AU122" i="2"/>
  <c r="AU338" i="2"/>
  <c r="AU511" i="2"/>
  <c r="AU117" i="2"/>
  <c r="AU380" i="2"/>
  <c r="AU281" i="2"/>
  <c r="AU306" i="2"/>
  <c r="AU391" i="2"/>
  <c r="AU346" i="2"/>
  <c r="AU395" i="2"/>
  <c r="AU667" i="2"/>
  <c r="AU628" i="2"/>
  <c r="AU192" i="2"/>
  <c r="AU653" i="2"/>
  <c r="AU121" i="2"/>
  <c r="AU139" i="2"/>
  <c r="AU124" i="2"/>
  <c r="AU557" i="2"/>
  <c r="AU314" i="2"/>
  <c r="AU72" i="2"/>
  <c r="AU239" i="2"/>
  <c r="AU606" i="2"/>
  <c r="AU218" i="2"/>
  <c r="AU4" i="2"/>
  <c r="AU168" i="2"/>
  <c r="AU389" i="2"/>
  <c r="AU643" i="2"/>
  <c r="AU78" i="2"/>
  <c r="AU81" i="2"/>
  <c r="AU641" i="2"/>
  <c r="AU600" i="2"/>
  <c r="G106" i="3"/>
  <c r="F106" i="3"/>
  <c r="C46" i="3"/>
  <c r="C111" i="3"/>
  <c r="D111" i="3"/>
  <c r="L121" i="3"/>
  <c r="D121" i="3"/>
  <c r="G121" i="3"/>
  <c r="G40" i="3"/>
  <c r="C26" i="3"/>
  <c r="L12" i="3"/>
  <c r="D95" i="3"/>
  <c r="F95" i="3"/>
  <c r="C87" i="3"/>
  <c r="C15" i="3"/>
  <c r="E93" i="3"/>
  <c r="D93" i="3"/>
  <c r="G39" i="3"/>
  <c r="E39" i="3"/>
  <c r="C19" i="3"/>
  <c r="C96" i="3"/>
  <c r="C32" i="3"/>
  <c r="S38" i="3"/>
  <c r="C70" i="3"/>
  <c r="M25" i="3"/>
  <c r="G25" i="3"/>
  <c r="C109" i="3"/>
  <c r="N16" i="3"/>
  <c r="C99" i="3"/>
  <c r="C119" i="3"/>
  <c r="E94" i="3"/>
  <c r="J2" i="3"/>
  <c r="H116" i="3"/>
  <c r="F116" i="3"/>
  <c r="E69" i="3"/>
  <c r="F69" i="3"/>
  <c r="H9" i="3"/>
  <c r="E9" i="3"/>
  <c r="E31" i="3"/>
  <c r="G31" i="3"/>
  <c r="G53" i="3"/>
  <c r="E53" i="3"/>
  <c r="F52" i="3"/>
  <c r="H52" i="3"/>
  <c r="R90" i="3"/>
  <c r="K58" i="3"/>
  <c r="K55" i="3"/>
  <c r="F91" i="3"/>
  <c r="H55" i="3"/>
  <c r="C65" i="3"/>
  <c r="D90" i="3"/>
  <c r="F55" i="3"/>
  <c r="F8" i="3"/>
  <c r="D58" i="3"/>
  <c r="C7" i="3"/>
  <c r="D52" i="3"/>
  <c r="C33" i="3"/>
  <c r="D55" i="3"/>
  <c r="C110" i="3"/>
  <c r="D8" i="3"/>
  <c r="V84" i="3"/>
  <c r="U84" i="3"/>
  <c r="N84" i="3"/>
  <c r="T84" i="3"/>
  <c r="S84" i="3"/>
  <c r="R84" i="3"/>
  <c r="M84" i="3"/>
  <c r="K84" i="3"/>
  <c r="J84" i="3"/>
  <c r="Q84" i="3"/>
  <c r="L84" i="3"/>
  <c r="H84" i="3"/>
  <c r="P84" i="3"/>
  <c r="F84" i="3"/>
  <c r="C84" i="3"/>
  <c r="V71" i="3"/>
  <c r="U71" i="3"/>
  <c r="T71" i="3"/>
  <c r="S71" i="3"/>
  <c r="R71" i="3"/>
  <c r="P71" i="3"/>
  <c r="N71" i="3"/>
  <c r="M71" i="3"/>
  <c r="L71" i="3"/>
  <c r="Q71" i="3"/>
  <c r="J71" i="3"/>
  <c r="H71" i="3"/>
  <c r="G71" i="3"/>
  <c r="E71" i="3"/>
  <c r="V75" i="3"/>
  <c r="U75" i="3"/>
  <c r="T75" i="3"/>
  <c r="S75" i="3"/>
  <c r="R75" i="3"/>
  <c r="M75" i="3"/>
  <c r="L75" i="3"/>
  <c r="N75" i="3"/>
  <c r="Q75" i="3"/>
  <c r="P75" i="3"/>
  <c r="H75" i="3"/>
  <c r="K75" i="3"/>
  <c r="G75" i="3"/>
  <c r="E75" i="3"/>
  <c r="V108" i="3"/>
  <c r="U108" i="3"/>
  <c r="T108" i="3"/>
  <c r="S108" i="3"/>
  <c r="R108" i="3"/>
  <c r="Q108" i="3"/>
  <c r="M108" i="3"/>
  <c r="L108" i="3"/>
  <c r="P108" i="3"/>
  <c r="N108" i="3"/>
  <c r="J108" i="3"/>
  <c r="H108" i="3"/>
  <c r="G108" i="3"/>
  <c r="E108" i="3"/>
  <c r="V81" i="3"/>
  <c r="U81" i="3"/>
  <c r="T81" i="3"/>
  <c r="S81" i="3"/>
  <c r="R81" i="3"/>
  <c r="M81" i="3"/>
  <c r="L81" i="3"/>
  <c r="Q81" i="3"/>
  <c r="N81" i="3"/>
  <c r="P81" i="3"/>
  <c r="H81" i="3"/>
  <c r="G81" i="3"/>
  <c r="K81" i="3"/>
  <c r="J81" i="3"/>
  <c r="E81" i="3"/>
  <c r="V76" i="3"/>
  <c r="U76" i="3"/>
  <c r="T76" i="3"/>
  <c r="S76" i="3"/>
  <c r="R76" i="3"/>
  <c r="M76" i="3"/>
  <c r="Q76" i="3"/>
  <c r="L76" i="3"/>
  <c r="P76" i="3"/>
  <c r="N76" i="3"/>
  <c r="J76" i="3"/>
  <c r="K76" i="3"/>
  <c r="H76" i="3"/>
  <c r="G76" i="3"/>
  <c r="E76" i="3"/>
  <c r="V82" i="3"/>
  <c r="U82" i="3"/>
  <c r="T82" i="3"/>
  <c r="S82" i="3"/>
  <c r="R82" i="3"/>
  <c r="P82" i="3"/>
  <c r="N82" i="3"/>
  <c r="M82" i="3"/>
  <c r="L82" i="3"/>
  <c r="J82" i="3"/>
  <c r="Q82" i="3"/>
  <c r="H82" i="3"/>
  <c r="G82" i="3"/>
  <c r="E82" i="3"/>
  <c r="K82" i="3"/>
  <c r="V85" i="3"/>
  <c r="U85" i="3"/>
  <c r="T85" i="3"/>
  <c r="S85" i="3"/>
  <c r="R85" i="3"/>
  <c r="M85" i="3"/>
  <c r="L85" i="3"/>
  <c r="J85" i="3"/>
  <c r="N85" i="3"/>
  <c r="Q85" i="3"/>
  <c r="P85" i="3"/>
  <c r="K85" i="3"/>
  <c r="H85" i="3"/>
  <c r="G85" i="3"/>
  <c r="E85" i="3"/>
  <c r="V91" i="3"/>
  <c r="U91" i="3"/>
  <c r="S91" i="3"/>
  <c r="T91" i="3"/>
  <c r="R91" i="3"/>
  <c r="M91" i="3"/>
  <c r="Q91" i="3"/>
  <c r="P91" i="3"/>
  <c r="L91" i="3"/>
  <c r="J91" i="3"/>
  <c r="N91" i="3"/>
  <c r="G91" i="3"/>
  <c r="H91" i="3"/>
  <c r="E91" i="3"/>
  <c r="K91" i="3"/>
  <c r="V102" i="3"/>
  <c r="U102" i="3"/>
  <c r="T102" i="3"/>
  <c r="S102" i="3"/>
  <c r="R102" i="3"/>
  <c r="N102" i="3"/>
  <c r="M102" i="3"/>
  <c r="L102" i="3"/>
  <c r="J102" i="3"/>
  <c r="Q102" i="3"/>
  <c r="P102" i="3"/>
  <c r="K102" i="3"/>
  <c r="G102" i="3"/>
  <c r="E102" i="3"/>
  <c r="H102" i="3"/>
  <c r="V113" i="3"/>
  <c r="U113" i="3"/>
  <c r="T113" i="3"/>
  <c r="S113" i="3"/>
  <c r="R113" i="3"/>
  <c r="M113" i="3"/>
  <c r="L113" i="3"/>
  <c r="P113" i="3"/>
  <c r="J113" i="3"/>
  <c r="N113" i="3"/>
  <c r="Q113" i="3"/>
  <c r="K113" i="3"/>
  <c r="G113" i="3"/>
  <c r="E113" i="3"/>
  <c r="H113" i="3"/>
  <c r="C71" i="3"/>
  <c r="C82" i="3"/>
  <c r="D26" i="3"/>
  <c r="D25" i="3"/>
  <c r="E97" i="3"/>
  <c r="F71" i="3"/>
  <c r="F42" i="3"/>
  <c r="G86" i="3"/>
  <c r="G12" i="3"/>
  <c r="G51" i="3"/>
  <c r="H16" i="3"/>
  <c r="H60" i="3"/>
  <c r="H2" i="3"/>
  <c r="V14" i="3"/>
  <c r="U14" i="3"/>
  <c r="N14" i="3"/>
  <c r="T14" i="3"/>
  <c r="S14" i="3"/>
  <c r="Q14" i="3"/>
  <c r="M14" i="3"/>
  <c r="K14" i="3"/>
  <c r="R14" i="3"/>
  <c r="J14" i="3"/>
  <c r="P14" i="3"/>
  <c r="L14" i="3"/>
  <c r="H14" i="3"/>
  <c r="G14" i="3"/>
  <c r="F14" i="3"/>
  <c r="E14" i="3"/>
  <c r="C14" i="3"/>
  <c r="E84" i="3"/>
  <c r="U83" i="3"/>
  <c r="T83" i="3"/>
  <c r="S83" i="3"/>
  <c r="R83" i="3"/>
  <c r="V83" i="3"/>
  <c r="Q83" i="3"/>
  <c r="P83" i="3"/>
  <c r="L83" i="3"/>
  <c r="K83" i="3"/>
  <c r="N83" i="3"/>
  <c r="J83" i="3"/>
  <c r="G83" i="3"/>
  <c r="F83" i="3"/>
  <c r="U49" i="3"/>
  <c r="V49" i="3"/>
  <c r="T49" i="3"/>
  <c r="S49" i="3"/>
  <c r="R49" i="3"/>
  <c r="Q49" i="3"/>
  <c r="L49" i="3"/>
  <c r="N49" i="3"/>
  <c r="K49" i="3"/>
  <c r="P49" i="3"/>
  <c r="G49" i="3"/>
  <c r="F49" i="3"/>
  <c r="M49" i="3"/>
  <c r="J49" i="3"/>
  <c r="U80" i="3"/>
  <c r="V80" i="3"/>
  <c r="T80" i="3"/>
  <c r="S80" i="3"/>
  <c r="R80" i="3"/>
  <c r="Q80" i="3"/>
  <c r="L80" i="3"/>
  <c r="P80" i="3"/>
  <c r="K80" i="3"/>
  <c r="N80" i="3"/>
  <c r="J80" i="3"/>
  <c r="M80" i="3"/>
  <c r="G80" i="3"/>
  <c r="F80" i="3"/>
  <c r="U104" i="3"/>
  <c r="T104" i="3"/>
  <c r="S104" i="3"/>
  <c r="R104" i="3"/>
  <c r="V104" i="3"/>
  <c r="Q104" i="3"/>
  <c r="L104" i="3"/>
  <c r="K104" i="3"/>
  <c r="N104" i="3"/>
  <c r="G104" i="3"/>
  <c r="F104" i="3"/>
  <c r="P104" i="3"/>
  <c r="J104" i="3"/>
  <c r="D104" i="3"/>
  <c r="U22" i="3"/>
  <c r="V22" i="3"/>
  <c r="T22" i="3"/>
  <c r="S22" i="3"/>
  <c r="R22" i="3"/>
  <c r="Q22" i="3"/>
  <c r="L22" i="3"/>
  <c r="K22" i="3"/>
  <c r="P22" i="3"/>
  <c r="N22" i="3"/>
  <c r="G22" i="3"/>
  <c r="F22" i="3"/>
  <c r="M22" i="3"/>
  <c r="D22" i="3"/>
  <c r="U18" i="3"/>
  <c r="V18" i="3"/>
  <c r="T18" i="3"/>
  <c r="S18" i="3"/>
  <c r="R18" i="3"/>
  <c r="Q18" i="3"/>
  <c r="N18" i="3"/>
  <c r="L18" i="3"/>
  <c r="K18" i="3"/>
  <c r="M18" i="3"/>
  <c r="G18" i="3"/>
  <c r="P18" i="3"/>
  <c r="J18" i="3"/>
  <c r="F18" i="3"/>
  <c r="D18" i="3"/>
  <c r="U24" i="3"/>
  <c r="T24" i="3"/>
  <c r="S24" i="3"/>
  <c r="R24" i="3"/>
  <c r="V24" i="3"/>
  <c r="Q24" i="3"/>
  <c r="L24" i="3"/>
  <c r="K24" i="3"/>
  <c r="N24" i="3"/>
  <c r="H24" i="3"/>
  <c r="P24" i="3"/>
  <c r="M24" i="3"/>
  <c r="G24" i="3"/>
  <c r="F24" i="3"/>
  <c r="D24" i="3"/>
  <c r="V11" i="3"/>
  <c r="U11" i="3"/>
  <c r="S11" i="3"/>
  <c r="T11" i="3"/>
  <c r="R11" i="3"/>
  <c r="Q11" i="3"/>
  <c r="P11" i="3"/>
  <c r="L11" i="3"/>
  <c r="K11" i="3"/>
  <c r="H11" i="3"/>
  <c r="N11" i="3"/>
  <c r="G11" i="3"/>
  <c r="J11" i="3"/>
  <c r="F11" i="3"/>
  <c r="D11" i="3"/>
  <c r="M11" i="3"/>
  <c r="V7" i="3"/>
  <c r="U7" i="3"/>
  <c r="T7" i="3"/>
  <c r="S7" i="3"/>
  <c r="R7" i="3"/>
  <c r="Q7" i="3"/>
  <c r="N7" i="3"/>
  <c r="L7" i="3"/>
  <c r="K7" i="3"/>
  <c r="H7" i="3"/>
  <c r="P7" i="3"/>
  <c r="G7" i="3"/>
  <c r="F7" i="3"/>
  <c r="M7" i="3"/>
  <c r="D7" i="3"/>
  <c r="V74" i="3"/>
  <c r="U74" i="3"/>
  <c r="T74" i="3"/>
  <c r="S74" i="3"/>
  <c r="R74" i="3"/>
  <c r="Q74" i="3"/>
  <c r="L74" i="3"/>
  <c r="K74" i="3"/>
  <c r="P74" i="3"/>
  <c r="N74" i="3"/>
  <c r="H74" i="3"/>
  <c r="M74" i="3"/>
  <c r="G74" i="3"/>
  <c r="J74" i="3"/>
  <c r="F74" i="3"/>
  <c r="D74" i="3"/>
  <c r="C83" i="3"/>
  <c r="C45" i="3"/>
  <c r="C18" i="3"/>
  <c r="C62" i="3"/>
  <c r="D112" i="3"/>
  <c r="D31" i="3"/>
  <c r="D68" i="3"/>
  <c r="D20" i="3"/>
  <c r="E99" i="3"/>
  <c r="E35" i="3"/>
  <c r="F82" i="3"/>
  <c r="F101" i="3"/>
  <c r="G93" i="3"/>
  <c r="H40" i="3"/>
  <c r="J7" i="3"/>
  <c r="L26" i="3"/>
  <c r="V21" i="3"/>
  <c r="N21" i="3"/>
  <c r="U21" i="3"/>
  <c r="T21" i="3"/>
  <c r="S21" i="3"/>
  <c r="Q21" i="3"/>
  <c r="P21" i="3"/>
  <c r="M21" i="3"/>
  <c r="K21" i="3"/>
  <c r="J21" i="3"/>
  <c r="R21" i="3"/>
  <c r="H21" i="3"/>
  <c r="G21" i="3"/>
  <c r="F21" i="3"/>
  <c r="L21" i="3"/>
  <c r="E21" i="3"/>
  <c r="C21" i="3"/>
  <c r="U47" i="3"/>
  <c r="T47" i="3"/>
  <c r="S47" i="3"/>
  <c r="R47" i="3"/>
  <c r="V47" i="3"/>
  <c r="Q47" i="3"/>
  <c r="P47" i="3"/>
  <c r="K47" i="3"/>
  <c r="J47" i="3"/>
  <c r="N47" i="3"/>
  <c r="H47" i="3"/>
  <c r="F47" i="3"/>
  <c r="E47" i="3"/>
  <c r="L47" i="3"/>
  <c r="M47" i="3"/>
  <c r="V111" i="3"/>
  <c r="T111" i="3"/>
  <c r="S111" i="3"/>
  <c r="R111" i="3"/>
  <c r="Q111" i="3"/>
  <c r="U111" i="3"/>
  <c r="P111" i="3"/>
  <c r="N111" i="3"/>
  <c r="K111" i="3"/>
  <c r="J111" i="3"/>
  <c r="L111" i="3"/>
  <c r="H111" i="3"/>
  <c r="F111" i="3"/>
  <c r="E111" i="3"/>
  <c r="M111" i="3"/>
  <c r="U72" i="3"/>
  <c r="T72" i="3"/>
  <c r="S72" i="3"/>
  <c r="R72" i="3"/>
  <c r="Q72" i="3"/>
  <c r="P72" i="3"/>
  <c r="K72" i="3"/>
  <c r="J72" i="3"/>
  <c r="N72" i="3"/>
  <c r="M72" i="3"/>
  <c r="H72" i="3"/>
  <c r="V72" i="3"/>
  <c r="F72" i="3"/>
  <c r="E72" i="3"/>
  <c r="L72" i="3"/>
  <c r="U3" i="3"/>
  <c r="T3" i="3"/>
  <c r="S3" i="3"/>
  <c r="R3" i="3"/>
  <c r="V3" i="3"/>
  <c r="Q3" i="3"/>
  <c r="P3" i="3"/>
  <c r="K3" i="3"/>
  <c r="J3" i="3"/>
  <c r="N3" i="3"/>
  <c r="H3" i="3"/>
  <c r="L3" i="3"/>
  <c r="F3" i="3"/>
  <c r="E3" i="3"/>
  <c r="M3" i="3"/>
  <c r="V37" i="3"/>
  <c r="T37" i="3"/>
  <c r="S37" i="3"/>
  <c r="R37" i="3"/>
  <c r="Q37" i="3"/>
  <c r="U37" i="3"/>
  <c r="P37" i="3"/>
  <c r="K37" i="3"/>
  <c r="J37" i="3"/>
  <c r="N37" i="3"/>
  <c r="H37" i="3"/>
  <c r="F37" i="3"/>
  <c r="E37" i="3"/>
  <c r="M37" i="3"/>
  <c r="U5" i="3"/>
  <c r="T5" i="3"/>
  <c r="S5" i="3"/>
  <c r="R5" i="3"/>
  <c r="Q5" i="3"/>
  <c r="P5" i="3"/>
  <c r="K5" i="3"/>
  <c r="J5" i="3"/>
  <c r="V5" i="3"/>
  <c r="H5" i="3"/>
  <c r="N5" i="3"/>
  <c r="M5" i="3"/>
  <c r="F5" i="3"/>
  <c r="E5" i="3"/>
  <c r="L5" i="3"/>
  <c r="U29" i="3"/>
  <c r="T29" i="3"/>
  <c r="S29" i="3"/>
  <c r="R29" i="3"/>
  <c r="V29" i="3"/>
  <c r="Q29" i="3"/>
  <c r="P29" i="3"/>
  <c r="K29" i="3"/>
  <c r="J29" i="3"/>
  <c r="N29" i="3"/>
  <c r="M29" i="3"/>
  <c r="L29" i="3"/>
  <c r="F29" i="3"/>
  <c r="E29" i="3"/>
  <c r="T25" i="3"/>
  <c r="V25" i="3"/>
  <c r="S25" i="3"/>
  <c r="R25" i="3"/>
  <c r="Q25" i="3"/>
  <c r="U25" i="3"/>
  <c r="P25" i="3"/>
  <c r="K25" i="3"/>
  <c r="J25" i="3"/>
  <c r="N25" i="3"/>
  <c r="F25" i="3"/>
  <c r="H25" i="3"/>
  <c r="E25" i="3"/>
  <c r="V109" i="3"/>
  <c r="T109" i="3"/>
  <c r="U109" i="3"/>
  <c r="S109" i="3"/>
  <c r="R109" i="3"/>
  <c r="Q109" i="3"/>
  <c r="P109" i="3"/>
  <c r="K109" i="3"/>
  <c r="J109" i="3"/>
  <c r="F109" i="3"/>
  <c r="E109" i="3"/>
  <c r="M109" i="3"/>
  <c r="L109" i="3"/>
  <c r="H109" i="3"/>
  <c r="V115" i="3"/>
  <c r="T115" i="3"/>
  <c r="U115" i="3"/>
  <c r="S115" i="3"/>
  <c r="R115" i="3"/>
  <c r="Q115" i="3"/>
  <c r="P115" i="3"/>
  <c r="K115" i="3"/>
  <c r="J115" i="3"/>
  <c r="N115" i="3"/>
  <c r="M115" i="3"/>
  <c r="L115" i="3"/>
  <c r="F115" i="3"/>
  <c r="E115" i="3"/>
  <c r="C47" i="3"/>
  <c r="C42" i="3"/>
  <c r="C77" i="3"/>
  <c r="C5" i="3"/>
  <c r="D71" i="3"/>
  <c r="D96" i="3"/>
  <c r="D100" i="3"/>
  <c r="D59" i="3"/>
  <c r="D97" i="3"/>
  <c r="E17" i="3"/>
  <c r="E13" i="3"/>
  <c r="E48" i="3"/>
  <c r="E59" i="3"/>
  <c r="E7" i="3"/>
  <c r="F73" i="3"/>
  <c r="F32" i="3"/>
  <c r="F9" i="3"/>
  <c r="G112" i="3"/>
  <c r="H120" i="3"/>
  <c r="H48" i="3"/>
  <c r="J36" i="3"/>
  <c r="L86" i="3"/>
  <c r="N99" i="3"/>
  <c r="V105" i="3"/>
  <c r="T105" i="3"/>
  <c r="Q105" i="3"/>
  <c r="P105" i="3"/>
  <c r="R105" i="3"/>
  <c r="J105" i="3"/>
  <c r="S105" i="3"/>
  <c r="U105" i="3"/>
  <c r="N105" i="3"/>
  <c r="M105" i="3"/>
  <c r="H105" i="3"/>
  <c r="G105" i="3"/>
  <c r="E105" i="3"/>
  <c r="L105" i="3"/>
  <c r="D105" i="3"/>
  <c r="K105" i="3"/>
  <c r="V15" i="3"/>
  <c r="T15" i="3"/>
  <c r="Q15" i="3"/>
  <c r="U15" i="3"/>
  <c r="P15" i="3"/>
  <c r="S15" i="3"/>
  <c r="J15" i="3"/>
  <c r="M15" i="3"/>
  <c r="L15" i="3"/>
  <c r="H15" i="3"/>
  <c r="G15" i="3"/>
  <c r="R15" i="3"/>
  <c r="K15" i="3"/>
  <c r="E15" i="3"/>
  <c r="D15" i="3"/>
  <c r="N15" i="3"/>
  <c r="V114" i="3"/>
  <c r="U114" i="3"/>
  <c r="T114" i="3"/>
  <c r="Q114" i="3"/>
  <c r="P114" i="3"/>
  <c r="J114" i="3"/>
  <c r="N114" i="3"/>
  <c r="R114" i="3"/>
  <c r="S114" i="3"/>
  <c r="M114" i="3"/>
  <c r="H114" i="3"/>
  <c r="G114" i="3"/>
  <c r="E114" i="3"/>
  <c r="D114" i="3"/>
  <c r="L114" i="3"/>
  <c r="K114" i="3"/>
  <c r="V43" i="3"/>
  <c r="T43" i="3"/>
  <c r="R43" i="3"/>
  <c r="Q43" i="3"/>
  <c r="P43" i="3"/>
  <c r="J43" i="3"/>
  <c r="N43" i="3"/>
  <c r="U43" i="3"/>
  <c r="S43" i="3"/>
  <c r="M43" i="3"/>
  <c r="H43" i="3"/>
  <c r="L43" i="3"/>
  <c r="G43" i="3"/>
  <c r="E43" i="3"/>
  <c r="K43" i="3"/>
  <c r="D43" i="3"/>
  <c r="V117" i="3"/>
  <c r="T117" i="3"/>
  <c r="R117" i="3"/>
  <c r="Q117" i="3"/>
  <c r="U117" i="3"/>
  <c r="P117" i="3"/>
  <c r="J117" i="3"/>
  <c r="S117" i="3"/>
  <c r="N117" i="3"/>
  <c r="M117" i="3"/>
  <c r="K117" i="3"/>
  <c r="H117" i="3"/>
  <c r="G117" i="3"/>
  <c r="E117" i="3"/>
  <c r="D117" i="3"/>
  <c r="L117" i="3"/>
  <c r="V44" i="3"/>
  <c r="U44" i="3"/>
  <c r="T44" i="3"/>
  <c r="R44" i="3"/>
  <c r="Q44" i="3"/>
  <c r="P44" i="3"/>
  <c r="S44" i="3"/>
  <c r="J44" i="3"/>
  <c r="N44" i="3"/>
  <c r="M44" i="3"/>
  <c r="H44" i="3"/>
  <c r="G44" i="3"/>
  <c r="E44" i="3"/>
  <c r="D44" i="3"/>
  <c r="L44" i="3"/>
  <c r="K44" i="3"/>
  <c r="V66" i="3"/>
  <c r="T66" i="3"/>
  <c r="R66" i="3"/>
  <c r="Q66" i="3"/>
  <c r="P66" i="3"/>
  <c r="J66" i="3"/>
  <c r="N66" i="3"/>
  <c r="U66" i="3"/>
  <c r="S66" i="3"/>
  <c r="M66" i="3"/>
  <c r="L66" i="3"/>
  <c r="K66" i="3"/>
  <c r="H66" i="3"/>
  <c r="G66" i="3"/>
  <c r="E66" i="3"/>
  <c r="D66" i="3"/>
  <c r="V6" i="3"/>
  <c r="R6" i="3"/>
  <c r="T6" i="3"/>
  <c r="Q6" i="3"/>
  <c r="U6" i="3"/>
  <c r="P6" i="3"/>
  <c r="J6" i="3"/>
  <c r="N6" i="3"/>
  <c r="S6" i="3"/>
  <c r="M6" i="3"/>
  <c r="G6" i="3"/>
  <c r="H6" i="3"/>
  <c r="E6" i="3"/>
  <c r="D6" i="3"/>
  <c r="L6" i="3"/>
  <c r="V33" i="3"/>
  <c r="U33" i="3"/>
  <c r="R33" i="3"/>
  <c r="Q33" i="3"/>
  <c r="P33" i="3"/>
  <c r="J33" i="3"/>
  <c r="S33" i="3"/>
  <c r="N33" i="3"/>
  <c r="M33" i="3"/>
  <c r="G33" i="3"/>
  <c r="T33" i="3"/>
  <c r="K33" i="3"/>
  <c r="E33" i="3"/>
  <c r="D33" i="3"/>
  <c r="L33" i="3"/>
  <c r="H33" i="3"/>
  <c r="V89" i="3"/>
  <c r="S89" i="3"/>
  <c r="T89" i="3"/>
  <c r="R89" i="3"/>
  <c r="Q89" i="3"/>
  <c r="P89" i="3"/>
  <c r="U89" i="3"/>
  <c r="J89" i="3"/>
  <c r="N89" i="3"/>
  <c r="M89" i="3"/>
  <c r="L89" i="3"/>
  <c r="G89" i="3"/>
  <c r="E89" i="3"/>
  <c r="D89" i="3"/>
  <c r="H89" i="3"/>
  <c r="C105" i="3"/>
  <c r="C76" i="3"/>
  <c r="C44" i="3"/>
  <c r="C88" i="3"/>
  <c r="C10" i="3"/>
  <c r="D83" i="3"/>
  <c r="D45" i="3"/>
  <c r="E65" i="3"/>
  <c r="F81" i="3"/>
  <c r="F98" i="3"/>
  <c r="G47" i="3"/>
  <c r="G42" i="3"/>
  <c r="G5" i="3"/>
  <c r="G109" i="3"/>
  <c r="H49" i="3"/>
  <c r="H22" i="3"/>
  <c r="K71" i="3"/>
  <c r="L37" i="3"/>
  <c r="N109" i="3"/>
  <c r="V86" i="3"/>
  <c r="N86" i="3"/>
  <c r="U86" i="3"/>
  <c r="T86" i="3"/>
  <c r="S86" i="3"/>
  <c r="Q86" i="3"/>
  <c r="M86" i="3"/>
  <c r="P86" i="3"/>
  <c r="K86" i="3"/>
  <c r="J86" i="3"/>
  <c r="R86" i="3"/>
  <c r="H86" i="3"/>
  <c r="F86" i="3"/>
  <c r="C86" i="3"/>
  <c r="V122" i="3"/>
  <c r="U122" i="3"/>
  <c r="T122" i="3"/>
  <c r="S122" i="3"/>
  <c r="P122" i="3"/>
  <c r="Q122" i="3"/>
  <c r="R122" i="3"/>
  <c r="N122" i="3"/>
  <c r="L122" i="3"/>
  <c r="M122" i="3"/>
  <c r="G122" i="3"/>
  <c r="F122" i="3"/>
  <c r="K122" i="3"/>
  <c r="D122" i="3"/>
  <c r="V16" i="3"/>
  <c r="U16" i="3"/>
  <c r="T16" i="3"/>
  <c r="S16" i="3"/>
  <c r="P16" i="3"/>
  <c r="R16" i="3"/>
  <c r="L16" i="3"/>
  <c r="Q16" i="3"/>
  <c r="G16" i="3"/>
  <c r="J16" i="3"/>
  <c r="F16" i="3"/>
  <c r="D16" i="3"/>
  <c r="V99" i="3"/>
  <c r="U99" i="3"/>
  <c r="T99" i="3"/>
  <c r="S99" i="3"/>
  <c r="P99" i="3"/>
  <c r="Q99" i="3"/>
  <c r="R99" i="3"/>
  <c r="L99" i="3"/>
  <c r="G99" i="3"/>
  <c r="F99" i="3"/>
  <c r="K99" i="3"/>
  <c r="D99" i="3"/>
  <c r="M99" i="3"/>
  <c r="J99" i="3"/>
  <c r="V119" i="3"/>
  <c r="U119" i="3"/>
  <c r="T119" i="3"/>
  <c r="S119" i="3"/>
  <c r="P119" i="3"/>
  <c r="N119" i="3"/>
  <c r="R119" i="3"/>
  <c r="L119" i="3"/>
  <c r="J119" i="3"/>
  <c r="M119" i="3"/>
  <c r="G119" i="3"/>
  <c r="F119" i="3"/>
  <c r="D119" i="3"/>
  <c r="V60" i="3"/>
  <c r="U60" i="3"/>
  <c r="T60" i="3"/>
  <c r="S60" i="3"/>
  <c r="P60" i="3"/>
  <c r="R60" i="3"/>
  <c r="N60" i="3"/>
  <c r="Q60" i="3"/>
  <c r="L60" i="3"/>
  <c r="G60" i="3"/>
  <c r="F60" i="3"/>
  <c r="K60" i="3"/>
  <c r="D60" i="3"/>
  <c r="J60" i="3"/>
  <c r="V56" i="3"/>
  <c r="U56" i="3"/>
  <c r="T56" i="3"/>
  <c r="S56" i="3"/>
  <c r="P56" i="3"/>
  <c r="Q56" i="3"/>
  <c r="N56" i="3"/>
  <c r="R56" i="3"/>
  <c r="L56" i="3"/>
  <c r="G56" i="3"/>
  <c r="F56" i="3"/>
  <c r="D56" i="3"/>
  <c r="M56" i="3"/>
  <c r="J56" i="3"/>
  <c r="V23" i="3"/>
  <c r="U23" i="3"/>
  <c r="T23" i="3"/>
  <c r="S23" i="3"/>
  <c r="P23" i="3"/>
  <c r="R23" i="3"/>
  <c r="L23" i="3"/>
  <c r="G23" i="3"/>
  <c r="N23" i="3"/>
  <c r="M23" i="3"/>
  <c r="F23" i="3"/>
  <c r="J23" i="3"/>
  <c r="D23" i="3"/>
  <c r="K23" i="3"/>
  <c r="Q23" i="3"/>
  <c r="V110" i="3"/>
  <c r="U110" i="3"/>
  <c r="T110" i="3"/>
  <c r="S110" i="3"/>
  <c r="P110" i="3"/>
  <c r="N110" i="3"/>
  <c r="R110" i="3"/>
  <c r="Q110" i="3"/>
  <c r="L110" i="3"/>
  <c r="K110" i="3"/>
  <c r="H110" i="3"/>
  <c r="G110" i="3"/>
  <c r="F110" i="3"/>
  <c r="D110" i="3"/>
  <c r="J110" i="3"/>
  <c r="V103" i="3"/>
  <c r="U103" i="3"/>
  <c r="S103" i="3"/>
  <c r="T103" i="3"/>
  <c r="P103" i="3"/>
  <c r="R103" i="3"/>
  <c r="Q103" i="3"/>
  <c r="N103" i="3"/>
  <c r="L103" i="3"/>
  <c r="G103" i="3"/>
  <c r="F103" i="3"/>
  <c r="J103" i="3"/>
  <c r="D103" i="3"/>
  <c r="C103" i="3"/>
  <c r="M103" i="3"/>
  <c r="K103" i="3"/>
  <c r="V63" i="3"/>
  <c r="U63" i="3"/>
  <c r="S63" i="3"/>
  <c r="P63" i="3"/>
  <c r="T63" i="3"/>
  <c r="R63" i="3"/>
  <c r="L63" i="3"/>
  <c r="G63" i="3"/>
  <c r="F63" i="3"/>
  <c r="K63" i="3"/>
  <c r="D63" i="3"/>
  <c r="M63" i="3"/>
  <c r="H63" i="3"/>
  <c r="C63" i="3"/>
  <c r="Q63" i="3"/>
  <c r="N63" i="3"/>
  <c r="J63" i="3"/>
  <c r="V67" i="3"/>
  <c r="U67" i="3"/>
  <c r="S67" i="3"/>
  <c r="T67" i="3"/>
  <c r="P67" i="3"/>
  <c r="N67" i="3"/>
  <c r="H67" i="3"/>
  <c r="Q67" i="3"/>
  <c r="R67" i="3"/>
  <c r="L67" i="3"/>
  <c r="G67" i="3"/>
  <c r="M67" i="3"/>
  <c r="F67" i="3"/>
  <c r="J67" i="3"/>
  <c r="D67" i="3"/>
  <c r="C67" i="3"/>
  <c r="K67" i="3"/>
  <c r="C16" i="3"/>
  <c r="C22" i="3"/>
  <c r="C23" i="3"/>
  <c r="C91" i="3"/>
  <c r="D47" i="3"/>
  <c r="D108" i="3"/>
  <c r="D107" i="3"/>
  <c r="D14" i="3"/>
  <c r="D28" i="3"/>
  <c r="E38" i="3"/>
  <c r="E24" i="3"/>
  <c r="F19" i="3"/>
  <c r="F43" i="3"/>
  <c r="F102" i="3"/>
  <c r="H99" i="3"/>
  <c r="H56" i="3"/>
  <c r="J122" i="3"/>
  <c r="K16" i="3"/>
  <c r="C112" i="3"/>
  <c r="V121" i="3"/>
  <c r="U121" i="3"/>
  <c r="T121" i="3"/>
  <c r="S121" i="3"/>
  <c r="R121" i="3"/>
  <c r="Q121" i="3"/>
  <c r="P121" i="3"/>
  <c r="N121" i="3"/>
  <c r="M121" i="3"/>
  <c r="K121" i="3"/>
  <c r="F121" i="3"/>
  <c r="E121" i="3"/>
  <c r="J121" i="3"/>
  <c r="V40" i="3"/>
  <c r="U40" i="3"/>
  <c r="T40" i="3"/>
  <c r="S40" i="3"/>
  <c r="R40" i="3"/>
  <c r="Q40" i="3"/>
  <c r="N40" i="3"/>
  <c r="M40" i="3"/>
  <c r="K40" i="3"/>
  <c r="J40" i="3"/>
  <c r="F40" i="3"/>
  <c r="E40" i="3"/>
  <c r="L40" i="3"/>
  <c r="V26" i="3"/>
  <c r="U26" i="3"/>
  <c r="T26" i="3"/>
  <c r="S26" i="3"/>
  <c r="R26" i="3"/>
  <c r="Q26" i="3"/>
  <c r="P26" i="3"/>
  <c r="M26" i="3"/>
  <c r="N26" i="3"/>
  <c r="K26" i="3"/>
  <c r="F26" i="3"/>
  <c r="E26" i="3"/>
  <c r="J26" i="3"/>
  <c r="V41" i="3"/>
  <c r="U41" i="3"/>
  <c r="T41" i="3"/>
  <c r="S41" i="3"/>
  <c r="R41" i="3"/>
  <c r="N41" i="3"/>
  <c r="P41" i="3"/>
  <c r="M41" i="3"/>
  <c r="Q41" i="3"/>
  <c r="K41" i="3"/>
  <c r="F41" i="3"/>
  <c r="E41" i="3"/>
  <c r="C41" i="3"/>
  <c r="L41" i="3"/>
  <c r="V68" i="3"/>
  <c r="U68" i="3"/>
  <c r="T68" i="3"/>
  <c r="S68" i="3"/>
  <c r="R68" i="3"/>
  <c r="N68" i="3"/>
  <c r="Q68" i="3"/>
  <c r="P68" i="3"/>
  <c r="M68" i="3"/>
  <c r="K68" i="3"/>
  <c r="L68" i="3"/>
  <c r="F68" i="3"/>
  <c r="E68" i="3"/>
  <c r="J68" i="3"/>
  <c r="C68" i="3"/>
  <c r="V12" i="3"/>
  <c r="U12" i="3"/>
  <c r="T12" i="3"/>
  <c r="S12" i="3"/>
  <c r="R12" i="3"/>
  <c r="N12" i="3"/>
  <c r="Q12" i="3"/>
  <c r="P12" i="3"/>
  <c r="M12" i="3"/>
  <c r="K12" i="3"/>
  <c r="F12" i="3"/>
  <c r="E12" i="3"/>
  <c r="C12" i="3"/>
  <c r="V20" i="3"/>
  <c r="U20" i="3"/>
  <c r="T20" i="3"/>
  <c r="S20" i="3"/>
  <c r="R20" i="3"/>
  <c r="N20" i="3"/>
  <c r="Q20" i="3"/>
  <c r="M20" i="3"/>
  <c r="P20" i="3"/>
  <c r="K20" i="3"/>
  <c r="F20" i="3"/>
  <c r="E20" i="3"/>
  <c r="J20" i="3"/>
  <c r="C20" i="3"/>
  <c r="L20" i="3"/>
  <c r="V2" i="3"/>
  <c r="U2" i="3"/>
  <c r="T2" i="3"/>
  <c r="S2" i="3"/>
  <c r="R2" i="3"/>
  <c r="N2" i="3"/>
  <c r="Q2" i="3"/>
  <c r="P2" i="3"/>
  <c r="M2" i="3"/>
  <c r="K2" i="3"/>
  <c r="L2" i="3"/>
  <c r="F2" i="3"/>
  <c r="E2" i="3"/>
  <c r="C2" i="3"/>
  <c r="V51" i="3"/>
  <c r="U51" i="3"/>
  <c r="S51" i="3"/>
  <c r="R51" i="3"/>
  <c r="T51" i="3"/>
  <c r="N51" i="3"/>
  <c r="Q51" i="3"/>
  <c r="P51" i="3"/>
  <c r="M51" i="3"/>
  <c r="K51" i="3"/>
  <c r="F51" i="3"/>
  <c r="H51" i="3"/>
  <c r="E51" i="3"/>
  <c r="J51" i="3"/>
  <c r="C51" i="3"/>
  <c r="V36" i="3"/>
  <c r="U36" i="3"/>
  <c r="S36" i="3"/>
  <c r="R36" i="3"/>
  <c r="N36" i="3"/>
  <c r="P36" i="3"/>
  <c r="T36" i="3"/>
  <c r="Q36" i="3"/>
  <c r="M36" i="3"/>
  <c r="K36" i="3"/>
  <c r="F36" i="3"/>
  <c r="E36" i="3"/>
  <c r="H36" i="3"/>
  <c r="C36" i="3"/>
  <c r="L36" i="3"/>
  <c r="C122" i="3"/>
  <c r="C40" i="3"/>
  <c r="C37" i="3"/>
  <c r="C98" i="3"/>
  <c r="C11" i="3"/>
  <c r="C61" i="3"/>
  <c r="D40" i="3"/>
  <c r="D80" i="3"/>
  <c r="D76" i="3"/>
  <c r="D85" i="3"/>
  <c r="D102" i="3"/>
  <c r="E86" i="3"/>
  <c r="E107" i="3"/>
  <c r="E110" i="3"/>
  <c r="E50" i="3"/>
  <c r="F75" i="3"/>
  <c r="F33" i="3"/>
  <c r="G84" i="3"/>
  <c r="H26" i="3"/>
  <c r="H12" i="3"/>
  <c r="J39" i="3"/>
  <c r="K108" i="3"/>
  <c r="L25" i="3"/>
  <c r="V92" i="3"/>
  <c r="N92" i="3"/>
  <c r="T92" i="3"/>
  <c r="S92" i="3"/>
  <c r="M92" i="3"/>
  <c r="K92" i="3"/>
  <c r="J92" i="3"/>
  <c r="U92" i="3"/>
  <c r="Q92" i="3"/>
  <c r="R92" i="3"/>
  <c r="L92" i="3"/>
  <c r="H92" i="3"/>
  <c r="F92" i="3"/>
  <c r="P92" i="3"/>
  <c r="V27" i="3"/>
  <c r="U27" i="3"/>
  <c r="N27" i="3"/>
  <c r="T27" i="3"/>
  <c r="S27" i="3"/>
  <c r="Q27" i="3"/>
  <c r="M27" i="3"/>
  <c r="K27" i="3"/>
  <c r="P27" i="3"/>
  <c r="J27" i="3"/>
  <c r="R27" i="3"/>
  <c r="L27" i="3"/>
  <c r="G27" i="3"/>
  <c r="F27" i="3"/>
  <c r="E27" i="3"/>
  <c r="C27" i="3"/>
  <c r="V106" i="3"/>
  <c r="U106" i="3"/>
  <c r="T106" i="3"/>
  <c r="S106" i="3"/>
  <c r="R106" i="3"/>
  <c r="Q106" i="3"/>
  <c r="P106" i="3"/>
  <c r="N106" i="3"/>
  <c r="M106" i="3"/>
  <c r="L106" i="3"/>
  <c r="J106" i="3"/>
  <c r="E106" i="3"/>
  <c r="K106" i="3"/>
  <c r="D106" i="3"/>
  <c r="H106" i="3"/>
  <c r="V73" i="3"/>
  <c r="U73" i="3"/>
  <c r="T73" i="3"/>
  <c r="S73" i="3"/>
  <c r="R73" i="3"/>
  <c r="Q73" i="3"/>
  <c r="N73" i="3"/>
  <c r="M73" i="3"/>
  <c r="L73" i="3"/>
  <c r="P73" i="3"/>
  <c r="J73" i="3"/>
  <c r="E73" i="3"/>
  <c r="D73" i="3"/>
  <c r="K73" i="3"/>
  <c r="H73" i="3"/>
  <c r="V46" i="3"/>
  <c r="U46" i="3"/>
  <c r="T46" i="3"/>
  <c r="S46" i="3"/>
  <c r="R46" i="3"/>
  <c r="Q46" i="3"/>
  <c r="P46" i="3"/>
  <c r="M46" i="3"/>
  <c r="L46" i="3"/>
  <c r="J46" i="3"/>
  <c r="E46" i="3"/>
  <c r="K46" i="3"/>
  <c r="D46" i="3"/>
  <c r="N46" i="3"/>
  <c r="H46" i="3"/>
  <c r="V42" i="3"/>
  <c r="U42" i="3"/>
  <c r="T42" i="3"/>
  <c r="S42" i="3"/>
  <c r="R42" i="3"/>
  <c r="Q42" i="3"/>
  <c r="P42" i="3"/>
  <c r="M42" i="3"/>
  <c r="L42" i="3"/>
  <c r="J42" i="3"/>
  <c r="E42" i="3"/>
  <c r="D42" i="3"/>
  <c r="N42" i="3"/>
  <c r="K42" i="3"/>
  <c r="H42" i="3"/>
  <c r="V78" i="3"/>
  <c r="U78" i="3"/>
  <c r="T78" i="3"/>
  <c r="S78" i="3"/>
  <c r="R78" i="3"/>
  <c r="Q78" i="3"/>
  <c r="N78" i="3"/>
  <c r="P78" i="3"/>
  <c r="M78" i="3"/>
  <c r="L78" i="3"/>
  <c r="J78" i="3"/>
  <c r="E78" i="3"/>
  <c r="D78" i="3"/>
  <c r="K78" i="3"/>
  <c r="H78" i="3"/>
  <c r="V34" i="3"/>
  <c r="U34" i="3"/>
  <c r="T34" i="3"/>
  <c r="S34" i="3"/>
  <c r="R34" i="3"/>
  <c r="Q34" i="3"/>
  <c r="P34" i="3"/>
  <c r="N34" i="3"/>
  <c r="M34" i="3"/>
  <c r="L34" i="3"/>
  <c r="J34" i="3"/>
  <c r="E34" i="3"/>
  <c r="D34" i="3"/>
  <c r="K34" i="3"/>
  <c r="H34" i="3"/>
  <c r="V98" i="3"/>
  <c r="U98" i="3"/>
  <c r="T98" i="3"/>
  <c r="S98" i="3"/>
  <c r="R98" i="3"/>
  <c r="Q98" i="3"/>
  <c r="N98" i="3"/>
  <c r="M98" i="3"/>
  <c r="L98" i="3"/>
  <c r="J98" i="3"/>
  <c r="E98" i="3"/>
  <c r="D98" i="3"/>
  <c r="P98" i="3"/>
  <c r="K98" i="3"/>
  <c r="H98" i="3"/>
  <c r="V62" i="3"/>
  <c r="U62" i="3"/>
  <c r="T62" i="3"/>
  <c r="S62" i="3"/>
  <c r="R62" i="3"/>
  <c r="Q62" i="3"/>
  <c r="N62" i="3"/>
  <c r="P62" i="3"/>
  <c r="M62" i="3"/>
  <c r="L62" i="3"/>
  <c r="J62" i="3"/>
  <c r="K62" i="3"/>
  <c r="E62" i="3"/>
  <c r="D62" i="3"/>
  <c r="V101" i="3"/>
  <c r="U101" i="3"/>
  <c r="S101" i="3"/>
  <c r="R101" i="3"/>
  <c r="T101" i="3"/>
  <c r="Q101" i="3"/>
  <c r="N101" i="3"/>
  <c r="M101" i="3"/>
  <c r="L101" i="3"/>
  <c r="J101" i="3"/>
  <c r="H101" i="3"/>
  <c r="E101" i="3"/>
  <c r="D101" i="3"/>
  <c r="P101" i="3"/>
  <c r="K101" i="3"/>
  <c r="V10" i="3"/>
  <c r="U10" i="3"/>
  <c r="T10" i="3"/>
  <c r="S10" i="3"/>
  <c r="R10" i="3"/>
  <c r="Q10" i="3"/>
  <c r="N10" i="3"/>
  <c r="P10" i="3"/>
  <c r="M10" i="3"/>
  <c r="L10" i="3"/>
  <c r="J10" i="3"/>
  <c r="E10" i="3"/>
  <c r="K10" i="3"/>
  <c r="D10" i="3"/>
  <c r="C121" i="3"/>
  <c r="C73" i="3"/>
  <c r="C13" i="3"/>
  <c r="C81" i="3"/>
  <c r="C117" i="3"/>
  <c r="C25" i="3"/>
  <c r="C113" i="3"/>
  <c r="D39" i="3"/>
  <c r="D72" i="3"/>
  <c r="D37" i="3"/>
  <c r="D29" i="3"/>
  <c r="D109" i="3"/>
  <c r="E83" i="3"/>
  <c r="E80" i="3"/>
  <c r="E22" i="3"/>
  <c r="E61" i="3"/>
  <c r="F15" i="3"/>
  <c r="F85" i="3"/>
  <c r="F10" i="3"/>
  <c r="G3" i="3"/>
  <c r="J75" i="3"/>
  <c r="K119" i="3"/>
  <c r="L51" i="3"/>
  <c r="P40" i="3"/>
  <c r="V112" i="3"/>
  <c r="U112" i="3"/>
  <c r="T112" i="3"/>
  <c r="S112" i="3"/>
  <c r="R112" i="3"/>
  <c r="P112" i="3"/>
  <c r="N112" i="3"/>
  <c r="M112" i="3"/>
  <c r="K112" i="3"/>
  <c r="J112" i="3"/>
  <c r="Q112" i="3"/>
  <c r="H112" i="3"/>
  <c r="L112" i="3"/>
  <c r="F112" i="3"/>
  <c r="V28" i="3"/>
  <c r="N28" i="3"/>
  <c r="T28" i="3"/>
  <c r="U28" i="3"/>
  <c r="S28" i="3"/>
  <c r="Q28" i="3"/>
  <c r="M28" i="3"/>
  <c r="K28" i="3"/>
  <c r="J28" i="3"/>
  <c r="P28" i="3"/>
  <c r="R28" i="3"/>
  <c r="G28" i="3"/>
  <c r="F28" i="3"/>
  <c r="L28" i="3"/>
  <c r="E28" i="3"/>
  <c r="C28" i="3"/>
  <c r="V17" i="3"/>
  <c r="U17" i="3"/>
  <c r="S17" i="3"/>
  <c r="R17" i="3"/>
  <c r="Q17" i="3"/>
  <c r="P17" i="3"/>
  <c r="T17" i="3"/>
  <c r="N17" i="3"/>
  <c r="M17" i="3"/>
  <c r="L17" i="3"/>
  <c r="K17" i="3"/>
  <c r="D17" i="3"/>
  <c r="J17" i="3"/>
  <c r="G17" i="3"/>
  <c r="V120" i="3"/>
  <c r="U120" i="3"/>
  <c r="S120" i="3"/>
  <c r="R120" i="3"/>
  <c r="Q120" i="3"/>
  <c r="P120" i="3"/>
  <c r="N120" i="3"/>
  <c r="M120" i="3"/>
  <c r="L120" i="3"/>
  <c r="J120" i="3"/>
  <c r="D120" i="3"/>
  <c r="T120" i="3"/>
  <c r="K120" i="3"/>
  <c r="G120" i="3"/>
  <c r="V13" i="3"/>
  <c r="U13" i="3"/>
  <c r="S13" i="3"/>
  <c r="R13" i="3"/>
  <c r="Q13" i="3"/>
  <c r="P13" i="3"/>
  <c r="M13" i="3"/>
  <c r="L13" i="3"/>
  <c r="N13" i="3"/>
  <c r="K13" i="3"/>
  <c r="D13" i="3"/>
  <c r="J13" i="3"/>
  <c r="T13" i="3"/>
  <c r="G13" i="3"/>
  <c r="V118" i="3"/>
  <c r="U118" i="3"/>
  <c r="S118" i="3"/>
  <c r="R118" i="3"/>
  <c r="Q118" i="3"/>
  <c r="P118" i="3"/>
  <c r="M118" i="3"/>
  <c r="T118" i="3"/>
  <c r="L118" i="3"/>
  <c r="K118" i="3"/>
  <c r="N118" i="3"/>
  <c r="D118" i="3"/>
  <c r="J118" i="3"/>
  <c r="G118" i="3"/>
  <c r="V48" i="3"/>
  <c r="U48" i="3"/>
  <c r="S48" i="3"/>
  <c r="R48" i="3"/>
  <c r="Q48" i="3"/>
  <c r="P48" i="3"/>
  <c r="N48" i="3"/>
  <c r="T48" i="3"/>
  <c r="M48" i="3"/>
  <c r="L48" i="3"/>
  <c r="K48" i="3"/>
  <c r="D48" i="3"/>
  <c r="J48" i="3"/>
  <c r="G48" i="3"/>
  <c r="V116" i="3"/>
  <c r="U116" i="3"/>
  <c r="S116" i="3"/>
  <c r="R116" i="3"/>
  <c r="Q116" i="3"/>
  <c r="P116" i="3"/>
  <c r="T116" i="3"/>
  <c r="N116" i="3"/>
  <c r="M116" i="3"/>
  <c r="L116" i="3"/>
  <c r="K116" i="3"/>
  <c r="D116" i="3"/>
  <c r="J116" i="3"/>
  <c r="G116" i="3"/>
  <c r="V35" i="3"/>
  <c r="U35" i="3"/>
  <c r="T35" i="3"/>
  <c r="S35" i="3"/>
  <c r="R35" i="3"/>
  <c r="Q35" i="3"/>
  <c r="P35" i="3"/>
  <c r="M35" i="3"/>
  <c r="L35" i="3"/>
  <c r="N35" i="3"/>
  <c r="K35" i="3"/>
  <c r="D35" i="3"/>
  <c r="J35" i="3"/>
  <c r="C35" i="3"/>
  <c r="G35" i="3"/>
  <c r="V69" i="3"/>
  <c r="U69" i="3"/>
  <c r="T69" i="3"/>
  <c r="S69" i="3"/>
  <c r="R69" i="3"/>
  <c r="Q69" i="3"/>
  <c r="P69" i="3"/>
  <c r="N69" i="3"/>
  <c r="M69" i="3"/>
  <c r="L69" i="3"/>
  <c r="K69" i="3"/>
  <c r="D69" i="3"/>
  <c r="C69" i="3"/>
  <c r="J69" i="3"/>
  <c r="H69" i="3"/>
  <c r="G69" i="3"/>
  <c r="V9" i="3"/>
  <c r="U9" i="3"/>
  <c r="T9" i="3"/>
  <c r="S9" i="3"/>
  <c r="R9" i="3"/>
  <c r="Q9" i="3"/>
  <c r="P9" i="3"/>
  <c r="N9" i="3"/>
  <c r="M9" i="3"/>
  <c r="L9" i="3"/>
  <c r="K9" i="3"/>
  <c r="D9" i="3"/>
  <c r="J9" i="3"/>
  <c r="C9" i="3"/>
  <c r="G9" i="3"/>
  <c r="V64" i="3"/>
  <c r="U64" i="3"/>
  <c r="T64" i="3"/>
  <c r="S64" i="3"/>
  <c r="R64" i="3"/>
  <c r="Q64" i="3"/>
  <c r="P64" i="3"/>
  <c r="M64" i="3"/>
  <c r="L64" i="3"/>
  <c r="N64" i="3"/>
  <c r="K64" i="3"/>
  <c r="D64" i="3"/>
  <c r="H64" i="3"/>
  <c r="C64" i="3"/>
  <c r="J64" i="3"/>
  <c r="G64" i="3"/>
  <c r="C106" i="3"/>
  <c r="C120" i="3"/>
  <c r="C104" i="3"/>
  <c r="C56" i="3"/>
  <c r="C6" i="3"/>
  <c r="C74" i="3"/>
  <c r="D19" i="3"/>
  <c r="D41" i="3"/>
  <c r="D12" i="3"/>
  <c r="D2" i="3"/>
  <c r="D36" i="3"/>
  <c r="E16" i="3"/>
  <c r="E119" i="3"/>
  <c r="E56" i="3"/>
  <c r="E74" i="3"/>
  <c r="F46" i="3"/>
  <c r="F66" i="3"/>
  <c r="F64" i="3"/>
  <c r="G92" i="3"/>
  <c r="G68" i="3"/>
  <c r="G29" i="3"/>
  <c r="G115" i="3"/>
  <c r="H80" i="3"/>
  <c r="H18" i="3"/>
  <c r="H10" i="3"/>
  <c r="J41" i="3"/>
  <c r="K56" i="3"/>
  <c r="M83" i="3"/>
  <c r="Q119" i="3"/>
  <c r="V107" i="3"/>
  <c r="N107" i="3"/>
  <c r="T107" i="3"/>
  <c r="S107" i="3"/>
  <c r="M107" i="3"/>
  <c r="Q107" i="3"/>
  <c r="U107" i="3"/>
  <c r="K107" i="3"/>
  <c r="J107" i="3"/>
  <c r="P107" i="3"/>
  <c r="L107" i="3"/>
  <c r="R107" i="3"/>
  <c r="H107" i="3"/>
  <c r="F107" i="3"/>
  <c r="C107" i="3"/>
  <c r="E92" i="3"/>
  <c r="V93" i="3"/>
  <c r="U93" i="3"/>
  <c r="R93" i="3"/>
  <c r="Q93" i="3"/>
  <c r="P93" i="3"/>
  <c r="T93" i="3"/>
  <c r="N93" i="3"/>
  <c r="M93" i="3"/>
  <c r="S93" i="3"/>
  <c r="K93" i="3"/>
  <c r="C93" i="3"/>
  <c r="J93" i="3"/>
  <c r="L93" i="3"/>
  <c r="H93" i="3"/>
  <c r="F93" i="3"/>
  <c r="V39" i="3"/>
  <c r="U39" i="3"/>
  <c r="R39" i="3"/>
  <c r="Q39" i="3"/>
  <c r="P39" i="3"/>
  <c r="T39" i="3"/>
  <c r="S39" i="3"/>
  <c r="N39" i="3"/>
  <c r="M39" i="3"/>
  <c r="K39" i="3"/>
  <c r="C39" i="3"/>
  <c r="L39" i="3"/>
  <c r="H39" i="3"/>
  <c r="F39" i="3"/>
  <c r="V31" i="3"/>
  <c r="U31" i="3"/>
  <c r="R31" i="3"/>
  <c r="Q31" i="3"/>
  <c r="P31" i="3"/>
  <c r="T31" i="3"/>
  <c r="S31" i="3"/>
  <c r="M31" i="3"/>
  <c r="N31" i="3"/>
  <c r="K31" i="3"/>
  <c r="C31" i="3"/>
  <c r="J31" i="3"/>
  <c r="H31" i="3"/>
  <c r="L31" i="3"/>
  <c r="F31" i="3"/>
  <c r="V94" i="3"/>
  <c r="U94" i="3"/>
  <c r="R94" i="3"/>
  <c r="Q94" i="3"/>
  <c r="P94" i="3"/>
  <c r="T94" i="3"/>
  <c r="M94" i="3"/>
  <c r="K94" i="3"/>
  <c r="C94" i="3"/>
  <c r="L94" i="3"/>
  <c r="N94" i="3"/>
  <c r="H94" i="3"/>
  <c r="S94" i="3"/>
  <c r="F94" i="3"/>
  <c r="V100" i="3"/>
  <c r="U100" i="3"/>
  <c r="R100" i="3"/>
  <c r="Q100" i="3"/>
  <c r="P100" i="3"/>
  <c r="T100" i="3"/>
  <c r="N100" i="3"/>
  <c r="M100" i="3"/>
  <c r="S100" i="3"/>
  <c r="L100" i="3"/>
  <c r="K100" i="3"/>
  <c r="C100" i="3"/>
  <c r="J100" i="3"/>
  <c r="H100" i="3"/>
  <c r="F100" i="3"/>
  <c r="V53" i="3"/>
  <c r="U53" i="3"/>
  <c r="R53" i="3"/>
  <c r="Q53" i="3"/>
  <c r="P53" i="3"/>
  <c r="T53" i="3"/>
  <c r="S53" i="3"/>
  <c r="N53" i="3"/>
  <c r="M53" i="3"/>
  <c r="L53" i="3"/>
  <c r="K53" i="3"/>
  <c r="C53" i="3"/>
  <c r="J53" i="3"/>
  <c r="H53" i="3"/>
  <c r="F53" i="3"/>
  <c r="V59" i="3"/>
  <c r="U59" i="3"/>
  <c r="R59" i="3"/>
  <c r="Q59" i="3"/>
  <c r="P59" i="3"/>
  <c r="S59" i="3"/>
  <c r="T59" i="3"/>
  <c r="M59" i="3"/>
  <c r="L59" i="3"/>
  <c r="N59" i="3"/>
  <c r="K59" i="3"/>
  <c r="J59" i="3"/>
  <c r="C59" i="3"/>
  <c r="H59" i="3"/>
  <c r="F59" i="3"/>
  <c r="V54" i="3"/>
  <c r="U54" i="3"/>
  <c r="T54" i="3"/>
  <c r="R54" i="3"/>
  <c r="Q54" i="3"/>
  <c r="P54" i="3"/>
  <c r="M54" i="3"/>
  <c r="L54" i="3"/>
  <c r="K54" i="3"/>
  <c r="H54" i="3"/>
  <c r="N54" i="3"/>
  <c r="C54" i="3"/>
  <c r="J54" i="3"/>
  <c r="S54" i="3"/>
  <c r="F54" i="3"/>
  <c r="V97" i="3"/>
  <c r="U97" i="3"/>
  <c r="T97" i="3"/>
  <c r="R97" i="3"/>
  <c r="Q97" i="3"/>
  <c r="P97" i="3"/>
  <c r="N97" i="3"/>
  <c r="M97" i="3"/>
  <c r="S97" i="3"/>
  <c r="L97" i="3"/>
  <c r="K97" i="3"/>
  <c r="H97" i="3"/>
  <c r="J97" i="3"/>
  <c r="C97" i="3"/>
  <c r="F97" i="3"/>
  <c r="V50" i="3"/>
  <c r="U50" i="3"/>
  <c r="T50" i="3"/>
  <c r="R50" i="3"/>
  <c r="Q50" i="3"/>
  <c r="P50" i="3"/>
  <c r="S50" i="3"/>
  <c r="M50" i="3"/>
  <c r="L50" i="3"/>
  <c r="N50" i="3"/>
  <c r="K50" i="3"/>
  <c r="H50" i="3"/>
  <c r="C50" i="3"/>
  <c r="J50" i="3"/>
  <c r="F50" i="3"/>
  <c r="C17" i="3"/>
  <c r="C38" i="3"/>
  <c r="C3" i="3"/>
  <c r="C34" i="3"/>
  <c r="C85" i="3"/>
  <c r="C101" i="3"/>
  <c r="C115" i="3"/>
  <c r="D92" i="3"/>
  <c r="D94" i="3"/>
  <c r="D53" i="3"/>
  <c r="D54" i="3"/>
  <c r="D50" i="3"/>
  <c r="E120" i="3"/>
  <c r="E118" i="3"/>
  <c r="E116" i="3"/>
  <c r="E67" i="3"/>
  <c r="F13" i="3"/>
  <c r="F76" i="3"/>
  <c r="F62" i="3"/>
  <c r="G111" i="3"/>
  <c r="G78" i="3"/>
  <c r="G2" i="3"/>
  <c r="H122" i="3"/>
  <c r="H119" i="3"/>
  <c r="H23" i="3"/>
  <c r="J94" i="3"/>
  <c r="M16" i="3"/>
  <c r="U95" i="3"/>
  <c r="Q95" i="3"/>
  <c r="P95" i="3"/>
  <c r="N95" i="3"/>
  <c r="V95" i="3"/>
  <c r="S95" i="3"/>
  <c r="T95" i="3"/>
  <c r="R95" i="3"/>
  <c r="M95" i="3"/>
  <c r="L95" i="3"/>
  <c r="J95" i="3"/>
  <c r="K95" i="3"/>
  <c r="H95" i="3"/>
  <c r="G95" i="3"/>
  <c r="E95" i="3"/>
  <c r="U19" i="3"/>
  <c r="Q19" i="3"/>
  <c r="P19" i="3"/>
  <c r="N19" i="3"/>
  <c r="V19" i="3"/>
  <c r="S19" i="3"/>
  <c r="M19" i="3"/>
  <c r="L19" i="3"/>
  <c r="J19" i="3"/>
  <c r="T19" i="3"/>
  <c r="R19" i="3"/>
  <c r="K19" i="3"/>
  <c r="H19" i="3"/>
  <c r="G19" i="3"/>
  <c r="E19" i="3"/>
  <c r="U96" i="3"/>
  <c r="Q96" i="3"/>
  <c r="P96" i="3"/>
  <c r="V96" i="3"/>
  <c r="N96" i="3"/>
  <c r="S96" i="3"/>
  <c r="M96" i="3"/>
  <c r="L96" i="3"/>
  <c r="R96" i="3"/>
  <c r="J96" i="3"/>
  <c r="T96" i="3"/>
  <c r="K96" i="3"/>
  <c r="H96" i="3"/>
  <c r="G96" i="3"/>
  <c r="E96" i="3"/>
  <c r="U32" i="3"/>
  <c r="Q32" i="3"/>
  <c r="P32" i="3"/>
  <c r="N32" i="3"/>
  <c r="V32" i="3"/>
  <c r="S32" i="3"/>
  <c r="R32" i="3"/>
  <c r="M32" i="3"/>
  <c r="L32" i="3"/>
  <c r="T32" i="3"/>
  <c r="J32" i="3"/>
  <c r="K32" i="3"/>
  <c r="H32" i="3"/>
  <c r="G32" i="3"/>
  <c r="E32" i="3"/>
  <c r="U45" i="3"/>
  <c r="Q45" i="3"/>
  <c r="P45" i="3"/>
  <c r="N45" i="3"/>
  <c r="V45" i="3"/>
  <c r="S45" i="3"/>
  <c r="R45" i="3"/>
  <c r="T45" i="3"/>
  <c r="M45" i="3"/>
  <c r="L45" i="3"/>
  <c r="J45" i="3"/>
  <c r="K45" i="3"/>
  <c r="H45" i="3"/>
  <c r="G45" i="3"/>
  <c r="E45" i="3"/>
  <c r="C95" i="3"/>
  <c r="D32" i="3"/>
  <c r="F96" i="3"/>
  <c r="G26" i="3"/>
  <c r="G100" i="3"/>
  <c r="G62" i="3"/>
  <c r="H121" i="3"/>
  <c r="H41" i="3"/>
  <c r="H20" i="3"/>
  <c r="H27" i="3"/>
  <c r="J22" i="3"/>
  <c r="M104" i="3"/>
  <c r="V79" i="3"/>
  <c r="N79" i="3"/>
  <c r="S79" i="3"/>
  <c r="Q79" i="3"/>
  <c r="U79" i="3"/>
  <c r="R79" i="3"/>
  <c r="M79" i="3"/>
  <c r="P79" i="3"/>
  <c r="K79" i="3"/>
  <c r="J79" i="3"/>
  <c r="T79" i="3"/>
  <c r="L79" i="3"/>
  <c r="G79" i="3"/>
  <c r="H79" i="3"/>
  <c r="F79" i="3"/>
  <c r="E79" i="3"/>
  <c r="C79" i="3"/>
  <c r="P57" i="3"/>
  <c r="U57" i="3"/>
  <c r="T57" i="3"/>
  <c r="R57" i="3"/>
  <c r="V57" i="3"/>
  <c r="Q57" i="3"/>
  <c r="N57" i="3"/>
  <c r="L57" i="3"/>
  <c r="S57" i="3"/>
  <c r="K57" i="3"/>
  <c r="M57" i="3"/>
  <c r="J57" i="3"/>
  <c r="H57" i="3"/>
  <c r="G57" i="3"/>
  <c r="F57" i="3"/>
  <c r="D57" i="3"/>
  <c r="P87" i="3"/>
  <c r="V87" i="3"/>
  <c r="T87" i="3"/>
  <c r="U87" i="3"/>
  <c r="R87" i="3"/>
  <c r="S87" i="3"/>
  <c r="N87" i="3"/>
  <c r="L87" i="3"/>
  <c r="K87" i="3"/>
  <c r="Q87" i="3"/>
  <c r="H87" i="3"/>
  <c r="G87" i="3"/>
  <c r="M87" i="3"/>
  <c r="F87" i="3"/>
  <c r="J87" i="3"/>
  <c r="D87" i="3"/>
  <c r="P38" i="3"/>
  <c r="V38" i="3"/>
  <c r="U38" i="3"/>
  <c r="T38" i="3"/>
  <c r="R38" i="3"/>
  <c r="Q38" i="3"/>
  <c r="L38" i="3"/>
  <c r="K38" i="3"/>
  <c r="N38" i="3"/>
  <c r="J38" i="3"/>
  <c r="M38" i="3"/>
  <c r="H38" i="3"/>
  <c r="G38" i="3"/>
  <c r="F38" i="3"/>
  <c r="D38" i="3"/>
  <c r="P70" i="3"/>
  <c r="U70" i="3"/>
  <c r="T70" i="3"/>
  <c r="R70" i="3"/>
  <c r="L70" i="3"/>
  <c r="K70" i="3"/>
  <c r="S70" i="3"/>
  <c r="N70" i="3"/>
  <c r="V70" i="3"/>
  <c r="M70" i="3"/>
  <c r="H70" i="3"/>
  <c r="G70" i="3"/>
  <c r="J70" i="3"/>
  <c r="F70" i="3"/>
  <c r="Q70" i="3"/>
  <c r="D70" i="3"/>
  <c r="P77" i="3"/>
  <c r="V77" i="3"/>
  <c r="T77" i="3"/>
  <c r="U77" i="3"/>
  <c r="R77" i="3"/>
  <c r="Q77" i="3"/>
  <c r="L77" i="3"/>
  <c r="S77" i="3"/>
  <c r="K77" i="3"/>
  <c r="J77" i="3"/>
  <c r="N77" i="3"/>
  <c r="H77" i="3"/>
  <c r="G77" i="3"/>
  <c r="M77" i="3"/>
  <c r="F77" i="3"/>
  <c r="D77" i="3"/>
  <c r="P30" i="3"/>
  <c r="V30" i="3"/>
  <c r="U30" i="3"/>
  <c r="T30" i="3"/>
  <c r="R30" i="3"/>
  <c r="S30" i="3"/>
  <c r="N30" i="3"/>
  <c r="M30" i="3"/>
  <c r="L30" i="3"/>
  <c r="K30" i="3"/>
  <c r="J30" i="3"/>
  <c r="H30" i="3"/>
  <c r="G30" i="3"/>
  <c r="F30" i="3"/>
  <c r="D30" i="3"/>
  <c r="P65" i="3"/>
  <c r="U65" i="3"/>
  <c r="R65" i="3"/>
  <c r="T65" i="3"/>
  <c r="M65" i="3"/>
  <c r="L65" i="3"/>
  <c r="K65" i="3"/>
  <c r="N65" i="3"/>
  <c r="Q65" i="3"/>
  <c r="V65" i="3"/>
  <c r="J65" i="3"/>
  <c r="H65" i="3"/>
  <c r="G65" i="3"/>
  <c r="F65" i="3"/>
  <c r="D65" i="3"/>
  <c r="P88" i="3"/>
  <c r="V88" i="3"/>
  <c r="U88" i="3"/>
  <c r="T88" i="3"/>
  <c r="R88" i="3"/>
  <c r="Q88" i="3"/>
  <c r="M88" i="3"/>
  <c r="L88" i="3"/>
  <c r="K88" i="3"/>
  <c r="S88" i="3"/>
  <c r="N88" i="3"/>
  <c r="J88" i="3"/>
  <c r="G88" i="3"/>
  <c r="H88" i="3"/>
  <c r="F88" i="3"/>
  <c r="D88" i="3"/>
  <c r="T4" i="3"/>
  <c r="P4" i="3"/>
  <c r="V4" i="3"/>
  <c r="U4" i="3"/>
  <c r="R4" i="3"/>
  <c r="N4" i="3"/>
  <c r="M4" i="3"/>
  <c r="L4" i="3"/>
  <c r="S4" i="3"/>
  <c r="K4" i="3"/>
  <c r="J4" i="3"/>
  <c r="Q4" i="3"/>
  <c r="G4" i="3"/>
  <c r="F4" i="3"/>
  <c r="H4" i="3"/>
  <c r="D4" i="3"/>
  <c r="T61" i="3"/>
  <c r="V61" i="3"/>
  <c r="P61" i="3"/>
  <c r="U61" i="3"/>
  <c r="R61" i="3"/>
  <c r="S61" i="3"/>
  <c r="M61" i="3"/>
  <c r="L61" i="3"/>
  <c r="K61" i="3"/>
  <c r="N61" i="3"/>
  <c r="Q61" i="3"/>
  <c r="J61" i="3"/>
  <c r="G61" i="3"/>
  <c r="F61" i="3"/>
  <c r="D61" i="3"/>
  <c r="C57" i="3"/>
  <c r="C92" i="3"/>
  <c r="C4" i="3"/>
  <c r="D84" i="3"/>
  <c r="D21" i="3"/>
  <c r="D79" i="3"/>
  <c r="D27" i="3"/>
  <c r="E87" i="3"/>
  <c r="E70" i="3"/>
  <c r="E30" i="3"/>
  <c r="E103" i="3"/>
  <c r="F17" i="3"/>
  <c r="F108" i="3"/>
  <c r="F34" i="3"/>
  <c r="F89" i="3"/>
  <c r="G46" i="3"/>
  <c r="G107" i="3"/>
  <c r="G54" i="3"/>
  <c r="H17" i="3"/>
  <c r="H118" i="3"/>
  <c r="H35" i="3"/>
  <c r="H115" i="3"/>
  <c r="J12" i="3"/>
  <c r="K6" i="3"/>
  <c r="M60" i="3"/>
  <c r="S65" i="3"/>
  <c r="E90" i="3"/>
  <c r="E58" i="3"/>
  <c r="E52" i="3"/>
  <c r="E55" i="3"/>
  <c r="E8" i="3"/>
  <c r="G90" i="3"/>
  <c r="G58" i="3"/>
  <c r="G52" i="3"/>
  <c r="G55" i="3"/>
  <c r="H90" i="3"/>
  <c r="H58" i="3"/>
  <c r="T52" i="3"/>
  <c r="U90" i="3"/>
  <c r="Q90" i="3"/>
  <c r="P90" i="3"/>
  <c r="V90" i="3"/>
  <c r="N90" i="3"/>
  <c r="S90" i="3"/>
  <c r="T90" i="3"/>
  <c r="M90" i="3"/>
  <c r="L90" i="3"/>
  <c r="J90" i="3"/>
  <c r="U58" i="3"/>
  <c r="Q58" i="3"/>
  <c r="P58" i="3"/>
  <c r="N58" i="3"/>
  <c r="V58" i="3"/>
  <c r="T58" i="3"/>
  <c r="S58" i="3"/>
  <c r="M58" i="3"/>
  <c r="L58" i="3"/>
  <c r="R58" i="3"/>
  <c r="J58" i="3"/>
  <c r="U52" i="3"/>
  <c r="Q52" i="3"/>
  <c r="P52" i="3"/>
  <c r="N52" i="3"/>
  <c r="V52" i="3"/>
  <c r="S52" i="3"/>
  <c r="R52" i="3"/>
  <c r="M52" i="3"/>
  <c r="L52" i="3"/>
  <c r="J52" i="3"/>
  <c r="U55" i="3"/>
  <c r="T55" i="3"/>
  <c r="Q55" i="3"/>
  <c r="P55" i="3"/>
  <c r="V55" i="3"/>
  <c r="N55" i="3"/>
  <c r="S55" i="3"/>
  <c r="R55" i="3"/>
  <c r="M55" i="3"/>
  <c r="L55" i="3"/>
  <c r="J55" i="3"/>
  <c r="U8" i="3"/>
  <c r="T8" i="3"/>
  <c r="Q8" i="3"/>
  <c r="V8" i="3"/>
  <c r="P8" i="3"/>
  <c r="N8" i="3"/>
  <c r="S8" i="3"/>
  <c r="M8" i="3"/>
  <c r="L8" i="3"/>
  <c r="J8" i="3"/>
  <c r="H8" i="3"/>
  <c r="K8" i="3"/>
  <c r="R8" i="3"/>
  <c r="AV672" i="2" l="1"/>
  <c r="AV692" i="2"/>
  <c r="AV734" i="2"/>
  <c r="AV491" i="2"/>
  <c r="AV79" i="2"/>
  <c r="AV599" i="2"/>
  <c r="AV354" i="2"/>
  <c r="AV212" i="2"/>
  <c r="AV402" i="2"/>
  <c r="AV229" i="2"/>
  <c r="AV170" i="2"/>
  <c r="AV625" i="2"/>
  <c r="AV687" i="2"/>
  <c r="AV155" i="2"/>
  <c r="AV126" i="2"/>
  <c r="AV17" i="2"/>
  <c r="AV198" i="2"/>
  <c r="AV631" i="2"/>
  <c r="AV550" i="2"/>
  <c r="AV556" i="2"/>
  <c r="AV551" i="2"/>
  <c r="AV227" i="2"/>
  <c r="AV535" i="2"/>
  <c r="AV524" i="2"/>
  <c r="AV246" i="2"/>
  <c r="AV118" i="2"/>
  <c r="AV733" i="2"/>
  <c r="AV49" i="2"/>
  <c r="AV519" i="2"/>
  <c r="Y106" i="3"/>
  <c r="AV569" i="2"/>
  <c r="AV577" i="2"/>
  <c r="AV373" i="2"/>
  <c r="AV396" i="2"/>
  <c r="AV637" i="2"/>
  <c r="AV527" i="2"/>
  <c r="AV327" i="2"/>
  <c r="AV593" i="2"/>
  <c r="AV313" i="2"/>
  <c r="AV461" i="2"/>
  <c r="AV595" i="2"/>
  <c r="AV235" i="2"/>
  <c r="AV120" i="2"/>
  <c r="AV180" i="2"/>
  <c r="AV36" i="2"/>
  <c r="AV715" i="2"/>
  <c r="AV614" i="2"/>
  <c r="AV257" i="2"/>
  <c r="AV659" i="2"/>
  <c r="AV205" i="2"/>
  <c r="AV598" i="2"/>
  <c r="AV520" i="2"/>
  <c r="AV634" i="2"/>
  <c r="AV94" i="2"/>
  <c r="AV485" i="2"/>
  <c r="AV654" i="2"/>
  <c r="AV335" i="2"/>
  <c r="AV242" i="2"/>
  <c r="AV169" i="2"/>
  <c r="AV727" i="2"/>
  <c r="AV314" i="2"/>
  <c r="AV487" i="2"/>
  <c r="AV495" i="2"/>
  <c r="AV177" i="2"/>
  <c r="AV578" i="2"/>
  <c r="AV697" i="2"/>
  <c r="AV290" i="2"/>
  <c r="AV197" i="2"/>
  <c r="AV66" i="2"/>
  <c r="AV398" i="2"/>
  <c r="AV480" i="2"/>
  <c r="AV139" i="2"/>
  <c r="AV243" i="2"/>
  <c r="AV65" i="2"/>
  <c r="AV309" i="2"/>
  <c r="AV172" i="2"/>
  <c r="AV69" i="2"/>
  <c r="AV506" i="2"/>
  <c r="AV646" i="2"/>
  <c r="AV426" i="2"/>
  <c r="AV368" i="2"/>
  <c r="AV306" i="2"/>
  <c r="AV362" i="2"/>
  <c r="Y89" i="3"/>
  <c r="AV64" i="2"/>
  <c r="AV475" i="2"/>
  <c r="AV585" i="2"/>
  <c r="AV297" i="2"/>
  <c r="AV652" i="2"/>
  <c r="AV182" i="2"/>
  <c r="AV27" i="2"/>
  <c r="AV310" i="2"/>
  <c r="AV731" i="2"/>
  <c r="AV670" i="2"/>
  <c r="AV116" i="2"/>
  <c r="AV186" i="2"/>
  <c r="AV450" i="2"/>
  <c r="AV50" i="2"/>
  <c r="AV351" i="2"/>
  <c r="AV486" i="2"/>
  <c r="AV510" i="2"/>
  <c r="AV609" i="2"/>
  <c r="AV107" i="2"/>
  <c r="AV77" i="2"/>
  <c r="AV508" i="2"/>
  <c r="AV184" i="2"/>
  <c r="AV145" i="2"/>
  <c r="AV458" i="2"/>
  <c r="AV44" i="2"/>
  <c r="AV187" i="2"/>
  <c r="AV317" i="2"/>
  <c r="AV445" i="2"/>
  <c r="AV211" i="2"/>
  <c r="AV434" i="2"/>
  <c r="AV422" i="2"/>
  <c r="AV299" i="2"/>
  <c r="AV16" i="2"/>
  <c r="AV574" i="2"/>
  <c r="AV414" i="2"/>
  <c r="AV682" i="2"/>
  <c r="AV636" i="2"/>
  <c r="AV406" i="2"/>
  <c r="AV588" i="2"/>
  <c r="AV144" i="2"/>
  <c r="AV324" i="2"/>
  <c r="AV91" i="2"/>
  <c r="AV737" i="2"/>
  <c r="AV23" i="2"/>
  <c r="AV303" i="2"/>
  <c r="AV473" i="2"/>
  <c r="AV428" i="2"/>
  <c r="AV142" i="2"/>
  <c r="AV721" i="2"/>
  <c r="AV700" i="2"/>
  <c r="AV658" i="2"/>
  <c r="AV188" i="2"/>
  <c r="AV688" i="2"/>
  <c r="AV52" i="2"/>
  <c r="AV384" i="2"/>
  <c r="AV472" i="2"/>
  <c r="AV686" i="2"/>
  <c r="AV674" i="2"/>
  <c r="AV453" i="2"/>
  <c r="AV274" i="2"/>
  <c r="AV563" i="2"/>
  <c r="AV449" i="2"/>
  <c r="AV367" i="2"/>
  <c r="AV451" i="2"/>
  <c r="AV31" i="2"/>
  <c r="AV150" i="2"/>
  <c r="AV575" i="2"/>
  <c r="AV7" i="2"/>
  <c r="AV277" i="2"/>
  <c r="AV676" i="2"/>
  <c r="AV523" i="2"/>
  <c r="AV394" i="2"/>
  <c r="AV538" i="2"/>
  <c r="AV14" i="2"/>
  <c r="AV629" i="2"/>
  <c r="AV349" i="2"/>
  <c r="AV378" i="2"/>
  <c r="AV140" i="2"/>
  <c r="AV393" i="2"/>
  <c r="AV642" i="2"/>
  <c r="AV300" i="2"/>
  <c r="AV42" i="2"/>
  <c r="AV344" i="2"/>
  <c r="AV248" i="2"/>
  <c r="AV616" i="2"/>
  <c r="AV542" i="2"/>
  <c r="AV305" i="2"/>
  <c r="AV470" i="2"/>
  <c r="AV55" i="2"/>
  <c r="AV600" i="2"/>
  <c r="AV332" i="2"/>
  <c r="AV106" i="2"/>
  <c r="AV176" i="2"/>
  <c r="AV267" i="2"/>
  <c r="AV501" i="2"/>
  <c r="AV88" i="2"/>
  <c r="AV705" i="2"/>
  <c r="AV408" i="2"/>
  <c r="AV468" i="2"/>
  <c r="AV478" i="2"/>
  <c r="AV268" i="2"/>
  <c r="AV281" i="2"/>
  <c r="AV195" i="2"/>
  <c r="AV395" i="2"/>
  <c r="AV385" i="2"/>
  <c r="AV630" i="2"/>
  <c r="AV331" i="2"/>
  <c r="AV507" i="2"/>
  <c r="AV500" i="2"/>
  <c r="AV522" i="2"/>
  <c r="AV35" i="2"/>
  <c r="AV214" i="2"/>
  <c r="AV370" i="2"/>
  <c r="AV360" i="2"/>
  <c r="AV605" i="2"/>
  <c r="AV391" i="2"/>
  <c r="AV633" i="2"/>
  <c r="AV521" i="2"/>
  <c r="AV117" i="2"/>
  <c r="AV74" i="2"/>
  <c r="AV660" i="2"/>
  <c r="AV680" i="2"/>
  <c r="AV157" i="2"/>
  <c r="AV718" i="2"/>
  <c r="AV655" i="2"/>
  <c r="AV375" i="2"/>
  <c r="AV570" i="2"/>
  <c r="AV19" i="2"/>
  <c r="AV128" i="2"/>
  <c r="AV467" i="2"/>
  <c r="AV191" i="2"/>
  <c r="AV669" i="2"/>
  <c r="AV656" i="2"/>
  <c r="AV32" i="2"/>
  <c r="AV86" i="2"/>
  <c r="AV115" i="2"/>
  <c r="AV482" i="2"/>
  <c r="AV323" i="2"/>
  <c r="AV254" i="2"/>
  <c r="AV13" i="2"/>
  <c r="AV11" i="2"/>
  <c r="AV576" i="2"/>
  <c r="AV292" i="2"/>
  <c r="AV366" i="2"/>
  <c r="AV677" i="2"/>
  <c r="AV573" i="2"/>
  <c r="AV494" i="2"/>
  <c r="AV666" i="2"/>
  <c r="AV390" i="2"/>
  <c r="AV175" i="2"/>
  <c r="AV474" i="2"/>
  <c r="AV641" i="2"/>
  <c r="AV439" i="2"/>
  <c r="AV143" i="2"/>
  <c r="AV173" i="2"/>
  <c r="AV39" i="2"/>
  <c r="AV321" i="2"/>
  <c r="AV2" i="2"/>
  <c r="AV739" i="2"/>
  <c r="AV97" i="2"/>
  <c r="AV315" i="2"/>
  <c r="AV343" i="2"/>
  <c r="AV45" i="2"/>
  <c r="AV664" i="2"/>
  <c r="AV701" i="2"/>
  <c r="AV612" i="2"/>
  <c r="AV56" i="2"/>
  <c r="AV620" i="2"/>
  <c r="AV679" i="2"/>
  <c r="AV318" i="2"/>
  <c r="AV270" i="2"/>
  <c r="AV435" i="2"/>
  <c r="AV322" i="2"/>
  <c r="AV363" i="2"/>
  <c r="AV602" i="2"/>
  <c r="AV530" i="2"/>
  <c r="AV185" i="2"/>
  <c r="AV511" i="2"/>
  <c r="AV525" i="2"/>
  <c r="AV571" i="2"/>
  <c r="AV291" i="2"/>
  <c r="AV685" i="2"/>
  <c r="AV706" i="2"/>
  <c r="AV75" i="2"/>
  <c r="AV101" i="2"/>
  <c r="AV397" i="2"/>
  <c r="AV416" i="2"/>
  <c r="AV238" i="2"/>
  <c r="AV104" i="2"/>
  <c r="AV160" i="2"/>
  <c r="AV537" i="2"/>
  <c r="AV597" i="2"/>
  <c r="AV249" i="2"/>
  <c r="AV454" i="2"/>
  <c r="AV85" i="2"/>
  <c r="AV400" i="2"/>
  <c r="AV608" i="2"/>
  <c r="AV110" i="2"/>
  <c r="AV707" i="2"/>
  <c r="AV624" i="2"/>
  <c r="AV541" i="2"/>
  <c r="AV514" i="2"/>
  <c r="AV333" i="2"/>
  <c r="AV564" i="2"/>
  <c r="AV345" i="2"/>
  <c r="AV244" i="2"/>
  <c r="AV438" i="2"/>
  <c r="AV627" i="2"/>
  <c r="AV513" i="2"/>
  <c r="AV592" i="2"/>
  <c r="AV156" i="2"/>
  <c r="AV81" i="2"/>
  <c r="AV580" i="2"/>
  <c r="AV298" i="2"/>
  <c r="AV275" i="2"/>
  <c r="AV83" i="2"/>
  <c r="AV387" i="2"/>
  <c r="AV43" i="2"/>
  <c r="AV87" i="2"/>
  <c r="AV703" i="2"/>
  <c r="AV725" i="2"/>
  <c r="AV202" i="2"/>
  <c r="AV346" i="2"/>
  <c r="AV289" i="2"/>
  <c r="AV161" i="2"/>
  <c r="AV285" i="2"/>
  <c r="AV710" i="2"/>
  <c r="AV529" i="2"/>
  <c r="AV100" i="2"/>
  <c r="AV279" i="2"/>
  <c r="AV90" i="2"/>
  <c r="AV337" i="2"/>
  <c r="AV80" i="2"/>
  <c r="AV738" i="2"/>
  <c r="AV133" i="2"/>
  <c r="AV681" i="2"/>
  <c r="AV369" i="2"/>
  <c r="AV223" i="2"/>
  <c r="AV338" i="2"/>
  <c r="AV207" i="2"/>
  <c r="AV304" i="2"/>
  <c r="AV276" i="2"/>
  <c r="AV113" i="2"/>
  <c r="AV232" i="2"/>
  <c r="AV436" i="2"/>
  <c r="AV105" i="2"/>
  <c r="AV708" i="2"/>
  <c r="AV515" i="2"/>
  <c r="AV68" i="2"/>
  <c r="AV339" i="2"/>
  <c r="AV582" i="2"/>
  <c r="AV258" i="2"/>
  <c r="AV471" i="2"/>
  <c r="AV518" i="2"/>
  <c r="AV62" i="2"/>
  <c r="AV76" i="2"/>
  <c r="AV586" i="2"/>
  <c r="AV196" i="2"/>
  <c r="AV358" i="2"/>
  <c r="AV114" i="2"/>
  <c r="AV47" i="2"/>
  <c r="AV446" i="2"/>
  <c r="AV417" i="2"/>
  <c r="AV493" i="2"/>
  <c r="AV245" i="2"/>
  <c r="AV547" i="2"/>
  <c r="AV559" i="2"/>
  <c r="AV316" i="2"/>
  <c r="AV383" i="2"/>
  <c r="AV477" i="2"/>
  <c r="AV78" i="2"/>
  <c r="AV179" i="2"/>
  <c r="AV476" i="2"/>
  <c r="AV253" i="2"/>
  <c r="AV148" i="2"/>
  <c r="AV149" i="2"/>
  <c r="AV490" i="2"/>
  <c r="AV194" i="2"/>
  <c r="AV695" i="2"/>
  <c r="AV509" i="2"/>
  <c r="AV46" i="2"/>
  <c r="AV689" i="2"/>
  <c r="AV496" i="2"/>
  <c r="AV488" i="2"/>
  <c r="AV348" i="2"/>
  <c r="AV479" i="2"/>
  <c r="AV372" i="2"/>
  <c r="AV452" i="2"/>
  <c r="AV325" i="2"/>
  <c r="AV287" i="2"/>
  <c r="AV266" i="2"/>
  <c r="AV714" i="2"/>
  <c r="AV698" i="2"/>
  <c r="AV433" i="2"/>
  <c r="AV626" i="2"/>
  <c r="W80" i="3"/>
  <c r="AV122" i="2"/>
  <c r="AV167" i="2"/>
  <c r="AV222" i="2"/>
  <c r="AV166" i="2"/>
  <c r="AV469" i="2"/>
  <c r="AV63" i="2"/>
  <c r="AV193" i="2"/>
  <c r="AV320" i="2"/>
  <c r="AV619" i="2"/>
  <c r="AV5" i="2"/>
  <c r="AV284" i="2"/>
  <c r="AV201" i="2"/>
  <c r="AV456" i="2"/>
  <c r="AV95" i="2"/>
  <c r="AV696" i="2"/>
  <c r="AV544" i="2"/>
  <c r="AV51" i="2"/>
  <c r="AV92" i="2"/>
  <c r="AV163" i="2"/>
  <c r="AV293" i="2"/>
  <c r="AV294" i="2"/>
  <c r="AV15" i="2"/>
  <c r="AV208" i="2"/>
  <c r="AV430" i="2"/>
  <c r="AV668" i="2"/>
  <c r="AV58" i="2"/>
  <c r="AV272" i="2"/>
  <c r="AV386" i="2"/>
  <c r="AV722" i="2"/>
  <c r="AV431" i="2"/>
  <c r="AV379" i="2"/>
  <c r="AV419" i="2"/>
  <c r="AV643" i="2"/>
  <c r="AV60" i="2"/>
  <c r="AV199" i="2"/>
  <c r="AV220" i="2"/>
  <c r="AV621" i="2"/>
  <c r="AV528" i="2"/>
  <c r="AV555" i="2"/>
  <c r="AV98" i="2"/>
  <c r="AV20" i="2"/>
  <c r="AV613" i="2"/>
  <c r="AV661" i="2"/>
  <c r="AV441" i="2"/>
  <c r="AV560" i="2"/>
  <c r="AV82" i="2"/>
  <c r="AV683" i="2"/>
  <c r="AV628" i="2"/>
  <c r="AV352" i="2"/>
  <c r="AV411" i="2"/>
  <c r="AV671" i="2"/>
  <c r="AV154" i="2"/>
  <c r="AV413" i="2"/>
  <c r="AV644" i="2"/>
  <c r="AV239" i="2"/>
  <c r="AV18" i="2"/>
  <c r="AV729" i="2"/>
  <c r="AV539" i="2"/>
  <c r="AV415" i="2"/>
  <c r="AV240" i="2"/>
  <c r="Y117" i="3"/>
  <c r="AV312" i="2"/>
  <c r="AV347" i="2"/>
  <c r="AV183" i="2"/>
  <c r="AV308" i="2"/>
  <c r="AV204" i="2"/>
  <c r="AV152" i="2"/>
  <c r="AV162" i="2"/>
  <c r="AV251" i="2"/>
  <c r="AV26" i="2"/>
  <c r="AV302" i="2"/>
  <c r="AV6" i="2"/>
  <c r="AV3" i="2"/>
  <c r="AV732" i="2"/>
  <c r="AV189" i="2"/>
  <c r="AV237" i="2"/>
  <c r="AV174" i="2"/>
  <c r="AV213" i="2"/>
  <c r="AV447" i="2"/>
  <c r="AV709" i="2"/>
  <c r="AV12" i="2"/>
  <c r="AV53" i="2"/>
  <c r="AV678" i="2"/>
  <c r="AV210" i="2"/>
  <c r="AV694" i="2"/>
  <c r="AV261" i="2"/>
  <c r="AV610" i="2"/>
  <c r="AV704" i="2"/>
  <c r="AV443" i="2"/>
  <c r="AV131" i="2"/>
  <c r="AV241" i="2"/>
  <c r="AV264" i="2"/>
  <c r="AV129" i="2"/>
  <c r="AV389" i="2"/>
  <c r="AV377" i="2"/>
  <c r="AV89" i="2"/>
  <c r="AV466" i="2"/>
  <c r="AV353" i="2"/>
  <c r="AV526" i="2"/>
  <c r="AV371" i="2"/>
  <c r="AV663" i="2"/>
  <c r="AV667" i="2"/>
  <c r="AV130" i="2"/>
  <c r="AV557" i="2"/>
  <c r="AV8" i="2"/>
  <c r="AV252" i="2"/>
  <c r="AV548" i="2"/>
  <c r="AV9" i="2"/>
  <c r="AV604" i="2"/>
  <c r="AV165" i="2"/>
  <c r="AV437" i="2"/>
  <c r="AV200" i="2"/>
  <c r="AV442" i="2"/>
  <c r="AV512" i="2"/>
  <c r="AV341" i="2"/>
  <c r="AV719" i="2"/>
  <c r="AV121" i="2"/>
  <c r="AV640" i="2"/>
  <c r="AV558" i="2"/>
  <c r="AV420" i="2"/>
  <c r="AV99" i="2"/>
  <c r="AV728" i="2"/>
  <c r="AV328" i="2"/>
  <c r="AV407" i="2"/>
  <c r="AV489" i="2"/>
  <c r="AV228" i="2"/>
  <c r="AV361" i="2"/>
  <c r="AV581" i="2"/>
  <c r="AV699" i="2"/>
  <c r="AV70" i="2"/>
  <c r="AV611" i="2"/>
  <c r="AV224" i="2"/>
  <c r="AV596" i="2"/>
  <c r="AV137" i="2"/>
  <c r="AV296" i="2"/>
  <c r="AV21" i="2"/>
  <c r="AV206" i="2"/>
  <c r="AV262" i="2"/>
  <c r="AV562" i="2"/>
  <c r="AV273" i="2"/>
  <c r="AV617" i="2"/>
  <c r="AV724" i="2"/>
  <c r="AV403" i="2"/>
  <c r="AV735" i="2"/>
  <c r="AV401" i="2"/>
  <c r="AV233" i="2"/>
  <c r="AV125" i="2"/>
  <c r="AV591" i="2"/>
  <c r="AV84" i="2"/>
  <c r="AV484" i="2"/>
  <c r="AV164" i="2"/>
  <c r="AV587" i="2"/>
  <c r="AV33" i="2"/>
  <c r="AV168" i="2"/>
  <c r="AV567" i="2"/>
  <c r="AV138" i="2"/>
  <c r="AV623" i="2"/>
  <c r="AV553" i="2"/>
  <c r="AV192" i="2"/>
  <c r="AV702" i="2"/>
  <c r="AV601" i="2"/>
  <c r="AV271" i="2"/>
  <c r="AV429" i="2"/>
  <c r="AV594" i="2"/>
  <c r="AV716" i="2"/>
  <c r="AV40" i="2"/>
  <c r="AV455" i="2"/>
  <c r="AV340" i="2"/>
  <c r="AV533" i="2"/>
  <c r="AV606" i="2"/>
  <c r="AV505" i="2"/>
  <c r="AV356" i="2"/>
  <c r="AV546" i="2"/>
  <c r="AV146" i="2"/>
  <c r="AV499" i="2"/>
  <c r="AV127" i="2"/>
  <c r="AV301" i="2"/>
  <c r="AV159" i="2"/>
  <c r="AV326" i="2"/>
  <c r="AV405" i="2"/>
  <c r="AV462" i="2"/>
  <c r="AV72" i="2"/>
  <c r="AV178" i="2"/>
  <c r="AV502" i="2"/>
  <c r="AV534" i="2"/>
  <c r="AV311" i="2"/>
  <c r="AV334" i="2"/>
  <c r="AV444" i="2"/>
  <c r="AV330" i="2"/>
  <c r="AV607" i="2"/>
  <c r="AV102" i="2"/>
  <c r="AV536" i="2"/>
  <c r="AV108" i="2"/>
  <c r="AV342" i="2"/>
  <c r="AV412" i="2"/>
  <c r="AV226" i="2"/>
  <c r="AV565" i="2"/>
  <c r="AV440" i="2"/>
  <c r="AV516" i="2"/>
  <c r="AV265" i="2"/>
  <c r="AV286" i="2"/>
  <c r="AV359" i="2"/>
  <c r="AV4" i="2"/>
  <c r="AV684" i="2"/>
  <c r="AV215" i="2"/>
  <c r="AV554" i="2"/>
  <c r="AV111" i="2"/>
  <c r="AV639" i="2"/>
  <c r="AV380" i="2"/>
  <c r="AV691" i="2"/>
  <c r="AV124" i="2"/>
  <c r="AV448" i="2"/>
  <c r="AV711" i="2"/>
  <c r="AV190" i="2"/>
  <c r="AV497" i="2"/>
  <c r="AV457" i="2"/>
  <c r="AV736" i="2"/>
  <c r="AV545" i="2"/>
  <c r="AV134" i="2"/>
  <c r="AV568" i="2"/>
  <c r="AV483" i="2"/>
  <c r="AV517" i="2"/>
  <c r="AV638" i="2"/>
  <c r="AV250" i="2"/>
  <c r="AV673" i="2"/>
  <c r="AV504" i="2"/>
  <c r="AV540" i="2"/>
  <c r="AV219" i="2"/>
  <c r="AV376" i="2"/>
  <c r="AV650" i="2"/>
  <c r="AV561" i="2"/>
  <c r="AV645" i="2"/>
  <c r="AV662" i="2"/>
  <c r="AV263" i="2"/>
  <c r="AV103" i="2"/>
  <c r="AV48" i="2"/>
  <c r="AV381" i="2"/>
  <c r="AV532" i="2"/>
  <c r="AV425" i="2"/>
  <c r="AV247" i="2"/>
  <c r="AV236" i="2"/>
  <c r="AV221" i="2"/>
  <c r="AV665" i="2"/>
  <c r="AV216" i="2"/>
  <c r="AV259" i="2"/>
  <c r="AV41" i="2"/>
  <c r="AV498" i="2"/>
  <c r="AV260" i="2"/>
  <c r="AV37" i="2"/>
  <c r="AV29" i="2"/>
  <c r="AV151" i="2"/>
  <c r="AV693" i="2"/>
  <c r="AV590" i="2"/>
  <c r="AV382" i="2"/>
  <c r="AV147" i="2"/>
  <c r="AV295" i="2"/>
  <c r="AV549" i="2"/>
  <c r="AV181" i="2"/>
  <c r="AV589" i="2"/>
  <c r="AV256" i="2"/>
  <c r="AV203" i="2"/>
  <c r="AV234" i="2"/>
  <c r="AV217" i="2"/>
  <c r="AV171" i="2"/>
  <c r="AV364" i="2"/>
  <c r="AV572" i="2"/>
  <c r="AV218" i="2"/>
  <c r="AV288" i="2"/>
  <c r="AV657" i="2"/>
  <c r="AV409" i="2"/>
  <c r="AV319" i="2"/>
  <c r="AV566" i="2"/>
  <c r="AV269" i="2"/>
  <c r="AV720" i="2"/>
  <c r="AV54" i="2"/>
  <c r="AV209" i="2"/>
  <c r="AV153" i="2"/>
  <c r="AV38" i="2"/>
  <c r="AV404" i="2"/>
  <c r="AV712" i="2"/>
  <c r="AV418" i="2"/>
  <c r="AV552" i="2"/>
  <c r="AV28" i="2"/>
  <c r="AV653" i="2"/>
  <c r="AV132" i="2"/>
  <c r="AV112" i="2"/>
  <c r="AV123" i="2"/>
  <c r="AV30" i="2"/>
  <c r="AV622" i="2"/>
  <c r="AV632" i="2"/>
  <c r="AV255" i="2"/>
  <c r="AV135" i="2"/>
  <c r="AV615" i="2"/>
  <c r="AV723" i="2"/>
  <c r="AV399" i="2"/>
  <c r="AV465" i="2"/>
  <c r="AV57" i="2"/>
  <c r="AV423" i="2"/>
  <c r="AV22" i="2"/>
  <c r="AV690" i="2"/>
  <c r="AV231" i="2"/>
  <c r="AV24" i="2"/>
  <c r="AV603" i="2"/>
  <c r="AV460" i="2"/>
  <c r="AV647" i="2"/>
  <c r="AV531" i="2"/>
  <c r="AV424" i="2"/>
  <c r="AV410" i="2"/>
  <c r="AV73" i="2"/>
  <c r="AV374" i="2"/>
  <c r="AV503" i="2"/>
  <c r="AV388" i="2"/>
  <c r="AV432" i="2"/>
  <c r="AV421" i="2"/>
  <c r="AV119" i="2"/>
  <c r="AV579" i="2"/>
  <c r="AV59" i="2"/>
  <c r="AV648" i="2"/>
  <c r="AV618" i="2"/>
  <c r="AV136" i="2"/>
  <c r="AV329" i="2"/>
  <c r="AV365" i="2"/>
  <c r="AV583" i="2"/>
  <c r="AV336" i="2"/>
  <c r="AV492" i="2"/>
  <c r="AV730" i="2"/>
  <c r="AV96" i="2"/>
  <c r="AV459" i="2"/>
  <c r="AV93" i="2"/>
  <c r="AV25" i="2"/>
  <c r="AV230" i="2"/>
  <c r="AV34" i="2"/>
  <c r="AV71" i="2"/>
  <c r="AV67" i="2"/>
  <c r="AV61" i="2"/>
  <c r="AV481" i="2"/>
  <c r="AV282" i="2"/>
  <c r="AV713" i="2"/>
  <c r="AV283" i="2"/>
  <c r="AV392" i="2"/>
  <c r="AV543" i="2"/>
  <c r="AV649" i="2"/>
  <c r="AV464" i="2"/>
  <c r="AV427" i="2"/>
  <c r="AV158" i="2"/>
  <c r="AV141" i="2"/>
  <c r="AV350" i="2"/>
  <c r="AV225" i="2"/>
  <c r="AV278" i="2"/>
  <c r="AV584" i="2"/>
  <c r="AV307" i="2"/>
  <c r="AV355" i="2"/>
  <c r="AV675" i="2"/>
  <c r="AV357" i="2"/>
  <c r="AV109" i="2"/>
  <c r="AV635" i="2"/>
  <c r="AV717" i="2"/>
  <c r="AV10" i="2"/>
  <c r="Y24" i="3"/>
  <c r="Y52" i="3"/>
  <c r="W4" i="3"/>
  <c r="Y96" i="3"/>
  <c r="W3" i="3"/>
  <c r="Y54" i="3"/>
  <c r="W106" i="3"/>
  <c r="Y58" i="3"/>
  <c r="W11" i="3"/>
  <c r="W12" i="3"/>
  <c r="W91" i="3"/>
  <c r="Y55" i="3"/>
  <c r="W48" i="3"/>
  <c r="W99" i="3"/>
  <c r="Y45" i="3"/>
  <c r="Y31" i="3"/>
  <c r="Y41" i="3"/>
  <c r="W119" i="3"/>
  <c r="Y34" i="3"/>
  <c r="W29" i="3"/>
  <c r="Y65" i="3"/>
  <c r="W38" i="3"/>
  <c r="W53" i="3"/>
  <c r="W94" i="3"/>
  <c r="W93" i="3"/>
  <c r="Y28" i="3"/>
  <c r="Y10" i="3"/>
  <c r="W113" i="3"/>
  <c r="Y92" i="3"/>
  <c r="Y75" i="3"/>
  <c r="W98" i="3"/>
  <c r="Y102" i="3"/>
  <c r="W23" i="3"/>
  <c r="Y56" i="3"/>
  <c r="Y99" i="3"/>
  <c r="Y98" i="3"/>
  <c r="Y115" i="3"/>
  <c r="Y47" i="3"/>
  <c r="W62" i="3"/>
  <c r="Y7" i="3"/>
  <c r="W114" i="3"/>
  <c r="W33" i="3"/>
  <c r="W32" i="3"/>
  <c r="W120" i="3"/>
  <c r="Y108" i="3"/>
  <c r="W90" i="3"/>
  <c r="Y4" i="3"/>
  <c r="W17" i="3"/>
  <c r="Y100" i="3"/>
  <c r="W78" i="3"/>
  <c r="Y85" i="3"/>
  <c r="W25" i="3"/>
  <c r="W37" i="3"/>
  <c r="Y51" i="3"/>
  <c r="Y12" i="3"/>
  <c r="W68" i="3"/>
  <c r="Y26" i="3"/>
  <c r="Y43" i="3"/>
  <c r="W22" i="3"/>
  <c r="W63" i="3"/>
  <c r="Y110" i="3"/>
  <c r="Y16" i="3"/>
  <c r="Y81" i="3"/>
  <c r="Y5" i="3"/>
  <c r="W18" i="3"/>
  <c r="Y104" i="3"/>
  <c r="W66" i="3"/>
  <c r="W49" i="3"/>
  <c r="Y6" i="3"/>
  <c r="W96" i="3"/>
  <c r="W87" i="3"/>
  <c r="Y17" i="3"/>
  <c r="W60" i="3"/>
  <c r="Y116" i="3"/>
  <c r="W89" i="3"/>
  <c r="Y50" i="3"/>
  <c r="W107" i="3"/>
  <c r="W64" i="3"/>
  <c r="W69" i="3"/>
  <c r="Y15" i="3"/>
  <c r="W58" i="3"/>
  <c r="W40" i="3"/>
  <c r="W2" i="3"/>
  <c r="Y19" i="3"/>
  <c r="W16" i="3"/>
  <c r="Y72" i="3"/>
  <c r="W72" i="3"/>
  <c r="W45" i="3"/>
  <c r="Y18" i="3"/>
  <c r="Y80" i="3"/>
  <c r="W14" i="3"/>
  <c r="W71" i="3"/>
  <c r="Y95" i="3"/>
  <c r="Y44" i="3"/>
  <c r="W19" i="3"/>
  <c r="Y38" i="3"/>
  <c r="W79" i="3"/>
  <c r="W55" i="3"/>
  <c r="W54" i="3"/>
  <c r="W31" i="3"/>
  <c r="Y39" i="3"/>
  <c r="Y107" i="3"/>
  <c r="W117" i="3"/>
  <c r="W122" i="3"/>
  <c r="Y40" i="3"/>
  <c r="W21" i="3"/>
  <c r="W83" i="3"/>
  <c r="W30" i="3"/>
  <c r="W15" i="3"/>
  <c r="W26" i="3"/>
  <c r="Y33" i="3"/>
  <c r="W92" i="3"/>
  <c r="Y87" i="3"/>
  <c r="W24" i="3"/>
  <c r="Y59" i="3"/>
  <c r="W100" i="3"/>
  <c r="Y112" i="3"/>
  <c r="W81" i="3"/>
  <c r="Y2" i="3"/>
  <c r="W67" i="3"/>
  <c r="Y60" i="3"/>
  <c r="Y122" i="3"/>
  <c r="Y9" i="3"/>
  <c r="Y101" i="3"/>
  <c r="Y11" i="3"/>
  <c r="Y14" i="3"/>
  <c r="Y90" i="3"/>
  <c r="W84" i="3"/>
  <c r="Y105" i="3"/>
  <c r="Y35" i="3"/>
  <c r="W57" i="3"/>
  <c r="Y30" i="3"/>
  <c r="Y70" i="3"/>
  <c r="Y79" i="3"/>
  <c r="W116" i="3"/>
  <c r="W50" i="3"/>
  <c r="W13" i="3"/>
  <c r="W27" i="3"/>
  <c r="W36" i="3"/>
  <c r="Y68" i="3"/>
  <c r="W10" i="3"/>
  <c r="Y32" i="3"/>
  <c r="W52" i="3"/>
  <c r="Y82" i="3"/>
  <c r="Y74" i="3"/>
  <c r="Y42" i="3"/>
  <c r="Y84" i="3"/>
  <c r="W109" i="3"/>
  <c r="Y48" i="3"/>
  <c r="W34" i="3"/>
  <c r="W61" i="3"/>
  <c r="W105" i="3"/>
  <c r="W82" i="3"/>
  <c r="Y88" i="3"/>
  <c r="W43" i="3"/>
  <c r="Y8" i="3"/>
  <c r="W59" i="3"/>
  <c r="Y94" i="3"/>
  <c r="Y64" i="3"/>
  <c r="W74" i="3"/>
  <c r="W35" i="3"/>
  <c r="W73" i="3"/>
  <c r="W20" i="3"/>
  <c r="Y121" i="3"/>
  <c r="Y91" i="3"/>
  <c r="Y63" i="3"/>
  <c r="Y119" i="3"/>
  <c r="Y114" i="3"/>
  <c r="W88" i="3"/>
  <c r="Y73" i="3"/>
  <c r="W5" i="3"/>
  <c r="Y37" i="3"/>
  <c r="Y21" i="3"/>
  <c r="Y71" i="3"/>
  <c r="W111" i="3"/>
  <c r="Y118" i="3"/>
  <c r="Y77" i="3"/>
  <c r="Y103" i="3"/>
  <c r="Y61" i="3"/>
  <c r="W108" i="3"/>
  <c r="Y62" i="3"/>
  <c r="W115" i="3"/>
  <c r="Y97" i="3"/>
  <c r="W39" i="3"/>
  <c r="Y93" i="3"/>
  <c r="Y66" i="3"/>
  <c r="W6" i="3"/>
  <c r="W9" i="3"/>
  <c r="W121" i="3"/>
  <c r="Y27" i="3"/>
  <c r="W112" i="3"/>
  <c r="Y67" i="3"/>
  <c r="W103" i="3"/>
  <c r="W102" i="3"/>
  <c r="W44" i="3"/>
  <c r="W77" i="3"/>
  <c r="Y109" i="3"/>
  <c r="Y25" i="3"/>
  <c r="W7" i="3"/>
  <c r="Y120" i="3"/>
  <c r="Y113" i="3"/>
  <c r="W95" i="3"/>
  <c r="W75" i="3"/>
  <c r="Y76" i="3"/>
  <c r="W101" i="3"/>
  <c r="W97" i="3"/>
  <c r="Y53" i="3"/>
  <c r="Y46" i="3"/>
  <c r="W56" i="3"/>
  <c r="W41" i="3"/>
  <c r="Y23" i="3"/>
  <c r="W86" i="3"/>
  <c r="W76" i="3"/>
  <c r="W42" i="3"/>
  <c r="Y111" i="3"/>
  <c r="Y49" i="3"/>
  <c r="W65" i="3"/>
  <c r="Y78" i="3"/>
  <c r="W8" i="3"/>
  <c r="Y57" i="3"/>
  <c r="Y69" i="3"/>
  <c r="Y13" i="3"/>
  <c r="W85" i="3"/>
  <c r="W104" i="3"/>
  <c r="W28" i="3"/>
  <c r="Y36" i="3"/>
  <c r="W51" i="3"/>
  <c r="Y20" i="3"/>
  <c r="Y86" i="3"/>
  <c r="W118" i="3"/>
  <c r="W47" i="3"/>
  <c r="Y29" i="3"/>
  <c r="Y3" i="3"/>
  <c r="Y22" i="3"/>
  <c r="Y83" i="3"/>
  <c r="W110" i="3"/>
  <c r="W70" i="3"/>
  <c r="W46" i="3"/>
  <c r="X110" i="3" l="1"/>
  <c r="X104" i="3"/>
  <c r="X86" i="3"/>
  <c r="Z120" i="3"/>
  <c r="Z106" i="3"/>
  <c r="X11" i="3"/>
  <c r="X85" i="3"/>
  <c r="Z23" i="3"/>
  <c r="X7" i="3"/>
  <c r="X6" i="3"/>
  <c r="X111" i="3"/>
  <c r="X20" i="3"/>
  <c r="X61" i="3"/>
  <c r="X36" i="3"/>
  <c r="Z90" i="3"/>
  <c r="Z59" i="3"/>
  <c r="X117" i="3"/>
  <c r="X14" i="3"/>
  <c r="X69" i="3"/>
  <c r="X49" i="3"/>
  <c r="X68" i="3"/>
  <c r="X120" i="3"/>
  <c r="Z102" i="3"/>
  <c r="X29" i="3"/>
  <c r="Z58" i="3"/>
  <c r="X100" i="3"/>
  <c r="Z83" i="3"/>
  <c r="Z22" i="3"/>
  <c r="Z13" i="3"/>
  <c r="X41" i="3"/>
  <c r="Z25" i="3"/>
  <c r="Z66" i="3"/>
  <c r="Z71" i="3"/>
  <c r="X73" i="3"/>
  <c r="X34" i="3"/>
  <c r="X27" i="3"/>
  <c r="Z14" i="3"/>
  <c r="X24" i="3"/>
  <c r="Z107" i="3"/>
  <c r="Z80" i="3"/>
  <c r="X64" i="3"/>
  <c r="X66" i="3"/>
  <c r="Z12" i="3"/>
  <c r="X32" i="3"/>
  <c r="X98" i="3"/>
  <c r="Z34" i="3"/>
  <c r="X106" i="3"/>
  <c r="X84" i="3"/>
  <c r="Z69" i="3"/>
  <c r="X56" i="3"/>
  <c r="Z109" i="3"/>
  <c r="Z93" i="3"/>
  <c r="Z21" i="3"/>
  <c r="X35" i="3"/>
  <c r="Z48" i="3"/>
  <c r="X13" i="3"/>
  <c r="Z11" i="3"/>
  <c r="Z87" i="3"/>
  <c r="Z39" i="3"/>
  <c r="Z18" i="3"/>
  <c r="X107" i="3"/>
  <c r="Z104" i="3"/>
  <c r="Z51" i="3"/>
  <c r="X33" i="3"/>
  <c r="Z75" i="3"/>
  <c r="X119" i="3"/>
  <c r="Z54" i="3"/>
  <c r="X9" i="3"/>
  <c r="Z6" i="3"/>
  <c r="Z57" i="3"/>
  <c r="Z46" i="3"/>
  <c r="X77" i="3"/>
  <c r="X39" i="3"/>
  <c r="Z37" i="3"/>
  <c r="X74" i="3"/>
  <c r="X109" i="3"/>
  <c r="X50" i="3"/>
  <c r="Z101" i="3"/>
  <c r="X92" i="3"/>
  <c r="X31" i="3"/>
  <c r="X45" i="3"/>
  <c r="Z50" i="3"/>
  <c r="X18" i="3"/>
  <c r="X37" i="3"/>
  <c r="X114" i="3"/>
  <c r="Z92" i="3"/>
  <c r="Z41" i="3"/>
  <c r="X3" i="3"/>
  <c r="Z68" i="3"/>
  <c r="Z108" i="3"/>
  <c r="Z29" i="3"/>
  <c r="X47" i="3"/>
  <c r="X8" i="3"/>
  <c r="Z53" i="3"/>
  <c r="X44" i="3"/>
  <c r="Z97" i="3"/>
  <c r="X5" i="3"/>
  <c r="Z64" i="3"/>
  <c r="Z84" i="3"/>
  <c r="X116" i="3"/>
  <c r="Z9" i="3"/>
  <c r="Z33" i="3"/>
  <c r="X54" i="3"/>
  <c r="X72" i="3"/>
  <c r="X89" i="3"/>
  <c r="Z5" i="3"/>
  <c r="X25" i="3"/>
  <c r="Z7" i="3"/>
  <c r="X113" i="3"/>
  <c r="Z31" i="3"/>
  <c r="Z96" i="3"/>
  <c r="Z118" i="3"/>
  <c r="Z15" i="3"/>
  <c r="X118" i="3"/>
  <c r="Z78" i="3"/>
  <c r="X97" i="3"/>
  <c r="X102" i="3"/>
  <c r="X115" i="3"/>
  <c r="Z73" i="3"/>
  <c r="Z94" i="3"/>
  <c r="Z42" i="3"/>
  <c r="Z79" i="3"/>
  <c r="Z122" i="3"/>
  <c r="X26" i="3"/>
  <c r="X55" i="3"/>
  <c r="Z72" i="3"/>
  <c r="Z116" i="3"/>
  <c r="Z81" i="3"/>
  <c r="Z85" i="3"/>
  <c r="X62" i="3"/>
  <c r="Z10" i="3"/>
  <c r="Z45" i="3"/>
  <c r="X4" i="3"/>
  <c r="Z121" i="3"/>
  <c r="Z26" i="3"/>
  <c r="Z86" i="3"/>
  <c r="X101" i="3"/>
  <c r="X103" i="3"/>
  <c r="Z62" i="3"/>
  <c r="X88" i="3"/>
  <c r="X59" i="3"/>
  <c r="Z74" i="3"/>
  <c r="Z70" i="3"/>
  <c r="Z60" i="3"/>
  <c r="X15" i="3"/>
  <c r="X79" i="3"/>
  <c r="X16" i="3"/>
  <c r="X60" i="3"/>
  <c r="Z16" i="3"/>
  <c r="X78" i="3"/>
  <c r="Z47" i="3"/>
  <c r="Z28" i="3"/>
  <c r="X99" i="3"/>
  <c r="Z52" i="3"/>
  <c r="X23" i="3"/>
  <c r="X65" i="3"/>
  <c r="Z20" i="3"/>
  <c r="Z49" i="3"/>
  <c r="Z76" i="3"/>
  <c r="Z67" i="3"/>
  <c r="X108" i="3"/>
  <c r="Z114" i="3"/>
  <c r="Z8" i="3"/>
  <c r="Z82" i="3"/>
  <c r="Z30" i="3"/>
  <c r="X67" i="3"/>
  <c r="X30" i="3"/>
  <c r="Z38" i="3"/>
  <c r="Z19" i="3"/>
  <c r="Z17" i="3"/>
  <c r="Z110" i="3"/>
  <c r="Z100" i="3"/>
  <c r="Z115" i="3"/>
  <c r="X93" i="3"/>
  <c r="X48" i="3"/>
  <c r="Z24" i="3"/>
  <c r="X71" i="3"/>
  <c r="X51" i="3"/>
  <c r="Z111" i="3"/>
  <c r="X75" i="3"/>
  <c r="X112" i="3"/>
  <c r="Z61" i="3"/>
  <c r="Z119" i="3"/>
  <c r="X43" i="3"/>
  <c r="X52" i="3"/>
  <c r="X57" i="3"/>
  <c r="Z2" i="3"/>
  <c r="X83" i="3"/>
  <c r="X19" i="3"/>
  <c r="X2" i="3"/>
  <c r="X87" i="3"/>
  <c r="X63" i="3"/>
  <c r="X17" i="3"/>
  <c r="Z98" i="3"/>
  <c r="X94" i="3"/>
  <c r="Z55" i="3"/>
  <c r="X122" i="3"/>
  <c r="Z3" i="3"/>
  <c r="X46" i="3"/>
  <c r="Z36" i="3"/>
  <c r="X42" i="3"/>
  <c r="X95" i="3"/>
  <c r="Z27" i="3"/>
  <c r="Z103" i="3"/>
  <c r="Z63" i="3"/>
  <c r="Z88" i="3"/>
  <c r="Z32" i="3"/>
  <c r="Z35" i="3"/>
  <c r="X81" i="3"/>
  <c r="X21" i="3"/>
  <c r="Z44" i="3"/>
  <c r="X40" i="3"/>
  <c r="Z89" i="3"/>
  <c r="X22" i="3"/>
  <c r="Z4" i="3"/>
  <c r="Z99" i="3"/>
  <c r="X53" i="3"/>
  <c r="X91" i="3"/>
  <c r="Z117" i="3"/>
  <c r="X105" i="3"/>
  <c r="Z65" i="3"/>
  <c r="X70" i="3"/>
  <c r="X28" i="3"/>
  <c r="X76" i="3"/>
  <c r="Z113" i="3"/>
  <c r="X121" i="3"/>
  <c r="Z77" i="3"/>
  <c r="Z91" i="3"/>
  <c r="X82" i="3"/>
  <c r="X10" i="3"/>
  <c r="Z105" i="3"/>
  <c r="Z112" i="3"/>
  <c r="Z40" i="3"/>
  <c r="Z95" i="3"/>
  <c r="X58" i="3"/>
  <c r="X96" i="3"/>
  <c r="Z43" i="3"/>
  <c r="X90" i="3"/>
  <c r="Z56" i="3"/>
  <c r="X38" i="3"/>
  <c r="X12" i="3"/>
  <c r="X80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</calcChain>
</file>

<file path=xl/sharedStrings.xml><?xml version="1.0" encoding="utf-8"?>
<sst xmlns="http://schemas.openxmlformats.org/spreadsheetml/2006/main" count="9091" uniqueCount="3219">
  <si>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</si>
  <si>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</si>
  <si>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</si>
  <si>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</si>
  <si>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</si>
  <si>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</si>
  <si>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</si>
  <si>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</si>
  <si>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</si>
  <si>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</si>
  <si>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</si>
  <si>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</si>
  <si>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</si>
  <si>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</si>
  <si>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</si>
  <si>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</si>
  <si>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</si>
  <si>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</si>
  <si>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</si>
  <si>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</si>
  <si>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</si>
  <si>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</si>
  <si>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</si>
  <si>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</si>
  <si>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</si>
  <si>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</si>
  <si>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</si>
  <si>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</si>
  <si>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</si>
  <si>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</si>
  <si>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</si>
  <si>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</si>
  <si>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</si>
  <si>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</si>
  <si>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</si>
  <si>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</si>
  <si>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</si>
  <si>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</si>
  <si>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</si>
  <si>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</si>
  <si>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</si>
  <si>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</si>
  <si>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</si>
  <si>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</si>
  <si>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</si>
  <si>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</si>
  <si>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</si>
  <si>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</si>
  <si>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</si>
  <si>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</si>
  <si>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</si>
  <si>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</si>
  <si>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</si>
  <si>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</si>
  <si>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</si>
  <si>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</si>
  <si>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</si>
  <si>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</si>
  <si>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</si>
  <si>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</si>
  <si>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</si>
  <si>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</si>
  <si>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</si>
  <si>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Oil and Natural Gas Corporation Ltd</t>
  </si>
  <si>
    <t>ONGC</t>
  </si>
  <si>
    <t>Oil &amp; Gas - Exploration &amp; Production</t>
  </si>
  <si>
    <t>Kotak Mahindra Bank Ltd</t>
  </si>
  <si>
    <t>KOTAKBANK</t>
  </si>
  <si>
    <t>Tata Motors Ltd</t>
  </si>
  <si>
    <t>TATAMOTORS</t>
  </si>
  <si>
    <t>Adani Enterprises Ltd</t>
  </si>
  <si>
    <t>ADANIENT</t>
  </si>
  <si>
    <t>Commodities Trading</t>
  </si>
  <si>
    <t>Avenue Supermarts Ltd</t>
  </si>
  <si>
    <t>DMART</t>
  </si>
  <si>
    <t>Retail - Department Stores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</si>
  <si>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</si>
  <si>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</si>
  <si>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</si>
  <si>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</si>
  <si>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</si>
  <si>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</si>
  <si>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</si>
  <si>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</si>
  <si>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Bajaj Auto Ltd</t>
  </si>
  <si>
    <t>BAJAJ-AUTO</t>
  </si>
  <si>
    <t>Two Wheelers</t>
  </si>
  <si>
    <t>Asian Paints Ltd</t>
  </si>
  <si>
    <t>ASIANPAINT</t>
  </si>
  <si>
    <t>Paints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</si>
  <si>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</si>
  <si>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</si>
  <si>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</si>
  <si>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</si>
  <si>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</si>
  <si>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</si>
  <si>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</si>
  <si>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</si>
  <si>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</si>
  <si>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</si>
  <si>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</si>
  <si>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</si>
  <si>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Bajaj Finserv Ltd</t>
  </si>
  <si>
    <t>BAJAJFINSV</t>
  </si>
  <si>
    <t>Adani Green Energy Ltd</t>
  </si>
  <si>
    <t>ADANIGREEN</t>
  </si>
  <si>
    <t>Renewable Energy</t>
  </si>
  <si>
    <t>Wipro Ltd</t>
  </si>
  <si>
    <t>WIPRO</t>
  </si>
  <si>
    <t>Trent Ltd</t>
  </si>
  <si>
    <t>TRENT</t>
  </si>
  <si>
    <t>Retail - Apparel</t>
  </si>
  <si>
    <t>Adani Power Ltd</t>
  </si>
  <si>
    <t>ADANIPOWER</t>
  </si>
  <si>
    <t>Zomato Ltd</t>
  </si>
  <si>
    <t>ZOMATO</t>
  </si>
  <si>
    <t>Online Services</t>
  </si>
  <si>
    <t>Indian Oil Corporation Ltd</t>
  </si>
  <si>
    <t>IOC</t>
  </si>
  <si>
    <t>Nestle India Ltd</t>
  </si>
  <si>
    <t>NESTLEIND</t>
  </si>
  <si>
    <t>FMCG - Foods</t>
  </si>
  <si>
    <t>Siemens Ltd</t>
  </si>
  <si>
    <t>SIEMENS</t>
  </si>
  <si>
    <t>Conglomerates</t>
  </si>
  <si>
    <t>JSW Steel Ltd</t>
  </si>
  <si>
    <t>JSWSTEEL</t>
  </si>
  <si>
    <t>Iron &amp; Steel</t>
  </si>
  <si>
    <t>Jio Financial Services Ltd</t>
  </si>
  <si>
    <t>JIOFIN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</si>
  <si>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</si>
  <si>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</si>
  <si>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</si>
  <si>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</si>
  <si>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</si>
  <si>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</si>
  <si>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Varun Beverages Ltd</t>
  </si>
  <si>
    <t>VBL</t>
  </si>
  <si>
    <t>Soft Drinks</t>
  </si>
  <si>
    <t>Hindustan Zinc Ltd</t>
  </si>
  <si>
    <t>HINDZINC</t>
  </si>
  <si>
    <t>Mining - Diversified</t>
  </si>
  <si>
    <t>DLF Ltd</t>
  </si>
  <si>
    <t>DLF</t>
  </si>
  <si>
    <t>Real Estate</t>
  </si>
  <si>
    <t>Interglobe Aviation Ltd</t>
  </si>
  <si>
    <t>INDIGO</t>
  </si>
  <si>
    <t>Airlines</t>
  </si>
  <si>
    <t>Tata Steel Ltd</t>
  </si>
  <si>
    <t>TATASTEEL</t>
  </si>
  <si>
    <t>LTIMindtree Ltd</t>
  </si>
  <si>
    <t>LTIM</t>
  </si>
  <si>
    <t>SBI Life Insurance Company Ltd</t>
  </si>
  <si>
    <t>SBILIFE</t>
  </si>
  <si>
    <t>Grasim Industries Ltd</t>
  </si>
  <si>
    <t>GRASIM</t>
  </si>
  <si>
    <t>Vedanta Ltd</t>
  </si>
  <si>
    <t>VEDL</t>
  </si>
  <si>
    <t>Metals - Diversified</t>
  </si>
  <si>
    <t>Power Finance Corporation Ltd</t>
  </si>
  <si>
    <t>PFC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</si>
  <si>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</si>
  <si>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</si>
  <si>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</si>
  <si>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</si>
  <si>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</si>
  <si>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</si>
  <si>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Tech Mahindra Ltd</t>
  </si>
  <si>
    <t>TECHM</t>
  </si>
  <si>
    <t>Godrej Consumer Products Ltd</t>
  </si>
  <si>
    <t>GODREJCP</t>
  </si>
  <si>
    <t>FMCG - Personal Products</t>
  </si>
  <si>
    <t>Ambuja Cements Ltd</t>
  </si>
  <si>
    <t>AMBUJACEM</t>
  </si>
  <si>
    <t>HDFC Life Insurance Company Ltd</t>
  </si>
  <si>
    <t>HDFCLIFE</t>
  </si>
  <si>
    <t>Hindalco Industries Ltd</t>
  </si>
  <si>
    <t>HINDALCO</t>
  </si>
  <si>
    <t>Metals - Aluminium</t>
  </si>
  <si>
    <t>REC Limited</t>
  </si>
  <si>
    <t>RECLTD</t>
  </si>
  <si>
    <t>Bharat Petroleum Corporation Ltd</t>
  </si>
  <si>
    <t>BPCL</t>
  </si>
  <si>
    <t>Britannia Industries Ltd</t>
  </si>
  <si>
    <t>BRITANNIA</t>
  </si>
  <si>
    <t>Divi's Laboratories Ltd</t>
  </si>
  <si>
    <t>DIVISLAB</t>
  </si>
  <si>
    <t>Labs &amp; Life Sciences Services</t>
  </si>
  <si>
    <t>Gail (India) Ltd</t>
  </si>
  <si>
    <t>GAIL</t>
  </si>
  <si>
    <t>Gas Distribution</t>
  </si>
  <si>
    <t>Tata Power Company Ltd</t>
  </si>
  <si>
    <t>TATAPOWER</t>
  </si>
  <si>
    <t>TVS Motor Company Ltd</t>
  </si>
  <si>
    <t>TVSMOTOR</t>
  </si>
  <si>
    <t>Cipla Ltd</t>
  </si>
  <si>
    <t>CIPLA</t>
  </si>
  <si>
    <t>Eicher Motors Ltd</t>
  </si>
  <si>
    <t>EICHERMOT</t>
  </si>
  <si>
    <t>Trucks &amp; Buses</t>
  </si>
  <si>
    <t>JSW Energy Ltd</t>
  </si>
  <si>
    <t>JSWENERGY</t>
  </si>
  <si>
    <t>Cholamandalam Investment and Finance Company Ltd</t>
  </si>
  <si>
    <t>CHOLAFIN</t>
  </si>
  <si>
    <t>Samvardhana Motherson International Ltd</t>
  </si>
  <si>
    <t>MOTHERSON</t>
  </si>
  <si>
    <t>Auto Parts</t>
  </si>
  <si>
    <t>Shriram Finance Ltd</t>
  </si>
  <si>
    <t>SHRIRAMFIN</t>
  </si>
  <si>
    <t>Havells India Ltd</t>
  </si>
  <si>
    <t>HAVELLS</t>
  </si>
  <si>
    <t>Electrical Components &amp; Equipments</t>
  </si>
  <si>
    <t>Bank of Baroda Ltd</t>
  </si>
  <si>
    <t>BANKBARODA</t>
  </si>
  <si>
    <t>Adani Energy Solutions Ltd</t>
  </si>
  <si>
    <t>ADANIENSOL</t>
  </si>
  <si>
    <t>Power Infrastructure</t>
  </si>
  <si>
    <t>Tata Consumer Products Ltd</t>
  </si>
  <si>
    <t>TATACONSUM</t>
  </si>
  <si>
    <t>Tea &amp; Coffee</t>
  </si>
  <si>
    <t>Punjab National Bank</t>
  </si>
  <si>
    <t>PNB</t>
  </si>
  <si>
    <t>Macrotech Developers Ltd</t>
  </si>
  <si>
    <t>LODHA</t>
  </si>
  <si>
    <t>Dabur India Ltd</t>
  </si>
  <si>
    <t>DABUR</t>
  </si>
  <si>
    <t>Torrent Pharmaceuticals Ltd</t>
  </si>
  <si>
    <t>TORNTPHARM</t>
  </si>
  <si>
    <t>Hero MotoCorp Ltd</t>
  </si>
  <si>
    <t>HEROMOTOCO</t>
  </si>
  <si>
    <t>Bajaj Holdings and Investment Ltd</t>
  </si>
  <si>
    <t>BAJAJHLDNG</t>
  </si>
  <si>
    <t>Asset Management</t>
  </si>
  <si>
    <t>Rail Vikas Nigam Ltd</t>
  </si>
  <si>
    <t>RVNL</t>
  </si>
  <si>
    <t>Indus Towers Ltd</t>
  </si>
  <si>
    <t>INDUSTOWER</t>
  </si>
  <si>
    <t>Telecom Infrastructure</t>
  </si>
  <si>
    <t>Zydus Lifesciences Ltd</t>
  </si>
  <si>
    <t>ZYDUSLIFE</t>
  </si>
  <si>
    <t>Indusind Bank Ltd</t>
  </si>
  <si>
    <t>INDUSINDBK</t>
  </si>
  <si>
    <t>CG Power and Industrial Solutions Ltd</t>
  </si>
  <si>
    <t>CGPOWER</t>
  </si>
  <si>
    <t>Suzlon Energy Ltd</t>
  </si>
  <si>
    <t>SUZLON</t>
  </si>
  <si>
    <t>Renewable Energy Equipment &amp; Services</t>
  </si>
  <si>
    <t>Dr Reddy's Laboratories Ltd</t>
  </si>
  <si>
    <t>DRREDDY</t>
  </si>
  <si>
    <t>United Spirits Ltd</t>
  </si>
  <si>
    <t>UNITDSPR</t>
  </si>
  <si>
    <t>Alcoholic Beverages</t>
  </si>
  <si>
    <t>ICICI Prudential Life Insurance Company Ltd</t>
  </si>
  <si>
    <t>ICICIPRULI</t>
  </si>
  <si>
    <t>Indian Overseas Bank</t>
  </si>
  <si>
    <t>IOB</t>
  </si>
  <si>
    <t>Cummins India Ltd</t>
  </si>
  <si>
    <t>CUMMINSIND</t>
  </si>
  <si>
    <t>Industrial Machinery</t>
  </si>
  <si>
    <t>ICICI Lombard General Insurance Company Ltd</t>
  </si>
  <si>
    <t>ICICIGI</t>
  </si>
  <si>
    <t>Polycab India Ltd</t>
  </si>
  <si>
    <t>POLYCAB</t>
  </si>
  <si>
    <t>Lupin Ltd</t>
  </si>
  <si>
    <t>LUPIN</t>
  </si>
  <si>
    <t>Jindal Steel And Power Ltd</t>
  </si>
  <si>
    <t>JINDALSTEL</t>
  </si>
  <si>
    <t>Apollo Hospitals Enterprise Ltd</t>
  </si>
  <si>
    <t>APOLLOHOSP</t>
  </si>
  <si>
    <t>Hospitals &amp; Diagnostic Centres</t>
  </si>
  <si>
    <t>Bosch Ltd</t>
  </si>
  <si>
    <t>BOSCHLTD</t>
  </si>
  <si>
    <t>Info Edge (India) Ltd</t>
  </si>
  <si>
    <t>NAUKRI</t>
  </si>
  <si>
    <t>Solar Industries India Ltd</t>
  </si>
  <si>
    <t>SOLARINDS</t>
  </si>
  <si>
    <t>Commodity Chemicals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</si>
  <si>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</si>
  <si>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</si>
  <si>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</si>
  <si>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</si>
  <si>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</si>
  <si>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</si>
  <si>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GMR Airports Infrastructure Ltd</t>
  </si>
  <si>
    <t>GMRINFRA</t>
  </si>
  <si>
    <t>Colgate-Palmolive (India) Ltd</t>
  </si>
  <si>
    <t>COLPAL</t>
  </si>
  <si>
    <t>Mankind Pharma Ltd</t>
  </si>
  <si>
    <t>MANKIND</t>
  </si>
  <si>
    <t>NHPC Ltd</t>
  </si>
  <si>
    <t>NHPC</t>
  </si>
  <si>
    <t>IDBI Bank Ltd</t>
  </si>
  <si>
    <t>IDBI</t>
  </si>
  <si>
    <t>Private Bank</t>
  </si>
  <si>
    <t>Canara Bank Ltd</t>
  </si>
  <si>
    <t>CANBK</t>
  </si>
  <si>
    <t>Vodafone Idea Ltd</t>
  </si>
  <si>
    <t>IDEA</t>
  </si>
  <si>
    <t>Oil India Ltd</t>
  </si>
  <si>
    <t>OIL</t>
  </si>
  <si>
    <t>Shree Cement Ltd</t>
  </si>
  <si>
    <t>SHREECEM</t>
  </si>
  <si>
    <t>HDFC Asset Management Company Ltd</t>
  </si>
  <si>
    <t>HDFCAMC</t>
  </si>
  <si>
    <t>Bharat Heavy Electricals Ltd</t>
  </si>
  <si>
    <t>BHEL</t>
  </si>
  <si>
    <t>Aurobindo Pharma Ltd</t>
  </si>
  <si>
    <t>AUROPHARMA</t>
  </si>
  <si>
    <t>Union Bank of India Ltd</t>
  </si>
  <si>
    <t>UNIONBANK</t>
  </si>
  <si>
    <t>Marico Ltd</t>
  </si>
  <si>
    <t>MARICO</t>
  </si>
  <si>
    <t>Max Healthcare Institute Ltd</t>
  </si>
  <si>
    <t>MAXHEALTH</t>
  </si>
  <si>
    <t>Adani Total Gas Ltd</t>
  </si>
  <si>
    <t>ATGL</t>
  </si>
  <si>
    <t>Hindustan Petroleum Corp Ltd</t>
  </si>
  <si>
    <t>HINDPETRO</t>
  </si>
  <si>
    <t>Mazagon Dock Shipbuilders Ltd</t>
  </si>
  <si>
    <t>MAZDOCK</t>
  </si>
  <si>
    <t>Shipbuilding</t>
  </si>
  <si>
    <t>Torrent Power Ltd</t>
  </si>
  <si>
    <t>TORNTPOWER</t>
  </si>
  <si>
    <t>PB Fintech Ltd</t>
  </si>
  <si>
    <t>POLICYBZR</t>
  </si>
  <si>
    <t>Persistent Systems Ltd</t>
  </si>
  <si>
    <t>PERSISTENT</t>
  </si>
  <si>
    <t>Prestige Estates Projects Ltd</t>
  </si>
  <si>
    <t>PRESTIGE</t>
  </si>
  <si>
    <t>Godrej Properties Ltd</t>
  </si>
  <si>
    <t>GODREJPROP</t>
  </si>
  <si>
    <t>Muthoot Finance Ltd</t>
  </si>
  <si>
    <t>MUTHOOTFIN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</si>
  <si>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</si>
  <si>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</si>
  <si>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</si>
  <si>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</si>
  <si>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</si>
  <si>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</si>
  <si>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Tube Investments of India Ltd</t>
  </si>
  <si>
    <t>TIINDIA</t>
  </si>
  <si>
    <t>Cycles</t>
  </si>
  <si>
    <t>Alkem Laboratories Ltd</t>
  </si>
  <si>
    <t>ALKEM</t>
  </si>
  <si>
    <t>Indian Railway Catering and Tourism Corporation Ltd</t>
  </si>
  <si>
    <t>IRCTC</t>
  </si>
  <si>
    <t>Bharat Forge Ltd</t>
  </si>
  <si>
    <t>BHARATFORG</t>
  </si>
  <si>
    <t>SRF Ltd</t>
  </si>
  <si>
    <t>SRF</t>
  </si>
  <si>
    <t>Yes Bank Ltd</t>
  </si>
  <si>
    <t>YESBANK</t>
  </si>
  <si>
    <t>Berger Paints India Ltd</t>
  </si>
  <si>
    <t>BERGEPAINT</t>
  </si>
  <si>
    <t>Ashok Leyland Ltd</t>
  </si>
  <si>
    <t>ASHOKLEY</t>
  </si>
  <si>
    <t>Kalyan Jewellers India Ltd</t>
  </si>
  <si>
    <t>KALYANKJIL</t>
  </si>
  <si>
    <t>PI Industries Ltd</t>
  </si>
  <si>
    <t>PIIND</t>
  </si>
  <si>
    <t>Indian Bank</t>
  </si>
  <si>
    <t>INDIANB</t>
  </si>
  <si>
    <t>Patanjali Foods Ltd</t>
  </si>
  <si>
    <t>PATANJALI</t>
  </si>
  <si>
    <t>Packaged Foods &amp; Meats</t>
  </si>
  <si>
    <t>General Insurance Corporation of India</t>
  </si>
  <si>
    <t>GICRE</t>
  </si>
  <si>
    <t>Supreme Industries Ltd</t>
  </si>
  <si>
    <t>SUPREMEIND</t>
  </si>
  <si>
    <t>Plastic Products</t>
  </si>
  <si>
    <t>JSW Infrastructure Ltd</t>
  </si>
  <si>
    <t>JSWINFRA</t>
  </si>
  <si>
    <t>Linde India Ltd</t>
  </si>
  <si>
    <t>LINDEINDIA</t>
  </si>
  <si>
    <t>Bharti Hexacom Ltd</t>
  </si>
  <si>
    <t>BHARTIHEXA</t>
  </si>
  <si>
    <t>Fertilisers And Chemicals Travancore Ltd</t>
  </si>
  <si>
    <t>FACT</t>
  </si>
  <si>
    <t>Fertilizers &amp; Agro Chemicals</t>
  </si>
  <si>
    <t>Oberoi Realty Ltd</t>
  </si>
  <si>
    <t>OBEROIRLTY</t>
  </si>
  <si>
    <t>NMDC Ltd</t>
  </si>
  <si>
    <t>NMDC</t>
  </si>
  <si>
    <t>Mining - Iron Ore</t>
  </si>
  <si>
    <t>Abbott India Ltd</t>
  </si>
  <si>
    <t>ABBOTINDIA</t>
  </si>
  <si>
    <t>Indian Renewable Energy Development Agency Ltd</t>
  </si>
  <si>
    <t>IREDA</t>
  </si>
  <si>
    <t>Jindal Stainless Ltd</t>
  </si>
  <si>
    <t>JSL</t>
  </si>
  <si>
    <t>Voltas Ltd</t>
  </si>
  <si>
    <t>VOLTAS</t>
  </si>
  <si>
    <t>L&amp;T Technology Services Ltd</t>
  </si>
  <si>
    <t>LTTS</t>
  </si>
  <si>
    <t>Schaeffler India Ltd</t>
  </si>
  <si>
    <t>SCHAEFFLER</t>
  </si>
  <si>
    <t>Phoenix Mills Ltd</t>
  </si>
  <si>
    <t>PHOENIXLTD</t>
  </si>
  <si>
    <t>Balkrishna Industries Ltd</t>
  </si>
  <si>
    <t>BALKRISIND</t>
  </si>
  <si>
    <t>Tires &amp; Rubber</t>
  </si>
  <si>
    <t>Fsn E-Commerce Ventures Ltd</t>
  </si>
  <si>
    <t>NYKAA</t>
  </si>
  <si>
    <t>Wellness Services</t>
  </si>
  <si>
    <t>UNO Minda Ltd</t>
  </si>
  <si>
    <t>UNOMINDA</t>
  </si>
  <si>
    <t>Mphasis Ltd</t>
  </si>
  <si>
    <t>MPHASIS</t>
  </si>
  <si>
    <t>UCO Bank</t>
  </si>
  <si>
    <t>UCOBANK</t>
  </si>
  <si>
    <t>Container Corporation of India Ltd</t>
  </si>
  <si>
    <t>CONCOR</t>
  </si>
  <si>
    <t>Logistics</t>
  </si>
  <si>
    <t>MRF Ltd</t>
  </si>
  <si>
    <t>MRF</t>
  </si>
  <si>
    <t>Tata Communications Ltd</t>
  </si>
  <si>
    <t>TATACOMM</t>
  </si>
  <si>
    <t>Aditya Birla Capital Ltd</t>
  </si>
  <si>
    <t>ABCAPITAL</t>
  </si>
  <si>
    <t>Diversified Financials</t>
  </si>
  <si>
    <t>United Breweries Ltd</t>
  </si>
  <si>
    <t>UBL</t>
  </si>
  <si>
    <t>IDFC First Bank Ltd</t>
  </si>
  <si>
    <t>IDFCFIRSTB</t>
  </si>
  <si>
    <t>Sundaram Finance Ltd</t>
  </si>
  <si>
    <t>SUNDARMFIN</t>
  </si>
  <si>
    <t>Steel Authority of India Ltd</t>
  </si>
  <si>
    <t>SAIL</t>
  </si>
  <si>
    <t>Procter &amp; Gamble Hygiene and Health Care Ltd</t>
  </si>
  <si>
    <t>PGHH</t>
  </si>
  <si>
    <t>AU Small Finance Bank Ltd</t>
  </si>
  <si>
    <t>AUBANK</t>
  </si>
  <si>
    <t>Thermax Limited</t>
  </si>
  <si>
    <t>THERMAX</t>
  </si>
  <si>
    <t>Hitachi Energy India Ltd</t>
  </si>
  <si>
    <t>POWERINDIA</t>
  </si>
  <si>
    <t>Astral Ltd</t>
  </si>
  <si>
    <t>ASTRAL</t>
  </si>
  <si>
    <t>Building Products - Pipes</t>
  </si>
  <si>
    <t>SJVN Ltd</t>
  </si>
  <si>
    <t>SJVN</t>
  </si>
  <si>
    <t>Petronet LNG Ltd</t>
  </si>
  <si>
    <t>PETRONET</t>
  </si>
  <si>
    <t>Oil &amp; Gas - Storage &amp; Transportation</t>
  </si>
  <si>
    <t>Premier Energies Ltd</t>
  </si>
  <si>
    <t>PREMIERENE</t>
  </si>
  <si>
    <t>Central Bank of India Ltd</t>
  </si>
  <si>
    <t>CENTRALBK</t>
  </si>
  <si>
    <t>Housing and Urban Development Corporation Ltd</t>
  </si>
  <si>
    <t>HUDCO</t>
  </si>
  <si>
    <t>Bank of India Ltd</t>
  </si>
  <si>
    <t>BANKINDIA</t>
  </si>
  <si>
    <t>KPIT Technologies Ltd</t>
  </si>
  <si>
    <t>KPITTECH</t>
  </si>
  <si>
    <t>Coromandel International Ltd</t>
  </si>
  <si>
    <t>COROMANDEL</t>
  </si>
  <si>
    <t>Ola Electric Mobility Ltd</t>
  </si>
  <si>
    <t>OLAELEC</t>
  </si>
  <si>
    <t>Glenmark Pharmaceuticals Ltd</t>
  </si>
  <si>
    <t>GLENMARK</t>
  </si>
  <si>
    <t>Tata Elxsi Ltd</t>
  </si>
  <si>
    <t>TATAELXSI</t>
  </si>
  <si>
    <t>GlaxoSmithKline Pharmaceuticals Ltd</t>
  </si>
  <si>
    <t>GLAXO</t>
  </si>
  <si>
    <t>Page Industries Ltd</t>
  </si>
  <si>
    <t>PAGEIND</t>
  </si>
  <si>
    <t>Apparel &amp; Accessories</t>
  </si>
  <si>
    <t>Cochin Shipyard Ltd</t>
  </si>
  <si>
    <t>COCHINSHIP</t>
  </si>
  <si>
    <t>Gujarat Fluorochemicals Ltd</t>
  </si>
  <si>
    <t>FLUOROCHEM</t>
  </si>
  <si>
    <t>Specialty Chemicals</t>
  </si>
  <si>
    <t>Adani Wilmar Ltd</t>
  </si>
  <si>
    <t>AWL</t>
  </si>
  <si>
    <t>ACC Ltd</t>
  </si>
  <si>
    <t>ACC</t>
  </si>
  <si>
    <t>UPL Ltd</t>
  </si>
  <si>
    <t>UPL</t>
  </si>
  <si>
    <t>Coforge Ltd</t>
  </si>
  <si>
    <t>COFORGE</t>
  </si>
  <si>
    <t>Honeywell Automation India Ltd</t>
  </si>
  <si>
    <t>HONAUT</t>
  </si>
  <si>
    <t>Bharat Dynamics Ltd</t>
  </si>
  <si>
    <t>BDL</t>
  </si>
  <si>
    <t>Sona BLW Precision Forgings Ltd</t>
  </si>
  <si>
    <t>SONACOMS</t>
  </si>
  <si>
    <t>Biocon Ltd</t>
  </si>
  <si>
    <t>BIOCON</t>
  </si>
  <si>
    <t>Biotechnology</t>
  </si>
  <si>
    <t>Federal Bank Ltd</t>
  </si>
  <si>
    <t>FEDERALBNK</t>
  </si>
  <si>
    <t>Motilal Oswal Financial Services Ltd</t>
  </si>
  <si>
    <t>MOTILALOFS</t>
  </si>
  <si>
    <t>Ge T&amp;D India Ltd</t>
  </si>
  <si>
    <t>GET&amp;D</t>
  </si>
  <si>
    <t>Jubilant Foodworks Ltd</t>
  </si>
  <si>
    <t>JUBLFOOD</t>
  </si>
  <si>
    <t>Restaurants &amp; Cafes</t>
  </si>
  <si>
    <t>Gujarat Gas Ltd</t>
  </si>
  <si>
    <t>GUJGASLTD</t>
  </si>
  <si>
    <t>Tata Technologies Ltd</t>
  </si>
  <si>
    <t>TATATECH</t>
  </si>
  <si>
    <t>Fortis Healthcare Ltd</t>
  </si>
  <si>
    <t>FORTIS</t>
  </si>
  <si>
    <t>L&amp;T Finance Ltd</t>
  </si>
  <si>
    <t>LTF</t>
  </si>
  <si>
    <t>Nippon Life India Asset Management Ltd</t>
  </si>
  <si>
    <t>NAM-INDIA</t>
  </si>
  <si>
    <t>One 97 Communications Ltd</t>
  </si>
  <si>
    <t>PAYTM</t>
  </si>
  <si>
    <t>Business Support Services</t>
  </si>
  <si>
    <t>Ajanta Pharma Ltd</t>
  </si>
  <si>
    <t>AJANTPHARM</t>
  </si>
  <si>
    <t>Bank of Maharashtra Ltd</t>
  </si>
  <si>
    <t>MAHABANK</t>
  </si>
  <si>
    <t>Escorts Kubota Ltd</t>
  </si>
  <si>
    <t>ESCORTS</t>
  </si>
  <si>
    <t>Tractors</t>
  </si>
  <si>
    <t>Mahindra and Mahindra Financial Services Ltd</t>
  </si>
  <si>
    <t>M&amp;MFIN</t>
  </si>
  <si>
    <t>Exide Industries Ltd</t>
  </si>
  <si>
    <t>EXIDEIND</t>
  </si>
  <si>
    <t>Batteries</t>
  </si>
  <si>
    <t>AIA Engineering Ltd</t>
  </si>
  <si>
    <t>AIAENG</t>
  </si>
  <si>
    <t>Godrej Industries Ltd</t>
  </si>
  <si>
    <t>GODREJIND</t>
  </si>
  <si>
    <t>Apar Industries Ltd</t>
  </si>
  <si>
    <t>APARINDS</t>
  </si>
  <si>
    <t>360 One Wam Ltd</t>
  </si>
  <si>
    <t>360ONE</t>
  </si>
  <si>
    <t>Investment Banking &amp; Brokerage</t>
  </si>
  <si>
    <t>New India Assurance Company Ltd</t>
  </si>
  <si>
    <t>NIACL</t>
  </si>
  <si>
    <t>Deepak Nitrite Ltd</t>
  </si>
  <si>
    <t>DEEPAKNTR</t>
  </si>
  <si>
    <t>KEI Industries Ltd</t>
  </si>
  <si>
    <t>KEI</t>
  </si>
  <si>
    <t>Cables</t>
  </si>
  <si>
    <t>Lloyds Metals And Energy Ltd</t>
  </si>
  <si>
    <t>LLOYDSME</t>
  </si>
  <si>
    <t>Max Financial Services Ltd</t>
  </si>
  <si>
    <t>MFSL</t>
  </si>
  <si>
    <t>3M India Ltd</t>
  </si>
  <si>
    <t>3MINDIA</t>
  </si>
  <si>
    <t>Stationery</t>
  </si>
  <si>
    <t>APL Apollo Tubes Ltd</t>
  </si>
  <si>
    <t>APLAPOLLO</t>
  </si>
  <si>
    <t>BSE Ltd</t>
  </si>
  <si>
    <t>BSE</t>
  </si>
  <si>
    <t>Stock Exchanges &amp; Ratings</t>
  </si>
  <si>
    <t>LIC Housing Finance Ltd</t>
  </si>
  <si>
    <t>LICHSGFIN</t>
  </si>
  <si>
    <t>Home Financing</t>
  </si>
  <si>
    <t>Blue Star Ltd</t>
  </si>
  <si>
    <t>BLUESTARCO</t>
  </si>
  <si>
    <t>Punjab &amp; Sind Bank</t>
  </si>
  <si>
    <t>PSB</t>
  </si>
  <si>
    <t>IPCA Laboratories Ltd</t>
  </si>
  <si>
    <t>IPCALAB</t>
  </si>
  <si>
    <t>NLC India Ltd</t>
  </si>
  <si>
    <t>NLCINDIA</t>
  </si>
  <si>
    <t>Syngene International Ltd</t>
  </si>
  <si>
    <t>SYNGENE</t>
  </si>
  <si>
    <t>Indraprastha Gas Ltd</t>
  </si>
  <si>
    <t>IGL</t>
  </si>
  <si>
    <t>IRB Infrastructure Developers Ltd</t>
  </si>
  <si>
    <t>IRB</t>
  </si>
  <si>
    <t>J K Cement Ltd</t>
  </si>
  <si>
    <t>JKCEMENT</t>
  </si>
  <si>
    <t>Star Health and Allied Insurance Company Ltd</t>
  </si>
  <si>
    <t>STARHEALTH</t>
  </si>
  <si>
    <t>Dalmia Bharat Ltd</t>
  </si>
  <si>
    <t>DALBHARAT</t>
  </si>
  <si>
    <t>Emami Ltd</t>
  </si>
  <si>
    <t>EMAMILTD</t>
  </si>
  <si>
    <t>Tata Investment Corporation Ltd</t>
  </si>
  <si>
    <t>TATAINVEST</t>
  </si>
  <si>
    <t>Cholamandalam Financial Holdings Ltd</t>
  </si>
  <si>
    <t>CHOLAHLDNG</t>
  </si>
  <si>
    <t>Aditya Birla Fashion and Retail Ltd</t>
  </si>
  <si>
    <t>ABFRL</t>
  </si>
  <si>
    <t>Endurance Technologies Ltd</t>
  </si>
  <si>
    <t>ENDURANCE</t>
  </si>
  <si>
    <t>Godfrey Phillips India Ltd</t>
  </si>
  <si>
    <t>GODFRYPHLP</t>
  </si>
  <si>
    <t>Metro Brands Ltd</t>
  </si>
  <si>
    <t>METROBRAND</t>
  </si>
  <si>
    <t>Footwear</t>
  </si>
  <si>
    <t>Go Digit General Insurance Ltd</t>
  </si>
  <si>
    <t>GODIGIT</t>
  </si>
  <si>
    <t>CRISIL Ltd</t>
  </si>
  <si>
    <t>CRISIL</t>
  </si>
  <si>
    <t>Brainbees Solutions Ltd</t>
  </si>
  <si>
    <t>FIRSTCRY</t>
  </si>
  <si>
    <t>Mangalore Refinery and Petrochemicals Ltd</t>
  </si>
  <si>
    <t>MRPL</t>
  </si>
  <si>
    <t>Kaynes Technology India Ltd</t>
  </si>
  <si>
    <t>KAYNES</t>
  </si>
  <si>
    <t>National Aluminium Co Ltd</t>
  </si>
  <si>
    <t>NATIONALUM</t>
  </si>
  <si>
    <t>Apollo Tyres Ltd</t>
  </si>
  <si>
    <t>APOLLOTYRE</t>
  </si>
  <si>
    <t>NBCC (India) Ltd</t>
  </si>
  <si>
    <t>NBCC</t>
  </si>
  <si>
    <t>Brigade Enterprises Ltd</t>
  </si>
  <si>
    <t>BRIGADE</t>
  </si>
  <si>
    <t>Embassy Office Parks REIT</t>
  </si>
  <si>
    <t>EMBASSY</t>
  </si>
  <si>
    <t>ZF Commercial Vehicle Control Systems India Ltd</t>
  </si>
  <si>
    <t>ZFCVINDIA</t>
  </si>
  <si>
    <t>Inox Wind Ltd</t>
  </si>
  <si>
    <t>INOXWIND</t>
  </si>
  <si>
    <t>Sun Tv Network Ltd</t>
  </si>
  <si>
    <t>SUNTV</t>
  </si>
  <si>
    <t>TV Channels &amp; Broadcasters</t>
  </si>
  <si>
    <t>Bandhan Bank Ltd</t>
  </si>
  <si>
    <t>BANDHANBNK</t>
  </si>
  <si>
    <t>TVS Holdings Ltd</t>
  </si>
  <si>
    <t>TVSHLTD</t>
  </si>
  <si>
    <t>Gland Pharma Ltd</t>
  </si>
  <si>
    <t>GLAND</t>
  </si>
  <si>
    <t>Delhivery Ltd</t>
  </si>
  <si>
    <t>DELHIVERY</t>
  </si>
  <si>
    <t>Poonawalla Fincorp Ltd</t>
  </si>
  <si>
    <t>POONAWALLA</t>
  </si>
  <si>
    <t>Century Textiles and Industries Ltd</t>
  </si>
  <si>
    <t>CENTURYTEX</t>
  </si>
  <si>
    <t>Paper Products</t>
  </si>
  <si>
    <t>Piramal Pharma Ltd</t>
  </si>
  <si>
    <t>PPLPHARMA</t>
  </si>
  <si>
    <t>Vedant Fashions Ltd</t>
  </si>
  <si>
    <t>MANYAVAR</t>
  </si>
  <si>
    <t>Textiles</t>
  </si>
  <si>
    <t>Motherson Sumi Wiring India Ltd</t>
  </si>
  <si>
    <t>MSUMI</t>
  </si>
  <si>
    <t>Hindustan Copper Ltd</t>
  </si>
  <si>
    <t>HINDCOPPER</t>
  </si>
  <si>
    <t>Mining - Copper</t>
  </si>
  <si>
    <t>Suven Pharmaceuticals Ltd</t>
  </si>
  <si>
    <t>SUVENPHAR</t>
  </si>
  <si>
    <t>Global Health Ltd</t>
  </si>
  <si>
    <t>MEDANTA</t>
  </si>
  <si>
    <t>Crompton Greaves Consumer Electricals Ltd</t>
  </si>
  <si>
    <t>CROMPTON</t>
  </si>
  <si>
    <t>Sumitomo Chemical India Ltd</t>
  </si>
  <si>
    <t>SUMICHEM</t>
  </si>
  <si>
    <t>Aegis Logistics Ltd</t>
  </si>
  <si>
    <t>AEGISLOG</t>
  </si>
  <si>
    <t>Bayer Cropscience Ltd</t>
  </si>
  <si>
    <t>BAYERCROP</t>
  </si>
  <si>
    <t>J B Chemicals and Pharmaceuticals Ltd</t>
  </si>
  <si>
    <t>JBCHEPHARM</t>
  </si>
  <si>
    <t>Carborundum Universal Ltd</t>
  </si>
  <si>
    <t>CARBORUNIV</t>
  </si>
  <si>
    <t>Gillette India Ltd</t>
  </si>
  <si>
    <t>GILLETTE</t>
  </si>
  <si>
    <t>KPR Mill Ltd</t>
  </si>
  <si>
    <t>KPRMILL</t>
  </si>
  <si>
    <t>Sundram Fasteners Ltd</t>
  </si>
  <si>
    <t>SUNDRMFAST</t>
  </si>
  <si>
    <t>PNB Housing Finance Ltd</t>
  </si>
  <si>
    <t>PNBHOUSING</t>
  </si>
  <si>
    <t>Central Depository Services (India) Ltd</t>
  </si>
  <si>
    <t>CDSL</t>
  </si>
  <si>
    <t>BASF India Ltd</t>
  </si>
  <si>
    <t>BASF</t>
  </si>
  <si>
    <t>Timken India Ltd</t>
  </si>
  <si>
    <t>TIMKEN</t>
  </si>
  <si>
    <t>Natco Pharma Ltd</t>
  </si>
  <si>
    <t>NATCOPHARM</t>
  </si>
  <si>
    <t>Dr. Lal PathLabs Ltd</t>
  </si>
  <si>
    <t>LALPATHLAB</t>
  </si>
  <si>
    <t>ITI Ltd</t>
  </si>
  <si>
    <t>ITI</t>
  </si>
  <si>
    <t>Telecom Equipments</t>
  </si>
  <si>
    <t>Pfizer Ltd</t>
  </si>
  <si>
    <t>PFIZER</t>
  </si>
  <si>
    <t>Narayana Hrudayalaya Ltd</t>
  </si>
  <si>
    <t>NH</t>
  </si>
  <si>
    <t>Himadri Speciality Chemical Ltd</t>
  </si>
  <si>
    <t>HSCL</t>
  </si>
  <si>
    <t>Laurus Labs Ltd</t>
  </si>
  <si>
    <t>LAURUSLABS</t>
  </si>
  <si>
    <t>ICICI Securities Ltd</t>
  </si>
  <si>
    <t>ISEC</t>
  </si>
  <si>
    <t>Hatsun Agro Product Ltd</t>
  </si>
  <si>
    <t>HATSUN</t>
  </si>
  <si>
    <t>Emcure Pharmaceuticals Ltd</t>
  </si>
  <si>
    <t>EMCURE</t>
  </si>
  <si>
    <t>Grindwell Norton Ltd</t>
  </si>
  <si>
    <t>GRINDWELL</t>
  </si>
  <si>
    <t>Radico Khaitan Ltd</t>
  </si>
  <si>
    <t>RADICO</t>
  </si>
  <si>
    <t>Ratnamani Metals and Tubes Ltd</t>
  </si>
  <si>
    <t>RATNAMANI</t>
  </si>
  <si>
    <t>SKF India Ltd</t>
  </si>
  <si>
    <t>SKFINDIA</t>
  </si>
  <si>
    <t>Multi Commodity Exchange of India Ltd</t>
  </si>
  <si>
    <t>MCX</t>
  </si>
  <si>
    <t>Whirlpool of India Ltd</t>
  </si>
  <si>
    <t>WHIRLPOOL</t>
  </si>
  <si>
    <t>Jyoti CNC Automation Ltd</t>
  </si>
  <si>
    <t>JYOTICNC</t>
  </si>
  <si>
    <t>Computer Hardware</t>
  </si>
  <si>
    <t>Tata Chemicals Ltd</t>
  </si>
  <si>
    <t>TATACHEM</t>
  </si>
  <si>
    <t>CESC Ltd</t>
  </si>
  <si>
    <t>CESC</t>
  </si>
  <si>
    <t>Castrol India Ltd</t>
  </si>
  <si>
    <t>CASTROLIND</t>
  </si>
  <si>
    <t>Amara Raja Energy &amp; Mobility Ltd</t>
  </si>
  <si>
    <t>ARE&amp;M</t>
  </si>
  <si>
    <t>Poly Medicure Ltd</t>
  </si>
  <si>
    <t>POLYMED</t>
  </si>
  <si>
    <t>Health Care Equipment &amp; Supplies</t>
  </si>
  <si>
    <t>KEC International Ltd</t>
  </si>
  <si>
    <t>KEC</t>
  </si>
  <si>
    <t>Authum Investment &amp; Infrastructure Ltd</t>
  </si>
  <si>
    <t>AIIL</t>
  </si>
  <si>
    <t>Kansai Nerolac Paints Ltd</t>
  </si>
  <si>
    <t>KANSAINER</t>
  </si>
  <si>
    <t>Nuvama Wealth Management Ltd</t>
  </si>
  <si>
    <t>NUVAMA</t>
  </si>
  <si>
    <t>KIOCL Ltd</t>
  </si>
  <si>
    <t>KIOCL</t>
  </si>
  <si>
    <t>Gujarat State Petronet Ltd</t>
  </si>
  <si>
    <t>GSPL</t>
  </si>
  <si>
    <t>Triveni Turbine Ltd</t>
  </si>
  <si>
    <t>TRITURBINE</t>
  </si>
  <si>
    <t>Piramal Enterprises Ltd</t>
  </si>
  <si>
    <t>PEL</t>
  </si>
  <si>
    <t>EIH Ltd</t>
  </si>
  <si>
    <t>EIHOTEL</t>
  </si>
  <si>
    <t>Alembic Pharmaceuticals Ltd</t>
  </si>
  <si>
    <t>APLLTD</t>
  </si>
  <si>
    <t>JBM Auto Ltd</t>
  </si>
  <si>
    <t>JBMA</t>
  </si>
  <si>
    <t>Atul Ltd</t>
  </si>
  <si>
    <t>ATUL</t>
  </si>
  <si>
    <t>Shyam Metalics and Energy Ltd</t>
  </si>
  <si>
    <t>SHYAMMETL</t>
  </si>
  <si>
    <t>Cyient Ltd</t>
  </si>
  <si>
    <t>CYIENT</t>
  </si>
  <si>
    <t>Elgi Equipments Ltd</t>
  </si>
  <si>
    <t>ELGIEQUIP</t>
  </si>
  <si>
    <t>CPSE ETF</t>
  </si>
  <si>
    <t>CPSEETF</t>
  </si>
  <si>
    <t>Equity</t>
  </si>
  <si>
    <t>Kajaria Ceramics Ltd</t>
  </si>
  <si>
    <t>KAJARIACER</t>
  </si>
  <si>
    <t>Building Products - Ceramics</t>
  </si>
  <si>
    <t>Ircon International Ltd</t>
  </si>
  <si>
    <t>IRCON</t>
  </si>
  <si>
    <t>Devyani International Ltd</t>
  </si>
  <si>
    <t>DEVYANI</t>
  </si>
  <si>
    <t>Jindal SAW Ltd</t>
  </si>
  <si>
    <t>JINDALSAW</t>
  </si>
  <si>
    <t>Kalpataru Projects International Ltd</t>
  </si>
  <si>
    <t>KPIL</t>
  </si>
  <si>
    <t>Jupiter Wagons Ltd</t>
  </si>
  <si>
    <t>JWL</t>
  </si>
  <si>
    <t>Rail</t>
  </si>
  <si>
    <t>Bikaji Foods International Ltd</t>
  </si>
  <si>
    <t>BIKAJI</t>
  </si>
  <si>
    <t>Firstsource Solutions Ltd</t>
  </si>
  <si>
    <t>FSL</t>
  </si>
  <si>
    <t>Outsourced services</t>
  </si>
  <si>
    <t>Krishna Institute of Medical Sciences Ltd</t>
  </si>
  <si>
    <t>KIMS</t>
  </si>
  <si>
    <t>Affle (India) Ltd</t>
  </si>
  <si>
    <t>AFFLE</t>
  </si>
  <si>
    <t>Advertising</t>
  </si>
  <si>
    <t>Anant Raj Ltd</t>
  </si>
  <si>
    <t>ANANTRAJ</t>
  </si>
  <si>
    <t>Aditya Birla Sun Life Amc Ltd</t>
  </si>
  <si>
    <t>ABSLAMC</t>
  </si>
  <si>
    <t>Angel One Ltd</t>
  </si>
  <si>
    <t>ANGELONE</t>
  </si>
  <si>
    <t>Computer Age Management Services Ltd</t>
  </si>
  <si>
    <t>CAMS</t>
  </si>
  <si>
    <t>Five-Star Business Finance Ltd</t>
  </si>
  <si>
    <t>FIVESTAR</t>
  </si>
  <si>
    <t>HFCL Ltd</t>
  </si>
  <si>
    <t>HFCL</t>
  </si>
  <si>
    <t>Finolex Cables Ltd</t>
  </si>
  <si>
    <t>FINCABLES</t>
  </si>
  <si>
    <t>Tejas Networks Ltd</t>
  </si>
  <si>
    <t>TEJASNET</t>
  </si>
  <si>
    <t>CIE Automotive India Ltd</t>
  </si>
  <si>
    <t>CIEINDIA</t>
  </si>
  <si>
    <t>PTC Industries Ltd</t>
  </si>
  <si>
    <t>PTCIL</t>
  </si>
  <si>
    <t>Concord Biotech Ltd</t>
  </si>
  <si>
    <t>CONCORDBIO</t>
  </si>
  <si>
    <t>Jyothy Labs Ltd</t>
  </si>
  <si>
    <t>JYOTHYLAB</t>
  </si>
  <si>
    <t>Relaxo Footwears Ltd</t>
  </si>
  <si>
    <t>RELAXO</t>
  </si>
  <si>
    <t>Signatureglobal (India) Ltd</t>
  </si>
  <si>
    <t>SIGNATURE</t>
  </si>
  <si>
    <t>Aster DM Healthcare Ltd</t>
  </si>
  <si>
    <t>ASTERDM</t>
  </si>
  <si>
    <t>IIFL Finance Ltd</t>
  </si>
  <si>
    <t>IIFL</t>
  </si>
  <si>
    <t>Aarti Industries Ltd</t>
  </si>
  <si>
    <t>AARTIIND</t>
  </si>
  <si>
    <t>Chambal Fertilisers and Chemicals Ltd</t>
  </si>
  <si>
    <t>CHAMBLFERT</t>
  </si>
  <si>
    <t>Cello World Ltd</t>
  </si>
  <si>
    <t>CELLO</t>
  </si>
  <si>
    <t>Nexus Select Trust</t>
  </si>
  <si>
    <t>NXST</t>
  </si>
  <si>
    <t>Mindspace Business Parks REIT</t>
  </si>
  <si>
    <t>MINDSPACE</t>
  </si>
  <si>
    <t>Vinati Organics Ltd</t>
  </si>
  <si>
    <t>VINATIORGA</t>
  </si>
  <si>
    <t>V Guard Industries Ltd</t>
  </si>
  <si>
    <t>VGUARD</t>
  </si>
  <si>
    <t>Garden Reach Shipbuilders &amp; Engineers Ltd</t>
  </si>
  <si>
    <t>GRSE</t>
  </si>
  <si>
    <t>CreditAccess Grameen Ltd</t>
  </si>
  <si>
    <t>CREDITACC</t>
  </si>
  <si>
    <t>NCC Ltd</t>
  </si>
  <si>
    <t>NCC</t>
  </si>
  <si>
    <t>Ramco Cements Limited</t>
  </si>
  <si>
    <t>RAMCOCEM</t>
  </si>
  <si>
    <t>Sobha Ltd</t>
  </si>
  <si>
    <t>SOBHA</t>
  </si>
  <si>
    <t>Aadhar Housing Finance Ltd</t>
  </si>
  <si>
    <t>AADHARHFC</t>
  </si>
  <si>
    <t>Schneider Electric Infrastructure Ltd</t>
  </si>
  <si>
    <t>SCHNEIDER</t>
  </si>
  <si>
    <t>Chalet Hotels Ltd</t>
  </si>
  <si>
    <t>CHALET</t>
  </si>
  <si>
    <t>Eris Lifesciences Ltd</t>
  </si>
  <si>
    <t>ERIS</t>
  </si>
  <si>
    <t>Blue Dart Express Ltd</t>
  </si>
  <si>
    <t>BLUEDART</t>
  </si>
  <si>
    <t>Jai Balaji Industries Ltd</t>
  </si>
  <si>
    <t>JAIBALAJI</t>
  </si>
  <si>
    <t>Indian Energy Exchange Ltd</t>
  </si>
  <si>
    <t>IEX</t>
  </si>
  <si>
    <t>Power Trading &amp; Consultancy</t>
  </si>
  <si>
    <t>Swan Energy Ltd</t>
  </si>
  <si>
    <t>SWANENERGY</t>
  </si>
  <si>
    <t>Finolex Industries Ltd</t>
  </si>
  <si>
    <t>FINPIPE</t>
  </si>
  <si>
    <t>Tbo Tek Ltd</t>
  </si>
  <si>
    <t>TBOTEK</t>
  </si>
  <si>
    <t>Tour &amp; Travel Services</t>
  </si>
  <si>
    <t>Kirloskar Oil Engines Ltd</t>
  </si>
  <si>
    <t>KIRLOSENG</t>
  </si>
  <si>
    <t>Sonata Software Ltd</t>
  </si>
  <si>
    <t>SONATSOFTW</t>
  </si>
  <si>
    <t>Bls International Services Ltd</t>
  </si>
  <si>
    <t>BLS</t>
  </si>
  <si>
    <t>Indiamart Intermesh Ltd</t>
  </si>
  <si>
    <t>INDIAMART</t>
  </si>
  <si>
    <t>R R Kabel Ltd</t>
  </si>
  <si>
    <t>RRKABEL</t>
  </si>
  <si>
    <t>Bombay Burmah Trading Corporation Ltd</t>
  </si>
  <si>
    <t>BBTC</t>
  </si>
  <si>
    <t>Techno Electric &amp; Engineering Company Ltd</t>
  </si>
  <si>
    <t>TECHNOE</t>
  </si>
  <si>
    <t>Trident Ltd</t>
  </si>
  <si>
    <t>TRIDENT</t>
  </si>
  <si>
    <t>Bata India Ltd</t>
  </si>
  <si>
    <t>BATAINDIA</t>
  </si>
  <si>
    <t>PCBL Ltd</t>
  </si>
  <si>
    <t>PCBL</t>
  </si>
  <si>
    <t>Great Eastern Shipping Company Ltd</t>
  </si>
  <si>
    <t>GESHIP</t>
  </si>
  <si>
    <t>IFCI Ltd</t>
  </si>
  <si>
    <t>IFCI</t>
  </si>
  <si>
    <t>Tata Teleservices (Maharashtra) Ltd</t>
  </si>
  <si>
    <t>TTML</t>
  </si>
  <si>
    <t>Titagarh Rail Systems Ltd</t>
  </si>
  <si>
    <t>TITAGARH</t>
  </si>
  <si>
    <t>Mahanagar Gas Ltd</t>
  </si>
  <si>
    <t>MGL</t>
  </si>
  <si>
    <t>Welspun Corp Ltd</t>
  </si>
  <si>
    <t>WELCORP</t>
  </si>
  <si>
    <t>Century Plyboards (India) Ltd</t>
  </si>
  <si>
    <t>CENTURYPLY</t>
  </si>
  <si>
    <t>Wood Products</t>
  </si>
  <si>
    <t>Ramkrishna Forgings Ltd</t>
  </si>
  <si>
    <t>RKFORGE</t>
  </si>
  <si>
    <t>Birlasoft Ltd</t>
  </si>
  <si>
    <t>BSOFT</t>
  </si>
  <si>
    <t>Karur Vysya Bank Ltd</t>
  </si>
  <si>
    <t>KARURVYSYA</t>
  </si>
  <si>
    <t>Capri Global Capital Ltd</t>
  </si>
  <si>
    <t>CGCL</t>
  </si>
  <si>
    <t>IDFC Ltd</t>
  </si>
  <si>
    <t>IDFC</t>
  </si>
  <si>
    <t>Zensar Technologies Ltd</t>
  </si>
  <si>
    <t>ZENSARTECH</t>
  </si>
  <si>
    <t>Manappuram Finance Ltd</t>
  </si>
  <si>
    <t>MANAPPURAM</t>
  </si>
  <si>
    <t>Lakshmi Machine Works Ltd</t>
  </si>
  <si>
    <t>LAXMIMACH</t>
  </si>
  <si>
    <t>Akzo Nobel India Ltd</t>
  </si>
  <si>
    <t>AKZOINDIA</t>
  </si>
  <si>
    <t>Welspun Living Ltd</t>
  </si>
  <si>
    <t>WELSPUNLIV</t>
  </si>
  <si>
    <t>Kfin Technologies Ltd</t>
  </si>
  <si>
    <t>KFINTECH</t>
  </si>
  <si>
    <t>Astrazeneca Pharma India Ltd</t>
  </si>
  <si>
    <t>ASTRAZEN</t>
  </si>
  <si>
    <t>Doms Industries Ltd</t>
  </si>
  <si>
    <t>DOMS</t>
  </si>
  <si>
    <t>Office Supplies</t>
  </si>
  <si>
    <t>DCM Shriram Ltd</t>
  </si>
  <si>
    <t>DCMSHRIRAM</t>
  </si>
  <si>
    <t>HBL Power Systems Ltd</t>
  </si>
  <si>
    <t>HBLPOWER</t>
  </si>
  <si>
    <t>Indegene Ltd</t>
  </si>
  <si>
    <t>INDGN</t>
  </si>
  <si>
    <t>Sterling and Wilson Renewable Energy Ltd</t>
  </si>
  <si>
    <t>SWSOLAR</t>
  </si>
  <si>
    <t>Clean Science and Technology Ltd</t>
  </si>
  <si>
    <t>CLEAN</t>
  </si>
  <si>
    <t>Sanofi India Ltd</t>
  </si>
  <si>
    <t>SANOFI</t>
  </si>
  <si>
    <t>Jubilant Pharmova Ltd</t>
  </si>
  <si>
    <t>JUBLPHARMA</t>
  </si>
  <si>
    <t>Asahi India Glass Ltd</t>
  </si>
  <si>
    <t>ASAHIINDIA</t>
  </si>
  <si>
    <t>BEML Ltd</t>
  </si>
  <si>
    <t>BEML</t>
  </si>
  <si>
    <t>RITES Ltd</t>
  </si>
  <si>
    <t>RITES</t>
  </si>
  <si>
    <t>Neuland Laboratories Ltd</t>
  </si>
  <si>
    <t>NEULANDLAB</t>
  </si>
  <si>
    <t>Navin Fluorine International Ltd</t>
  </si>
  <si>
    <t>NAVINFLUOR</t>
  </si>
  <si>
    <t>UTI Asset Management Company Ltd</t>
  </si>
  <si>
    <t>UTIAMC</t>
  </si>
  <si>
    <t>Anand Rathi Wealth Ltd</t>
  </si>
  <si>
    <t>ANANDRATHI</t>
  </si>
  <si>
    <t>Fine Organic Industries Ltd</t>
  </si>
  <si>
    <t>FINEORG</t>
  </si>
  <si>
    <t>Aptus Value Housing Finance India Ltd</t>
  </si>
  <si>
    <t>APTUS</t>
  </si>
  <si>
    <t>PG Electroplast Ltd</t>
  </si>
  <si>
    <t>PGEL</t>
  </si>
  <si>
    <t>Supreme Petrochem Ltd</t>
  </si>
  <si>
    <t>SPLPETRO</t>
  </si>
  <si>
    <t>Honasa Consumer Ltd</t>
  </si>
  <si>
    <t>HONASA</t>
  </si>
  <si>
    <t>Glenmark Life Sciences Ltd</t>
  </si>
  <si>
    <t>GLS</t>
  </si>
  <si>
    <t>Gravita India Ltd</t>
  </si>
  <si>
    <t>GRAVITA</t>
  </si>
  <si>
    <t>Metals - Lead</t>
  </si>
  <si>
    <t>G R Infraprojects Ltd</t>
  </si>
  <si>
    <t>GRINFRA</t>
  </si>
  <si>
    <t>PVR INOX Ltd</t>
  </si>
  <si>
    <t>PVRINOX</t>
  </si>
  <si>
    <t>Theatres</t>
  </si>
  <si>
    <t>Wockhardt Ltd</t>
  </si>
  <si>
    <t>WOCKPHARMA</t>
  </si>
  <si>
    <t>KSB Ltd</t>
  </si>
  <si>
    <t>KSB</t>
  </si>
  <si>
    <t>UTI S&amp;P BSE Sensex ETF</t>
  </si>
  <si>
    <t>UTISENSETF</t>
  </si>
  <si>
    <t>NMDC Steel Ltd</t>
  </si>
  <si>
    <t>NSLNISP</t>
  </si>
  <si>
    <t>Inox Wind Energy Ltd</t>
  </si>
  <si>
    <t>IWEL</t>
  </si>
  <si>
    <t>Netweb Technologies India Ltd</t>
  </si>
  <si>
    <t>NETWEB</t>
  </si>
  <si>
    <t>Newgen Software Technologies Ltd</t>
  </si>
  <si>
    <t>NEWGEN</t>
  </si>
  <si>
    <t>Amber Enterprises India Ltd</t>
  </si>
  <si>
    <t>AMBER</t>
  </si>
  <si>
    <t>Railtel Corporation of India Ltd</t>
  </si>
  <si>
    <t>RAILTEL</t>
  </si>
  <si>
    <t>Communication &amp; Networking</t>
  </si>
  <si>
    <t>Data Patterns (India) Ltd</t>
  </si>
  <si>
    <t>DATAPATTNS</t>
  </si>
  <si>
    <t>Godrej Agrovet Ltd</t>
  </si>
  <si>
    <t>GODREJAGRO</t>
  </si>
  <si>
    <t>Agro Products</t>
  </si>
  <si>
    <t>Waaree Renewable Technologies Ltd</t>
  </si>
  <si>
    <t>WAAREERTL</t>
  </si>
  <si>
    <t>Redington Ltd</t>
  </si>
  <si>
    <t>REDINGTON</t>
  </si>
  <si>
    <t>Technology Hardware</t>
  </si>
  <si>
    <t>Nava Limited</t>
  </si>
  <si>
    <t>NAVA</t>
  </si>
  <si>
    <t>Caplin Point Laboratories Ltd</t>
  </si>
  <si>
    <t>CAPLIPOINT</t>
  </si>
  <si>
    <t>Action Construction Equipment Ltd</t>
  </si>
  <si>
    <t>ACE</t>
  </si>
  <si>
    <t>Heavy Machinery</t>
  </si>
  <si>
    <t>Raymond Lifestyle Ltd</t>
  </si>
  <si>
    <t>RAYMONDLSL</t>
  </si>
  <si>
    <t>Craftsman Automation Ltd</t>
  </si>
  <si>
    <t>CRAFTSMAN</t>
  </si>
  <si>
    <t>Zen Technologies Ltd</t>
  </si>
  <si>
    <t>ZENTEC</t>
  </si>
  <si>
    <t>Vardhman Textiles Ltd</t>
  </si>
  <si>
    <t>VTL</t>
  </si>
  <si>
    <t>E I D-Parry (India) Ltd</t>
  </si>
  <si>
    <t>EIDPARRY</t>
  </si>
  <si>
    <t>Sugar</t>
  </si>
  <si>
    <t>Akums Drugs and Pharmaceuticals Ltd</t>
  </si>
  <si>
    <t>AKUMS</t>
  </si>
  <si>
    <t>Electrosteel Castings Ltd</t>
  </si>
  <si>
    <t>ELECTCAST</t>
  </si>
  <si>
    <t>Zydus Wellness Ltd</t>
  </si>
  <si>
    <t>ZYDUSWELL</t>
  </si>
  <si>
    <t>Aavas Financiers Ltd</t>
  </si>
  <si>
    <t>AAVAS</t>
  </si>
  <si>
    <t>MMTC Ltd</t>
  </si>
  <si>
    <t>MMTC</t>
  </si>
  <si>
    <t>Voltamp Transformers Ltd</t>
  </si>
  <si>
    <t>VOLTAMP</t>
  </si>
  <si>
    <t>Elecon Engineering Company Ltd</t>
  </si>
  <si>
    <t>ELECON</t>
  </si>
  <si>
    <t>LT Foods Ltd</t>
  </si>
  <si>
    <t>LTFOODS</t>
  </si>
  <si>
    <t>Intellect Design Arena Ltd</t>
  </si>
  <si>
    <t>INTELLECT</t>
  </si>
  <si>
    <t>Granules India Ltd</t>
  </si>
  <si>
    <t>GRANULES</t>
  </si>
  <si>
    <t>Ingersoll-Rand (India) Ltd</t>
  </si>
  <si>
    <t>INGERRAND</t>
  </si>
  <si>
    <t>Olectra Greentech Ltd</t>
  </si>
  <si>
    <t>OLECTRA</t>
  </si>
  <si>
    <t>Aether Industries Ltd</t>
  </si>
  <si>
    <t>AETHER</t>
  </si>
  <si>
    <t>Rainbow Children's Medicare Ltd</t>
  </si>
  <si>
    <t>RAINBOW</t>
  </si>
  <si>
    <t>LS Industries Ltd</t>
  </si>
  <si>
    <t>LSIND</t>
  </si>
  <si>
    <t>Sarda Energy &amp; Minerals Ltd</t>
  </si>
  <si>
    <t>SARDAEN</t>
  </si>
  <si>
    <t>Praj Industries Ltd</t>
  </si>
  <si>
    <t>PRAJIND</t>
  </si>
  <si>
    <t>eClerx Services Limited</t>
  </si>
  <si>
    <t>ECLERX</t>
  </si>
  <si>
    <t>Chennai Petroleum Corporation Ltd</t>
  </si>
  <si>
    <t>CHENNPETRO</t>
  </si>
  <si>
    <t>Kirloskar Brothers Ltd</t>
  </si>
  <si>
    <t>KIRLOSBROS</t>
  </si>
  <si>
    <t>RBL Bank Ltd</t>
  </si>
  <si>
    <t>RBLBANK</t>
  </si>
  <si>
    <t>Zee Entertainment Enterprises Ltd</t>
  </si>
  <si>
    <t>ZEEL</t>
  </si>
  <si>
    <t>Alok Industries Ltd</t>
  </si>
  <si>
    <t>ALOKINDS</t>
  </si>
  <si>
    <t>Cube Highways Trust</t>
  </si>
  <si>
    <t>CUBEINVIT</t>
  </si>
  <si>
    <t>Roads</t>
  </si>
  <si>
    <t>Engineers India Ltd</t>
  </si>
  <si>
    <t>ENGINERSIN</t>
  </si>
  <si>
    <t>Deepak Fertilisers and Petrochemicals Corp Ltd</t>
  </si>
  <si>
    <t>DEEPAKFERT</t>
  </si>
  <si>
    <t>Genus Power Infrastructures Ltd</t>
  </si>
  <si>
    <t>GENUSPOWER</t>
  </si>
  <si>
    <t>Minda Corporation Ltd</t>
  </si>
  <si>
    <t>MINDACORP</t>
  </si>
  <si>
    <t>Tanla Platforms Ltd</t>
  </si>
  <si>
    <t>TANLA</t>
  </si>
  <si>
    <t>TTK Prestige Ltd</t>
  </si>
  <si>
    <t>TTKPRESTIG</t>
  </si>
  <si>
    <t>Nuvoco Vistas Corporation Ltd</t>
  </si>
  <si>
    <t>NUVOCO</t>
  </si>
  <si>
    <t>Westlife Foodworld Ltd</t>
  </si>
  <si>
    <t>WESTLIFE</t>
  </si>
  <si>
    <t>Strides Pharma Science Ltd</t>
  </si>
  <si>
    <t>STAR</t>
  </si>
  <si>
    <t>Raymond Ltd</t>
  </si>
  <si>
    <t>RAYMOND</t>
  </si>
  <si>
    <t>Happiest Minds Technologies Ltd</t>
  </si>
  <si>
    <t>HAPPSTMNDS</t>
  </si>
  <si>
    <t>City Union Bank Ltd</t>
  </si>
  <si>
    <t>CUB</t>
  </si>
  <si>
    <t>Godawari Power and Ispat Ltd</t>
  </si>
  <si>
    <t>GPIL</t>
  </si>
  <si>
    <t>JM Financial Ltd</t>
  </si>
  <si>
    <t>JMFINANCIL</t>
  </si>
  <si>
    <t>Marksans Pharma Ltd</t>
  </si>
  <si>
    <t>MARKSANS</t>
  </si>
  <si>
    <t>Safari Industries (India) Ltd</t>
  </si>
  <si>
    <t>SAFARI</t>
  </si>
  <si>
    <t>Can Fin Homes Ltd</t>
  </si>
  <si>
    <t>CANFINHOME</t>
  </si>
  <si>
    <t>RHI Magnesita India Ltd</t>
  </si>
  <si>
    <t>RHIM</t>
  </si>
  <si>
    <t>Quess Corp Ltd</t>
  </si>
  <si>
    <t>QUESS</t>
  </si>
  <si>
    <t>Employment Services</t>
  </si>
  <si>
    <t>Reliance Power Ltd</t>
  </si>
  <si>
    <t>RPOWER</t>
  </si>
  <si>
    <t>Jaiprakash Power Ventures Ltd</t>
  </si>
  <si>
    <t>JPPOWER</t>
  </si>
  <si>
    <t>Tega Industries Ltd</t>
  </si>
  <si>
    <t>TEGA</t>
  </si>
  <si>
    <t>PNC Infratech Ltd</t>
  </si>
  <si>
    <t>PNCINFRA</t>
  </si>
  <si>
    <t>Maharashtra Scooters Ltd</t>
  </si>
  <si>
    <t>MAHSCOOTER</t>
  </si>
  <si>
    <t>Sammaan Capital Ltd</t>
  </si>
  <si>
    <t>SAMMAANCAP</t>
  </si>
  <si>
    <t>Jammu and Kashmir Bank Ltd</t>
  </si>
  <si>
    <t>J&amp;KBANK</t>
  </si>
  <si>
    <t>CEAT Ltd</t>
  </si>
  <si>
    <t>CEATLTD</t>
  </si>
  <si>
    <t>Gujarat Mineral Development Corporation Ltd</t>
  </si>
  <si>
    <t>GMDCLTD</t>
  </si>
  <si>
    <t>Balrampur Chini Mills Ltd</t>
  </si>
  <si>
    <t>BALRAMCHIN</t>
  </si>
  <si>
    <t>Alkyl Amines Chemicals Ltd</t>
  </si>
  <si>
    <t>ALKYLAMINE</t>
  </si>
  <si>
    <t>Powergrid Infrastructure Investment Trust</t>
  </si>
  <si>
    <t>PGINVIT</t>
  </si>
  <si>
    <t>Jubilant Ingrevia Ltd</t>
  </si>
  <si>
    <t>JUBLINGREA</t>
  </si>
  <si>
    <t>Happy Forgings Ltd</t>
  </si>
  <si>
    <t>HAPPYFORGE</t>
  </si>
  <si>
    <t>Auto, Truck &amp; Motorcycle Parts</t>
  </si>
  <si>
    <t>shipping corporation of India Ltd</t>
  </si>
  <si>
    <t>SCI</t>
  </si>
  <si>
    <t>CE Info Systems Ltd</t>
  </si>
  <si>
    <t>MAPMYINDIA</t>
  </si>
  <si>
    <t>Bajaj Electricals Ltd</t>
  </si>
  <si>
    <t>BAJAJELEC</t>
  </si>
  <si>
    <t>India Cements Ltd</t>
  </si>
  <si>
    <t>INDIACEM</t>
  </si>
  <si>
    <t>Bengal &amp; Assam Company Ltd</t>
  </si>
  <si>
    <t>BENGALASM</t>
  </si>
  <si>
    <t>Metropolis Healthcare Ltd</t>
  </si>
  <si>
    <t>METROPOLIS</t>
  </si>
  <si>
    <t>Prism Johnson Ltd</t>
  </si>
  <si>
    <t>PRSMJOHNSN</t>
  </si>
  <si>
    <t>Kirloskar Ferrous Industries Ltd</t>
  </si>
  <si>
    <t>KIRLFER</t>
  </si>
  <si>
    <t>Cera Sanitaryware Ltd</t>
  </si>
  <si>
    <t>CERA</t>
  </si>
  <si>
    <t>JK Tyre &amp; Industries Ltd</t>
  </si>
  <si>
    <t>JKTYRE</t>
  </si>
  <si>
    <t>Rattanindia Enterprises Ltd</t>
  </si>
  <si>
    <t>RTNINDIA</t>
  </si>
  <si>
    <t>Galaxy Surfactants Ltd</t>
  </si>
  <si>
    <t>GALAXYSURF</t>
  </si>
  <si>
    <t>Gujarat Pipavav Port Ltd</t>
  </si>
  <si>
    <t>GPPL</t>
  </si>
  <si>
    <t>Usha Martin Ltd</t>
  </si>
  <si>
    <t>USHAMART</t>
  </si>
  <si>
    <t>Vesuvius India Ltd</t>
  </si>
  <si>
    <t>VESUVIUS</t>
  </si>
  <si>
    <t>Inox India Ltd</t>
  </si>
  <si>
    <t>INOXINDIA</t>
  </si>
  <si>
    <t>Sea-Borne Tankers</t>
  </si>
  <si>
    <t>Bharat 22 ETF</t>
  </si>
  <si>
    <t>ICICIB22</t>
  </si>
  <si>
    <t>Mrs. Bectors Food Specialities Ltd</t>
  </si>
  <si>
    <t>BECTORFOOD</t>
  </si>
  <si>
    <t>City Pulse Multiplex Ltd</t>
  </si>
  <si>
    <t>CPML</t>
  </si>
  <si>
    <t>Movies &amp; Entertainment</t>
  </si>
  <si>
    <t>KPI Green Energy Ltd</t>
  </si>
  <si>
    <t>KPIGREEN</t>
  </si>
  <si>
    <t>Nippon India ETF Nifty Bank BeES</t>
  </si>
  <si>
    <t>BANKBEES</t>
  </si>
  <si>
    <t>HMT Ltd</t>
  </si>
  <si>
    <t>HMT</t>
  </si>
  <si>
    <t>Sapphire Foods India Ltd</t>
  </si>
  <si>
    <t>SAPPHIRE</t>
  </si>
  <si>
    <t>Route Mobile Ltd</t>
  </si>
  <si>
    <t>ROUTE</t>
  </si>
  <si>
    <t>Rashtriya Chemicals and Fertilizers Ltd</t>
  </si>
  <si>
    <t>RCF</t>
  </si>
  <si>
    <t>Power Mech Projects Ltd</t>
  </si>
  <si>
    <t>POWERMECH</t>
  </si>
  <si>
    <t>Arvind Ltd</t>
  </si>
  <si>
    <t>ARVIND</t>
  </si>
  <si>
    <t>Symphony Ltd</t>
  </si>
  <si>
    <t>SYMPHONY</t>
  </si>
  <si>
    <t>Valor Estate Ltd</t>
  </si>
  <si>
    <t>DBREALTY</t>
  </si>
  <si>
    <t>Lemon Tree Hotels Ltd</t>
  </si>
  <si>
    <t>LEMONTREE</t>
  </si>
  <si>
    <t>Puravankara Ltd</t>
  </si>
  <si>
    <t>PURVA</t>
  </si>
  <si>
    <t>Triveni Engineering and Industries Ltd</t>
  </si>
  <si>
    <t>TRIVENI</t>
  </si>
  <si>
    <t>Edelweiss Financial Services Ltd</t>
  </si>
  <si>
    <t>EDELWEISS</t>
  </si>
  <si>
    <t>Shriram Pistons &amp; Rings Ltd</t>
  </si>
  <si>
    <t>SHRIPISTON</t>
  </si>
  <si>
    <t>RedTape</t>
  </si>
  <si>
    <t>REDTAPE</t>
  </si>
  <si>
    <t>Just Dial Ltd</t>
  </si>
  <si>
    <t>JUSTDIAL</t>
  </si>
  <si>
    <t>Sheela Foam Ltd</t>
  </si>
  <si>
    <t>SFL</t>
  </si>
  <si>
    <t>Home Furnishing</t>
  </si>
  <si>
    <t>Latent View Analytics Ltd</t>
  </si>
  <si>
    <t>LATENTVIEW</t>
  </si>
  <si>
    <t>Home First Finance Company India Ltd</t>
  </si>
  <si>
    <t>HOMEFIRST</t>
  </si>
  <si>
    <t>Graphite India Ltd</t>
  </si>
  <si>
    <t>GRAPHITE</t>
  </si>
  <si>
    <t>Birla Corporation Ltd</t>
  </si>
  <si>
    <t>BIRLACORPN</t>
  </si>
  <si>
    <t>Shree Renuka Sugars Ltd</t>
  </si>
  <si>
    <t>RENUKA</t>
  </si>
  <si>
    <t>Transformers and Rectifiers (India) Ltd</t>
  </si>
  <si>
    <t>TARIL</t>
  </si>
  <si>
    <t>F D C Ltd</t>
  </si>
  <si>
    <t>FDC</t>
  </si>
  <si>
    <t>Saregama India Ltd</t>
  </si>
  <si>
    <t>SAREGAMA</t>
  </si>
  <si>
    <t>Movies &amp; TV Serials</t>
  </si>
  <si>
    <t>Allied Blenders and Distillers Ltd</t>
  </si>
  <si>
    <t>ABDL</t>
  </si>
  <si>
    <t>KNR Constructions Ltd</t>
  </si>
  <si>
    <t>KNRCON</t>
  </si>
  <si>
    <t>GMR Power and Urban Infra Ltd</t>
  </si>
  <si>
    <t>GMRP&amp;UI</t>
  </si>
  <si>
    <t>CCL Products (India) Ltd</t>
  </si>
  <si>
    <t>CCL</t>
  </si>
  <si>
    <t>Isgec Heavy Engineering Ltd</t>
  </si>
  <si>
    <t>ISGEC</t>
  </si>
  <si>
    <t>Shoppers Stop Ltd</t>
  </si>
  <si>
    <t>SHOPERSTOP</t>
  </si>
  <si>
    <t>Max Estates Ltd</t>
  </si>
  <si>
    <t>MAXESTATES</t>
  </si>
  <si>
    <t>HG Infra Engineering Ltd</t>
  </si>
  <si>
    <t>HGINFRA</t>
  </si>
  <si>
    <t>Prudent Corporate Advisory Services Ltd</t>
  </si>
  <si>
    <t>PRUDENT</t>
  </si>
  <si>
    <t>Aurionpro Solutions Ltd</t>
  </si>
  <si>
    <t>AURIONPRO</t>
  </si>
  <si>
    <t>Brookfield India Real Estate Trust</t>
  </si>
  <si>
    <t>BIRET</t>
  </si>
  <si>
    <t>Gujarat Narmada Valley Fertilizers &amp; Chemicals Ltd</t>
  </si>
  <si>
    <t>GNFC</t>
  </si>
  <si>
    <t>Thomas Cook (India) Ltd</t>
  </si>
  <si>
    <t>THOMASCOOK</t>
  </si>
  <si>
    <t>Senco Gold Ltd</t>
  </si>
  <si>
    <t>SENCO</t>
  </si>
  <si>
    <t>Vijaya Diagnostic Centre Ltd</t>
  </si>
  <si>
    <t>VIJAYA</t>
  </si>
  <si>
    <t>Campus Activewear Ltd</t>
  </si>
  <si>
    <t>CAMPUS</t>
  </si>
  <si>
    <t>IIFL Securities Ltd</t>
  </si>
  <si>
    <t>IIFLSEC</t>
  </si>
  <si>
    <t>India Grid Trust</t>
  </si>
  <si>
    <t>INDIGRID</t>
  </si>
  <si>
    <t>ESAB India Ltd</t>
  </si>
  <si>
    <t>ESABINDIA</t>
  </si>
  <si>
    <t>Religare Enterprises Ltd</t>
  </si>
  <si>
    <t>RELIGARE</t>
  </si>
  <si>
    <t>Eureka Forbes Ltd</t>
  </si>
  <si>
    <t>EUREKAFORB</t>
  </si>
  <si>
    <t>Household Appliances</t>
  </si>
  <si>
    <t>JK Lakshmi Cement Ltd</t>
  </si>
  <si>
    <t>JKLAKSHMI</t>
  </si>
  <si>
    <t>Equitas Small Finance Bank Ltd</t>
  </si>
  <si>
    <t>EQUITASBNK</t>
  </si>
  <si>
    <t>Force Motors Ltd</t>
  </si>
  <si>
    <t>FORCEMOT</t>
  </si>
  <si>
    <t>Azad Engineering Ltd</t>
  </si>
  <si>
    <t>AZAD</t>
  </si>
  <si>
    <t>Network18 Media &amp; Investments Ltd</t>
  </si>
  <si>
    <t>NETWORK18</t>
  </si>
  <si>
    <t>ELANTAS Beck India Ltd</t>
  </si>
  <si>
    <t>ELANTAS</t>
  </si>
  <si>
    <t>Avanti Feeds Ltd</t>
  </si>
  <si>
    <t>AVANTIFEED</t>
  </si>
  <si>
    <t>National Standard (India) Ltd</t>
  </si>
  <si>
    <t>NATIONSTD</t>
  </si>
  <si>
    <t>Time Technoplast Ltd</t>
  </si>
  <si>
    <t>TIMETECHNO</t>
  </si>
  <si>
    <t>TVS Supply Chain Solutions Ltd</t>
  </si>
  <si>
    <t>TVSSCS</t>
  </si>
  <si>
    <t>Texmaco Rail &amp; Engineering Ltd</t>
  </si>
  <si>
    <t>TEXRAIL</t>
  </si>
  <si>
    <t>Gallantt Ispat Ltd</t>
  </si>
  <si>
    <t>GALLANTT</t>
  </si>
  <si>
    <t>SBFC Finance Ltd</t>
  </si>
  <si>
    <t>SBFC</t>
  </si>
  <si>
    <t>Choice International Ltd</t>
  </si>
  <si>
    <t>CHOICEIN</t>
  </si>
  <si>
    <t>CMS Info Systems Ltd</t>
  </si>
  <si>
    <t>CMSINFO</t>
  </si>
  <si>
    <t>ASK Automotive Ltd</t>
  </si>
  <si>
    <t>ASKAUTOLTD</t>
  </si>
  <si>
    <t>Tips Industries Ltd</t>
  </si>
  <si>
    <t>TIPSINDLTD</t>
  </si>
  <si>
    <t>Jupiter Life Line Hospitals Ltd</t>
  </si>
  <si>
    <t>JLHL</t>
  </si>
  <si>
    <t>Astra Microwave Products Ltd</t>
  </si>
  <si>
    <t>ASTRAMICRO</t>
  </si>
  <si>
    <t>Maharashtra Seamless Ltd</t>
  </si>
  <si>
    <t>MAHSEAMLES</t>
  </si>
  <si>
    <t>Lloyds Engineering Works Ltd</t>
  </si>
  <si>
    <t>LLOYDSENGG</t>
  </si>
  <si>
    <t>Blue Jet Healthcare Ltd</t>
  </si>
  <si>
    <t>BLUEJET</t>
  </si>
  <si>
    <t>Keystone Realtors Ltd</t>
  </si>
  <si>
    <t>RUSTOMJEE</t>
  </si>
  <si>
    <t>Procter &amp; Gamble Health Ltd</t>
  </si>
  <si>
    <t>PGHL</t>
  </si>
  <si>
    <t>Gujarat State Fertilizers &amp; Chemicals Ltd</t>
  </si>
  <si>
    <t>GSFC</t>
  </si>
  <si>
    <t>Archean Chemical Industries Ltd</t>
  </si>
  <si>
    <t>ACI</t>
  </si>
  <si>
    <t>Laxmi Organic Industries Ltd</t>
  </si>
  <si>
    <t>LXCHEM</t>
  </si>
  <si>
    <t>Shilpa Medicare Ltd</t>
  </si>
  <si>
    <t>SHILPAMED</t>
  </si>
  <si>
    <t>Rategain Travel Technologies Ltd</t>
  </si>
  <si>
    <t>RATEGAIN</t>
  </si>
  <si>
    <t>Epigral Ltd</t>
  </si>
  <si>
    <t>EPIGRAL</t>
  </si>
  <si>
    <t>Transport Corporation of India Ltd</t>
  </si>
  <si>
    <t>TCI</t>
  </si>
  <si>
    <t>Juniper Hotels Ltd</t>
  </si>
  <si>
    <t>JUNIPER</t>
  </si>
  <si>
    <t>Kotak Nifty Bank ETF</t>
  </si>
  <si>
    <t>BANKNIFTY1</t>
  </si>
  <si>
    <t>JSW Holdings Ltd</t>
  </si>
  <si>
    <t>JSWHL</t>
  </si>
  <si>
    <t>Shakti Pumps (India) Ltd</t>
  </si>
  <si>
    <t>SHAKTIPUMP</t>
  </si>
  <si>
    <t>Sundaram Finance Holdings Ltd</t>
  </si>
  <si>
    <t>SUNDARMHLD</t>
  </si>
  <si>
    <t>Kama Holdings Ltd</t>
  </si>
  <si>
    <t>KAMAHOLD</t>
  </si>
  <si>
    <t>Varroc Engineering Ltd</t>
  </si>
  <si>
    <t>VARROC</t>
  </si>
  <si>
    <t>Black Box Ltd</t>
  </si>
  <si>
    <t>BBOX</t>
  </si>
  <si>
    <t>Rajesh Exports Ltd</t>
  </si>
  <si>
    <t>RAJESHEXPO</t>
  </si>
  <si>
    <t>Mahindra Holidays and Resorts India Ltd</t>
  </si>
  <si>
    <t>MHRIL</t>
  </si>
  <si>
    <t>Va Tech Wabag Ltd</t>
  </si>
  <si>
    <t>WABAG</t>
  </si>
  <si>
    <t>Water Management</t>
  </si>
  <si>
    <t>Kirloskar Pneumatic Company Ltd</t>
  </si>
  <si>
    <t>KIRLPNU</t>
  </si>
  <si>
    <t>MedPlus Health Services Ltd</t>
  </si>
  <si>
    <t>MEDPLUS</t>
  </si>
  <si>
    <t>Anupam Rasayan India Ltd</t>
  </si>
  <si>
    <t>ANURAS</t>
  </si>
  <si>
    <t>Reliance Infrastructure Ltd</t>
  </si>
  <si>
    <t>RELINFRA</t>
  </si>
  <si>
    <t>Karnataka Bank Ltd</t>
  </si>
  <si>
    <t>KTKBANK</t>
  </si>
  <si>
    <t>Star Cement Ltd</t>
  </si>
  <si>
    <t>STARCEMENT</t>
  </si>
  <si>
    <t>Mahindra Lifespace Developers Ltd</t>
  </si>
  <si>
    <t>MAHLIFE</t>
  </si>
  <si>
    <t>Mastek Ltd</t>
  </si>
  <si>
    <t>MASTEK</t>
  </si>
  <si>
    <t>SBI Nifty 50 ETF</t>
  </si>
  <si>
    <t>SETFNIF50</t>
  </si>
  <si>
    <t>BHARAT Bond ETF-April 2023-Growth</t>
  </si>
  <si>
    <t>EBBETF0423</t>
  </si>
  <si>
    <t>Debt</t>
  </si>
  <si>
    <t>Sunteck Realty Ltd</t>
  </si>
  <si>
    <t>SUNTECK</t>
  </si>
  <si>
    <t>Protean eGov Technologies Ltd</t>
  </si>
  <si>
    <t>PROTEAN</t>
  </si>
  <si>
    <t>IT Consulting &amp; Other Services</t>
  </si>
  <si>
    <t>RattanIndia Power Ltd</t>
  </si>
  <si>
    <t>RTNPOWER</t>
  </si>
  <si>
    <t>Electronics Mart India Ltd</t>
  </si>
  <si>
    <t>EMIL</t>
  </si>
  <si>
    <t>Balu Forge Industries Ltd</t>
  </si>
  <si>
    <t>BALUFORGE</t>
  </si>
  <si>
    <t>Technocraft Industries (India) Ltd</t>
  </si>
  <si>
    <t>TIIL</t>
  </si>
  <si>
    <t>Syrma SGS Technology Ltd</t>
  </si>
  <si>
    <t>SYRMA</t>
  </si>
  <si>
    <t>Equinox India Developments Ltd</t>
  </si>
  <si>
    <t>EMBDL</t>
  </si>
  <si>
    <t>TV18 Broadcast Ltd</t>
  </si>
  <si>
    <t>TV18BRDCST</t>
  </si>
  <si>
    <t>Ion Exchange (India) Ltd</t>
  </si>
  <si>
    <t>IONEXCHANG</t>
  </si>
  <si>
    <t>Environmental Services</t>
  </si>
  <si>
    <t>Ujjivan Small Finance Bank Ltd</t>
  </si>
  <si>
    <t>UJJIVANSFB</t>
  </si>
  <si>
    <t>ITD Cementation India Ltd</t>
  </si>
  <si>
    <t>ITDCEM</t>
  </si>
  <si>
    <t>Indo Count Industries Ltd</t>
  </si>
  <si>
    <t>ICIL</t>
  </si>
  <si>
    <t>India Shelter Finance Corporation Ltd</t>
  </si>
  <si>
    <t>INDIASHLTR</t>
  </si>
  <si>
    <t>Dilip Buildcon Ltd</t>
  </si>
  <si>
    <t>DBL</t>
  </si>
  <si>
    <t>Sansera Engineering Ltd</t>
  </si>
  <si>
    <t>SANSERA</t>
  </si>
  <si>
    <t>Ethos Ltd</t>
  </si>
  <si>
    <t>ETHOSLTD</t>
  </si>
  <si>
    <t>Moil Ltd</t>
  </si>
  <si>
    <t>MOIL</t>
  </si>
  <si>
    <t>Mining - Manganese</t>
  </si>
  <si>
    <t>Sandur Manganese and Iron Ores Ltd</t>
  </si>
  <si>
    <t>SANDUMA</t>
  </si>
  <si>
    <t>EPL Ltd</t>
  </si>
  <si>
    <t>EPL</t>
  </si>
  <si>
    <t>Packaging</t>
  </si>
  <si>
    <t>Ahluwalia Contracts (India) Ltd</t>
  </si>
  <si>
    <t>AHLUCONT</t>
  </si>
  <si>
    <t>Garware Technical Fibres Ltd</t>
  </si>
  <si>
    <t>GARFIBRES</t>
  </si>
  <si>
    <t>Welspun Enterprises Ltd</t>
  </si>
  <si>
    <t>WELENT</t>
  </si>
  <si>
    <t>Arvind Fashions Ltd</t>
  </si>
  <si>
    <t>ARVINDFASN</t>
  </si>
  <si>
    <t>Infibeam Avenues Ltd</t>
  </si>
  <si>
    <t>INFIBEAM</t>
  </si>
  <si>
    <t>IFB Industries Ltd</t>
  </si>
  <si>
    <t>IFBIND</t>
  </si>
  <si>
    <t>Chemplast Sanmar Ltd</t>
  </si>
  <si>
    <t>CHEMPLASTS</t>
  </si>
  <si>
    <t>Inox Green Energy Services Ltd</t>
  </si>
  <si>
    <t>INOXGREEN</t>
  </si>
  <si>
    <t>Insolation Energy Ltd</t>
  </si>
  <si>
    <t>INA</t>
  </si>
  <si>
    <t>Semiconductors</t>
  </si>
  <si>
    <t>HEG Ltd</t>
  </si>
  <si>
    <t>HEG</t>
  </si>
  <si>
    <t>Nazara Technologies Ltd</t>
  </si>
  <si>
    <t>NAZARA</t>
  </si>
  <si>
    <t>Theme Parks &amp; Gaming</t>
  </si>
  <si>
    <t>Orchid Pharma Ltd</t>
  </si>
  <si>
    <t>ORCHPHARMA</t>
  </si>
  <si>
    <t>PDS Limited</t>
  </si>
  <si>
    <t>PDSL</t>
  </si>
  <si>
    <t>JK Paper Ltd</t>
  </si>
  <si>
    <t>JKPAPER</t>
  </si>
  <si>
    <t>Hindustan Construction Company Ltd</t>
  </si>
  <si>
    <t>HCC</t>
  </si>
  <si>
    <t>Magellanic Cloud Ltd</t>
  </si>
  <si>
    <t>MCLOUD</t>
  </si>
  <si>
    <t>Tamilnad Mercantile Bank Ltd</t>
  </si>
  <si>
    <t>TMB</t>
  </si>
  <si>
    <t>Kennametal India Ltd</t>
  </si>
  <si>
    <t>KENNAMET</t>
  </si>
  <si>
    <t>Mishra Dhatu Nigam Ltd</t>
  </si>
  <si>
    <t>MIDHANI</t>
  </si>
  <si>
    <t>Responsive Industries Ltd</t>
  </si>
  <si>
    <t>RESPONIND</t>
  </si>
  <si>
    <t>Building Products - Granite</t>
  </si>
  <si>
    <t>Garware Hi-Tech Films Ltd</t>
  </si>
  <si>
    <t>GRWRHITECH</t>
  </si>
  <si>
    <t>Suprajit Engineering Ltd</t>
  </si>
  <si>
    <t>SUPRAJIT</t>
  </si>
  <si>
    <t>Dodla Dairy Ltd</t>
  </si>
  <si>
    <t>DODLA</t>
  </si>
  <si>
    <t>Balaji Amines Ltd</t>
  </si>
  <si>
    <t>BALAMINES</t>
  </si>
  <si>
    <t>Jindal Worldwide Ltd</t>
  </si>
  <si>
    <t>JINDWORLD</t>
  </si>
  <si>
    <t>Gabriel India Ltd</t>
  </si>
  <si>
    <t>GABRIEL</t>
  </si>
  <si>
    <t>Sun Pharma Advanced Research Co Ltd</t>
  </si>
  <si>
    <t>SPARC</t>
  </si>
  <si>
    <t>V-mart Retail Ltd</t>
  </si>
  <si>
    <t>VMART</t>
  </si>
  <si>
    <t>VST Industries Ltd</t>
  </si>
  <si>
    <t>VSTIND</t>
  </si>
  <si>
    <t>Easy Trip Planners Ltd</t>
  </si>
  <si>
    <t>EASEMYTRIP</t>
  </si>
  <si>
    <t>Sharda Motor Industries Ltd</t>
  </si>
  <si>
    <t>SHARDAMOTR</t>
  </si>
  <si>
    <t>Piccadily Agro Industries Ltd</t>
  </si>
  <si>
    <t>PICCADIL</t>
  </si>
  <si>
    <t>Dhanuka Agritech Ltd</t>
  </si>
  <si>
    <t>DHANUKA</t>
  </si>
  <si>
    <t>Diamond Power Infrastructure Ltd</t>
  </si>
  <si>
    <t>DIACABS</t>
  </si>
  <si>
    <t>Indigo Paints Ltd</t>
  </si>
  <si>
    <t>INDIGOPNTS</t>
  </si>
  <si>
    <t>Surya Roshni Ltd</t>
  </si>
  <si>
    <t>SURYAROSNI</t>
  </si>
  <si>
    <t>Niit Learning Systems Ltd</t>
  </si>
  <si>
    <t>NIITMTS</t>
  </si>
  <si>
    <t>Education Services</t>
  </si>
  <si>
    <t>Man Infraconstruction Ltd</t>
  </si>
  <si>
    <t>MANINFRA</t>
  </si>
  <si>
    <t>eMudhra Ltd</t>
  </si>
  <si>
    <t>EMUDHRA</t>
  </si>
  <si>
    <t>Paradeep Phosphates Ltd</t>
  </si>
  <si>
    <t>PARADEEP</t>
  </si>
  <si>
    <t>Bondada Engineering Ltd</t>
  </si>
  <si>
    <t>BONDADA</t>
  </si>
  <si>
    <t>V I P Industries Ltd</t>
  </si>
  <si>
    <t>VIPIND</t>
  </si>
  <si>
    <t>Lux Industries Ltd</t>
  </si>
  <si>
    <t>LUXIND</t>
  </si>
  <si>
    <t>Tarc Ltd</t>
  </si>
  <si>
    <t>TARC</t>
  </si>
  <si>
    <t>Nesco Ltd</t>
  </si>
  <si>
    <t>NESCO</t>
  </si>
  <si>
    <t>Ashoka Buildcon Ltd</t>
  </si>
  <si>
    <t>ASHOKA</t>
  </si>
  <si>
    <t>KRBL Ltd</t>
  </si>
  <si>
    <t>KRBL</t>
  </si>
  <si>
    <t>Bansal Wire Industries Ltd</t>
  </si>
  <si>
    <t>BANSALWIRE</t>
  </si>
  <si>
    <t>Ganesh Housing Corp Ltd</t>
  </si>
  <si>
    <t>GANESHHOUC</t>
  </si>
  <si>
    <t>Kesoram Industries Ltd</t>
  </si>
  <si>
    <t>KESORAMIND</t>
  </si>
  <si>
    <t>Greenlam Industries Ltd</t>
  </si>
  <si>
    <t>GREENLAM</t>
  </si>
  <si>
    <t>Building Products - Laminates</t>
  </si>
  <si>
    <t>Sudarshan Chemical Industries Ltd</t>
  </si>
  <si>
    <t>SUDARSCHEM</t>
  </si>
  <si>
    <t>Rolex Rings Ltd</t>
  </si>
  <si>
    <t>ROLEXRINGS</t>
  </si>
  <si>
    <t>National Highways Infra Trust</t>
  </si>
  <si>
    <t>NHIT</t>
  </si>
  <si>
    <t>Gulf Oil Lubricants India Ltd</t>
  </si>
  <si>
    <t>GULFOILLUB</t>
  </si>
  <si>
    <t>Go Fashion (India) Ltd</t>
  </si>
  <si>
    <t>GOCOLORS</t>
  </si>
  <si>
    <t>Borosil Renewables Ltd</t>
  </si>
  <si>
    <t>BORORENEW</t>
  </si>
  <si>
    <t>Housewares</t>
  </si>
  <si>
    <t>Allcargo Logistics Ltd</t>
  </si>
  <si>
    <t>ALLCARGO</t>
  </si>
  <si>
    <t>BHARAT Bond ETF-April 2030-Growth</t>
  </si>
  <si>
    <t>EBBETF0430</t>
  </si>
  <si>
    <t>Ceigall India Ltd</t>
  </si>
  <si>
    <t>CEIGALL</t>
  </si>
  <si>
    <t>Gokaldas Exports Ltd</t>
  </si>
  <si>
    <t>GOKEX</t>
  </si>
  <si>
    <t>Hindustan Foods Ltd</t>
  </si>
  <si>
    <t>HNDFDS</t>
  </si>
  <si>
    <t>Aditya Vision Ltd</t>
  </si>
  <si>
    <t>AVL</t>
  </si>
  <si>
    <t>Retail - Speciality</t>
  </si>
  <si>
    <t>South Indian Bank Ltd</t>
  </si>
  <si>
    <t>SOUTHBANK</t>
  </si>
  <si>
    <t>BHARAT Bond ETF-April 2032</t>
  </si>
  <si>
    <t>BBETF0432</t>
  </si>
  <si>
    <t>PTC India Ltd</t>
  </si>
  <si>
    <t>PTC</t>
  </si>
  <si>
    <t>GHCL Ltd</t>
  </si>
  <si>
    <t>GHCL</t>
  </si>
  <si>
    <t>TD Power Systems Ltd</t>
  </si>
  <si>
    <t>TDPOWERSYS</t>
  </si>
  <si>
    <t>Gujarat Ambuja Exports Ltd</t>
  </si>
  <si>
    <t>GAEL</t>
  </si>
  <si>
    <t>Rallis India Ltd</t>
  </si>
  <si>
    <t>RALLIS</t>
  </si>
  <si>
    <t>Prince Pipes and Fittings Ltd</t>
  </si>
  <si>
    <t>PRINCEPIPE</t>
  </si>
  <si>
    <t>Share India Securities Ltd</t>
  </si>
  <si>
    <t>SHAREINDIA</t>
  </si>
  <si>
    <t>Entero Healthcare Solutions Ltd</t>
  </si>
  <si>
    <t>ENTERO</t>
  </si>
  <si>
    <t>India Infrastructure Trust</t>
  </si>
  <si>
    <t>INFRATRUST</t>
  </si>
  <si>
    <t>GMM Pfaudler Ltd</t>
  </si>
  <si>
    <t>GMMPFAUDLR</t>
  </si>
  <si>
    <t>ICRA Ltd</t>
  </si>
  <si>
    <t>ICRA</t>
  </si>
  <si>
    <t>Sterlite Technologies Ltd</t>
  </si>
  <si>
    <t>STLTECH</t>
  </si>
  <si>
    <t>National Fertilizers Ltd</t>
  </si>
  <si>
    <t>NFL</t>
  </si>
  <si>
    <t>Indinfravit Trust</t>
  </si>
  <si>
    <t>INDINFR</t>
  </si>
  <si>
    <t>PC Jeweller Ltd</t>
  </si>
  <si>
    <t>PCJEWELLER</t>
  </si>
  <si>
    <t>Jai Corp Ltd</t>
  </si>
  <si>
    <t>JAICORPLTD</t>
  </si>
  <si>
    <t>Network People Services Technologies Ltd</t>
  </si>
  <si>
    <t>NPST</t>
  </si>
  <si>
    <t>Kovai Medical Center and Hospital Ltd</t>
  </si>
  <si>
    <t>KOVAI</t>
  </si>
  <si>
    <t>Tilaknagar Industries Ltd</t>
  </si>
  <si>
    <t>TI</t>
  </si>
  <si>
    <t>Le Travenues Technology Ltd</t>
  </si>
  <si>
    <t>IXIGO</t>
  </si>
  <si>
    <t>Aarti Pharmalabs Ltd</t>
  </si>
  <si>
    <t>AARTIPHARM</t>
  </si>
  <si>
    <t>Orient Cement Ltd</t>
  </si>
  <si>
    <t>ORIENTCEM</t>
  </si>
  <si>
    <t>Pilani Investment And Industries Corporation Ltd</t>
  </si>
  <si>
    <t>PILANIINVS</t>
  </si>
  <si>
    <t>Ami Organics Ltd</t>
  </si>
  <si>
    <t>AMIORG</t>
  </si>
  <si>
    <t>DB Corp Ltd</t>
  </si>
  <si>
    <t>DBCORP</t>
  </si>
  <si>
    <t>Publishing</t>
  </si>
  <si>
    <t>Gujarat Alkalies And Chemicals Ltd</t>
  </si>
  <si>
    <t>GUJALKALI</t>
  </si>
  <si>
    <t>Advanced Enzyme Technologies Ltd</t>
  </si>
  <si>
    <t>ADVENZYMES</t>
  </si>
  <si>
    <t>Jana Small Finance Bank Ltd</t>
  </si>
  <si>
    <t>JSFB</t>
  </si>
  <si>
    <t>India Tourism Development Corp Ltd</t>
  </si>
  <si>
    <t>ITDC</t>
  </si>
  <si>
    <t>AGI Greenpac Ltd</t>
  </si>
  <si>
    <t>AGI</t>
  </si>
  <si>
    <t>R Systems International Ltd</t>
  </si>
  <si>
    <t>RSYSTEMS</t>
  </si>
  <si>
    <t>SIS Ltd</t>
  </si>
  <si>
    <t>SIS</t>
  </si>
  <si>
    <t>Rain Industries Ltd</t>
  </si>
  <si>
    <t>RAIN</t>
  </si>
  <si>
    <t>Pricol Ltd</t>
  </si>
  <si>
    <t>PRICOLLTD</t>
  </si>
  <si>
    <t>Thangamayil Jewellery Ltd</t>
  </si>
  <si>
    <t>THANGAMAYL</t>
  </si>
  <si>
    <t>Kaveri Seed Company Ltd</t>
  </si>
  <si>
    <t>KSCL</t>
  </si>
  <si>
    <t>Seeds</t>
  </si>
  <si>
    <t>Healthcare Global Enterprises Ltd</t>
  </si>
  <si>
    <t>HCG</t>
  </si>
  <si>
    <t>Privi Speciality Chemicals Ltd</t>
  </si>
  <si>
    <t>PRIVISCL</t>
  </si>
  <si>
    <t>Ujaas Energy Ltd</t>
  </si>
  <si>
    <t>UEL</t>
  </si>
  <si>
    <t>Bharat Bijlee Ltd</t>
  </si>
  <si>
    <t>BBL</t>
  </si>
  <si>
    <t>Johnson Controls-Hitachi Air Conditioning India Ltd</t>
  </si>
  <si>
    <t>JCHAC</t>
  </si>
  <si>
    <t>J Kumar Infraprojects Ltd</t>
  </si>
  <si>
    <t>JKIL</t>
  </si>
  <si>
    <t>Cyient DLM Ltd</t>
  </si>
  <si>
    <t>CYIENTDLM</t>
  </si>
  <si>
    <t>Bharat Rasayan Ltd</t>
  </si>
  <si>
    <t>BHARATRAS</t>
  </si>
  <si>
    <t>Hemisphere Properties India Ltd</t>
  </si>
  <si>
    <t>HEMIPROP</t>
  </si>
  <si>
    <t>Uflex Ltd</t>
  </si>
  <si>
    <t>UFLEX</t>
  </si>
  <si>
    <t>CSB Bank Ltd</t>
  </si>
  <si>
    <t>CSBBANK</t>
  </si>
  <si>
    <t>Kirloskar Industries Ltd</t>
  </si>
  <si>
    <t>KIRLOSIND</t>
  </si>
  <si>
    <t>MTAR Technologies Ltd</t>
  </si>
  <si>
    <t>MTARTECH</t>
  </si>
  <si>
    <t>Paisalo Digital Ltd</t>
  </si>
  <si>
    <t>PAISALO</t>
  </si>
  <si>
    <t>Orient Electric Ltd</t>
  </si>
  <si>
    <t>ORIENTELEC</t>
  </si>
  <si>
    <t>Zaggle Prepaid Ocean Services Ltd</t>
  </si>
  <si>
    <t>ZAGGLE</t>
  </si>
  <si>
    <t>Dynamatic Technologies Ltd</t>
  </si>
  <si>
    <t>DYNAMATECH</t>
  </si>
  <si>
    <t>VRL Logistics Ltd</t>
  </si>
  <si>
    <t>VRLLOG</t>
  </si>
  <si>
    <t>Heritage Foods Ltd</t>
  </si>
  <si>
    <t>HERITGFOOD</t>
  </si>
  <si>
    <t>Utkarsh Small Finance Bank Ltd</t>
  </si>
  <si>
    <t>UTKARSHBNK</t>
  </si>
  <si>
    <t>Spicejet Ltd</t>
  </si>
  <si>
    <t>SPICEJET</t>
  </si>
  <si>
    <t>Optiemus Infracom Ltd</t>
  </si>
  <si>
    <t>OPTIEMUS</t>
  </si>
  <si>
    <t>Lloyds Enterprises Ltd</t>
  </si>
  <si>
    <t>LLOYDSENT</t>
  </si>
  <si>
    <t>Trading Companies &amp; Distributors</t>
  </si>
  <si>
    <t>Heidelbergcement India Ltd</t>
  </si>
  <si>
    <t>HEIDELBERG</t>
  </si>
  <si>
    <t>Restaurant Brands Asia Ltd</t>
  </si>
  <si>
    <t>RBA</t>
  </si>
  <si>
    <t>TeamLease Services Ltd</t>
  </si>
  <si>
    <t>TEAMLEASE</t>
  </si>
  <si>
    <t>Nippon India ETF Gold BeES</t>
  </si>
  <si>
    <t>GOLDBEES</t>
  </si>
  <si>
    <t>Gold</t>
  </si>
  <si>
    <t>Refex Industries Ltd</t>
  </si>
  <si>
    <t>REFEX</t>
  </si>
  <si>
    <t>Morepen Laboratories Ltd</t>
  </si>
  <si>
    <t>MOREPENLAB</t>
  </si>
  <si>
    <t>Sharda Cropchem Ltd</t>
  </si>
  <si>
    <t>SHARDACROP</t>
  </si>
  <si>
    <t>MSTC Ltd</t>
  </si>
  <si>
    <t>MSTCLTD</t>
  </si>
  <si>
    <t>Vaibhav Global Ltd</t>
  </si>
  <si>
    <t>VAIBHAVGBL</t>
  </si>
  <si>
    <t>Awfis Space Solutions Ltd</t>
  </si>
  <si>
    <t>AWFIS</t>
  </si>
  <si>
    <t>Jamna Auto Industries Ltd</t>
  </si>
  <si>
    <t>JAMNAAUTO</t>
  </si>
  <si>
    <t>MAS Financial Services Ltd</t>
  </si>
  <si>
    <t>MASFIN</t>
  </si>
  <si>
    <t>Supriya Lifescience Ltd</t>
  </si>
  <si>
    <t>SUPRIYA</t>
  </si>
  <si>
    <t>Borosil Ltd</t>
  </si>
  <si>
    <t>BOROLTD</t>
  </si>
  <si>
    <t>Jayaswal Neco Industries Ltd</t>
  </si>
  <si>
    <t>JAYNECOIND</t>
  </si>
  <si>
    <t>SEPC Ltd</t>
  </si>
  <si>
    <t>SEPC</t>
  </si>
  <si>
    <t>Bajaj Hindusthan Sugar Ltd</t>
  </si>
  <si>
    <t>BAJAJHIND</t>
  </si>
  <si>
    <t>Moschip Technologies Ltd</t>
  </si>
  <si>
    <t>MOSCHIP</t>
  </si>
  <si>
    <t>SG Mart Ltd</t>
  </si>
  <si>
    <t>SGMART</t>
  </si>
  <si>
    <t>Renewable Electricity</t>
  </si>
  <si>
    <t>Hikal Ltd</t>
  </si>
  <si>
    <t>HIKAL</t>
  </si>
  <si>
    <t>Rossari Biotech Ltd</t>
  </si>
  <si>
    <t>ROSSARI</t>
  </si>
  <si>
    <t>Ganesha Ecosphere Ltd</t>
  </si>
  <si>
    <t>GANECOS</t>
  </si>
  <si>
    <t>Subros Ltd</t>
  </si>
  <si>
    <t>SUBROS</t>
  </si>
  <si>
    <t>Wonderla Holidays Ltd</t>
  </si>
  <si>
    <t>WONDERLA</t>
  </si>
  <si>
    <t>Yatharth Hospital &amp; Trauma Care Services Ltd</t>
  </si>
  <si>
    <t>YATHARTH</t>
  </si>
  <si>
    <t>Manorama Industries Ltd</t>
  </si>
  <si>
    <t>MANORAMA</t>
  </si>
  <si>
    <t>Gateway Distriparks Ltd</t>
  </si>
  <si>
    <t>GATEWAY</t>
  </si>
  <si>
    <t>Aarti Drugs Ltd</t>
  </si>
  <si>
    <t>AARTIDRUGS</t>
  </si>
  <si>
    <t>Ramky Infrastructure Ltd</t>
  </si>
  <si>
    <t>RAMKY</t>
  </si>
  <si>
    <t>Imagicaaworld Entertainment Ltd</t>
  </si>
  <si>
    <t>IMAGICAA</t>
  </si>
  <si>
    <t>Greenply Industries Ltd</t>
  </si>
  <si>
    <t>GREENPLY</t>
  </si>
  <si>
    <t>Balmer Lawrie and Company Ltd</t>
  </si>
  <si>
    <t>BALMLAWRIE</t>
  </si>
  <si>
    <t>Nocil Ltd</t>
  </si>
  <si>
    <t>NOCIL</t>
  </si>
  <si>
    <t>Banco Products (India) Ltd</t>
  </si>
  <si>
    <t>BANCOINDIA</t>
  </si>
  <si>
    <t>Greenpanel Industries Ltd</t>
  </si>
  <si>
    <t>GREENPANEL</t>
  </si>
  <si>
    <t>Venus Pipes and Tubes Ltd</t>
  </si>
  <si>
    <t>VENUSPIPES</t>
  </si>
  <si>
    <t>Bhagiradha Chemicals and Industries Ltd</t>
  </si>
  <si>
    <t>BHAGCHEM</t>
  </si>
  <si>
    <t>Medi Assist Healthcare Services Ltd</t>
  </si>
  <si>
    <t>MEDIASSIST</t>
  </si>
  <si>
    <t>Hawkins Cookers Ltd</t>
  </si>
  <si>
    <t>HAWKINCOOK</t>
  </si>
  <si>
    <t>Orissa Minerals Development Company Ltd</t>
  </si>
  <si>
    <t>ORISSAMINE</t>
  </si>
  <si>
    <t>Jain Irrigation Systems Ltd</t>
  </si>
  <si>
    <t>JISLJALEQS</t>
  </si>
  <si>
    <t>Agricultural &amp; Farm Machinery</t>
  </si>
  <si>
    <t>Shanthi Gears Ltd</t>
  </si>
  <si>
    <t>SHANTIGEAR</t>
  </si>
  <si>
    <t>Fineotex Chemical Ltd</t>
  </si>
  <si>
    <t>FCL</t>
  </si>
  <si>
    <t>Samhi Hotels Ltd</t>
  </si>
  <si>
    <t>SAMHI</t>
  </si>
  <si>
    <t>Patel Engineering Ltd</t>
  </si>
  <si>
    <t>PATELENG</t>
  </si>
  <si>
    <t>Harsha Engineers International Ltd</t>
  </si>
  <si>
    <t>HARSHA</t>
  </si>
  <si>
    <t>Rajoo Engineers Ltd</t>
  </si>
  <si>
    <t>RAJOOENG</t>
  </si>
  <si>
    <t>Thyrocare Technologies Ltd</t>
  </si>
  <si>
    <t>THYROCARE</t>
  </si>
  <si>
    <t>Pitti Engineering Ltd</t>
  </si>
  <si>
    <t>PITTIENG</t>
  </si>
  <si>
    <t>Shilchar Technologies Ltd</t>
  </si>
  <si>
    <t>SHILCTECH</t>
  </si>
  <si>
    <t>Unichem Laboratories Ltd</t>
  </si>
  <si>
    <t>UNICHEMLAB</t>
  </si>
  <si>
    <t>Grauer And Weil (India) Ltd</t>
  </si>
  <si>
    <t>GRAUWEIL</t>
  </si>
  <si>
    <t>Gokul Agro Resources Ltd</t>
  </si>
  <si>
    <t>GOKULAGRO</t>
  </si>
  <si>
    <t>JTL Industries Ltd</t>
  </si>
  <si>
    <t>JTLIND</t>
  </si>
  <si>
    <t>Tinplate Company of India Ltd</t>
  </si>
  <si>
    <t>TINPLATE</t>
  </si>
  <si>
    <t>Cartrade Tech Ltd</t>
  </si>
  <si>
    <t>CARTRADE</t>
  </si>
  <si>
    <t>Paras Defence and Space Technologies Ltd</t>
  </si>
  <si>
    <t>PARAS</t>
  </si>
  <si>
    <t>Shaily Engineering Plastics Ltd</t>
  </si>
  <si>
    <t>SHAILY</t>
  </si>
  <si>
    <t>EMS Ltd</t>
  </si>
  <si>
    <t>EMSLIMITED</t>
  </si>
  <si>
    <t>Nippon India ETF Nifty 50 BeES</t>
  </si>
  <si>
    <t>NIFTYBEES</t>
  </si>
  <si>
    <t>Skipper Ltd</t>
  </si>
  <si>
    <t>SKIPPER</t>
  </si>
  <si>
    <t>Anup Engineering Ltd</t>
  </si>
  <si>
    <t>ANUP</t>
  </si>
  <si>
    <t>Fiem Industries Ltd</t>
  </si>
  <si>
    <t>FIEMIND</t>
  </si>
  <si>
    <t>Bombay Dyeing and Mfg Co Ltd</t>
  </si>
  <si>
    <t>BOMDYEING</t>
  </si>
  <si>
    <t>Fedbank Financial Services Ltd</t>
  </si>
  <si>
    <t>FEDFINA</t>
  </si>
  <si>
    <t>Indraprastha Medical Corporation Ltd</t>
  </si>
  <si>
    <t>INDRAMEDCO</t>
  </si>
  <si>
    <t>Pearl Global Industries Ltd</t>
  </si>
  <si>
    <t>PGIL</t>
  </si>
  <si>
    <t>SeQuent Scientific Ltd</t>
  </si>
  <si>
    <t>SEQUENT</t>
  </si>
  <si>
    <t>LG Balakrishnan &amp; Bros Ltd</t>
  </si>
  <si>
    <t>LGBBROSLTD</t>
  </si>
  <si>
    <t>Innova Captab Ltd</t>
  </si>
  <si>
    <t>INNOVACAP</t>
  </si>
  <si>
    <t>Websol Energy System Ltd</t>
  </si>
  <si>
    <t>WEBELSOLAR</t>
  </si>
  <si>
    <t>Styrenix Performance Materials Ltd</t>
  </si>
  <si>
    <t>STYRENIX</t>
  </si>
  <si>
    <t>Blue Cloud Softech Solutions Ltd</t>
  </si>
  <si>
    <t>BLUECLOUDS</t>
  </si>
  <si>
    <t>Exicom Tele-Systems Ltd</t>
  </si>
  <si>
    <t>EXICOM</t>
  </si>
  <si>
    <t>Spandana Sphoorty Financial Ltd</t>
  </si>
  <si>
    <t>SPANDANA</t>
  </si>
  <si>
    <t>JTEKT India Ltd</t>
  </si>
  <si>
    <t>JTEKTINDIA</t>
  </si>
  <si>
    <t>Bannari Amman Sugars Ltd</t>
  </si>
  <si>
    <t>BANARISUG</t>
  </si>
  <si>
    <t>Kingfa Science and Technology (India) Ltd</t>
  </si>
  <si>
    <t>KINGFA</t>
  </si>
  <si>
    <t>WPIL Ltd</t>
  </si>
  <si>
    <t>WPIL</t>
  </si>
  <si>
    <t>TCI Express Ltd</t>
  </si>
  <si>
    <t>TCIEXP</t>
  </si>
  <si>
    <t>Gopal Snacks Ltd</t>
  </si>
  <si>
    <t>GOPAL</t>
  </si>
  <si>
    <t>La Opala R G Ltd</t>
  </si>
  <si>
    <t>LAOPALA</t>
  </si>
  <si>
    <t>Greaves Cotton Ltd</t>
  </si>
  <si>
    <t>GREAVESCOT</t>
  </si>
  <si>
    <t>Avantel Ltd</t>
  </si>
  <si>
    <t>AVANTEL</t>
  </si>
  <si>
    <t>Tide Water Oil Co India Ltd</t>
  </si>
  <si>
    <t>TIDEWATER</t>
  </si>
  <si>
    <t>Prime Focus Ltd</t>
  </si>
  <si>
    <t>PFOCUS</t>
  </si>
  <si>
    <t>Animation</t>
  </si>
  <si>
    <t>Gufic Biosciences Ltd</t>
  </si>
  <si>
    <t>GUFICBIO</t>
  </si>
  <si>
    <t>KKRRAFTON Developers Limited</t>
  </si>
  <si>
    <t>KDL</t>
  </si>
  <si>
    <t>Hinduja Global Solutions Ltd</t>
  </si>
  <si>
    <t>HGS</t>
  </si>
  <si>
    <t>Neogen Chemicals Ltd</t>
  </si>
  <si>
    <t>NEOGEN</t>
  </si>
  <si>
    <t>Sula Vineyards Ltd</t>
  </si>
  <si>
    <t>SULA</t>
  </si>
  <si>
    <t>West Coast Paper Mills Ltd</t>
  </si>
  <si>
    <t>WSTCSTPAPR</t>
  </si>
  <si>
    <t>Shrem InvIT</t>
  </si>
  <si>
    <t>SHREMINVIT</t>
  </si>
  <si>
    <t>E2E Networks Ltd</t>
  </si>
  <si>
    <t>E2E</t>
  </si>
  <si>
    <t>Swaraj Engines Ltd</t>
  </si>
  <si>
    <t>SWARAJENG</t>
  </si>
  <si>
    <t>Alembic Ltd</t>
  </si>
  <si>
    <t>ALEMBICLTD</t>
  </si>
  <si>
    <t>Savita Oil Technologies Ltd</t>
  </si>
  <si>
    <t>SOTL</t>
  </si>
  <si>
    <t>KDDL Ltd</t>
  </si>
  <si>
    <t>KDDL</t>
  </si>
  <si>
    <t>Oriana Power Ltd</t>
  </si>
  <si>
    <t>ORIANA</t>
  </si>
  <si>
    <t>Goodluck India Ltd</t>
  </si>
  <si>
    <t>GOODLUCK</t>
  </si>
  <si>
    <t>Bhansali Engg Polymers Ltd</t>
  </si>
  <si>
    <t>BEPL</t>
  </si>
  <si>
    <t>IndoStar Capital Finance Ltd</t>
  </si>
  <si>
    <t>INDOSTAR</t>
  </si>
  <si>
    <t>Artemis Medicare Services Ltd</t>
  </si>
  <si>
    <t>ARTEMISMED</t>
  </si>
  <si>
    <t>JNK India Ltd</t>
  </si>
  <si>
    <t>JNKINDIA</t>
  </si>
  <si>
    <t>Kewal Kiran Clothing Ltd</t>
  </si>
  <si>
    <t>KKCL</t>
  </si>
  <si>
    <t>Sundaram Clayton Ltd</t>
  </si>
  <si>
    <t>SUNCLAY</t>
  </si>
  <si>
    <t>HPL Electric &amp; Power Ltd</t>
  </si>
  <si>
    <t>HPL</t>
  </si>
  <si>
    <t>Sindhu Trade Links Ltd</t>
  </si>
  <si>
    <t>SINDHUTRAD</t>
  </si>
  <si>
    <t>Polyplex Corp Ltd</t>
  </si>
  <si>
    <t>POLYPLEX</t>
  </si>
  <si>
    <t>Gujarat Themis Biosyn Ltd</t>
  </si>
  <si>
    <t>GUJTHEM</t>
  </si>
  <si>
    <t>Nirlon Ltd</t>
  </si>
  <si>
    <t>NIRLON</t>
  </si>
  <si>
    <t>Muthoot Microfin Ltd</t>
  </si>
  <si>
    <t>MUTHOOTMF</t>
  </si>
  <si>
    <t>Microfinancing</t>
  </si>
  <si>
    <t>RPG Life Sciences Limited</t>
  </si>
  <si>
    <t>RPGLIFE</t>
  </si>
  <si>
    <t>Cigniti Technologies Ltd</t>
  </si>
  <si>
    <t>CIGNITITEC</t>
  </si>
  <si>
    <t>Dalmia Bharat Sugar and Industries Ltd</t>
  </si>
  <si>
    <t>DALMIASUG</t>
  </si>
  <si>
    <t>India Glycols Ltd</t>
  </si>
  <si>
    <t>INDIAGLYCO</t>
  </si>
  <si>
    <t>MPS Ltd</t>
  </si>
  <si>
    <t>MPSLTD</t>
  </si>
  <si>
    <t>Goldiam International Ltd</t>
  </si>
  <si>
    <t>GOLDIAM</t>
  </si>
  <si>
    <t>Geojit Financial Services Ltd</t>
  </si>
  <si>
    <t>GEOJITFSL</t>
  </si>
  <si>
    <t>Bajaj Consumer Care Ltd</t>
  </si>
  <si>
    <t>BAJAJCON</t>
  </si>
  <si>
    <t>Sky Gold Ltd</t>
  </si>
  <si>
    <t>SKYGOLD</t>
  </si>
  <si>
    <t>DCB Bank Ltd</t>
  </si>
  <si>
    <t>DCBBANK</t>
  </si>
  <si>
    <t>Sunflag Iron and Steel Co Ltd</t>
  </si>
  <si>
    <t>SUNFLAG</t>
  </si>
  <si>
    <t>Seamec Ltd</t>
  </si>
  <si>
    <t>SEAMECLTD</t>
  </si>
  <si>
    <t>Oil &amp; Gas - Equipment &amp; Services</t>
  </si>
  <si>
    <t>IRB InvIT Fund</t>
  </si>
  <si>
    <t>IRBINVIT</t>
  </si>
  <si>
    <t>Honda India Power Products Ltd</t>
  </si>
  <si>
    <t>HONDAPOWER</t>
  </si>
  <si>
    <t>Sandhar Technologies Ltd</t>
  </si>
  <si>
    <t>SANDHAR</t>
  </si>
  <si>
    <t>Motilal Oswal NASDAQ 100 ETF</t>
  </si>
  <si>
    <t>MON100</t>
  </si>
  <si>
    <t>Datamatics Global Services Ltd</t>
  </si>
  <si>
    <t>DATAMATICS</t>
  </si>
  <si>
    <t>Hathway Cable and Datacom Ltd</t>
  </si>
  <si>
    <t>HATHWAY</t>
  </si>
  <si>
    <t>Cable &amp; D2H</t>
  </si>
  <si>
    <t>VST Tillers Tractors Ltd</t>
  </si>
  <si>
    <t>VSTTILLERS</t>
  </si>
  <si>
    <t>Apeejay Surrendra Park Hotels Ltd</t>
  </si>
  <si>
    <t>PARKHOTELS</t>
  </si>
  <si>
    <t>S H Kelkar and Company Ltd</t>
  </si>
  <si>
    <t>SHK</t>
  </si>
  <si>
    <t>TCNS Clothing Co Ltd</t>
  </si>
  <si>
    <t>TCNSBRANDS</t>
  </si>
  <si>
    <t>V2 Retail Ltd</t>
  </si>
  <si>
    <t>V2RETAIL</t>
  </si>
  <si>
    <t>DCX Systems Ltd</t>
  </si>
  <si>
    <t>DCXINDIA</t>
  </si>
  <si>
    <t>Quick Heal Technologies Ltd</t>
  </si>
  <si>
    <t>QUICKHEAL</t>
  </si>
  <si>
    <t>D P Abhushan Ltd</t>
  </si>
  <si>
    <t>DPABHUSHAN</t>
  </si>
  <si>
    <t>Monarch Networth Capital Ltd</t>
  </si>
  <si>
    <t>MONARCH</t>
  </si>
  <si>
    <t>Shipping Corporation of India Land and Assets Ltd</t>
  </si>
  <si>
    <t>SCILAL</t>
  </si>
  <si>
    <t>Fischer Medical Ventures Ltd</t>
  </si>
  <si>
    <t>FISCHER</t>
  </si>
  <si>
    <t>Salasar Techno Engineering Ltd</t>
  </si>
  <si>
    <t>SALASAR</t>
  </si>
  <si>
    <t>RPSG Ventures Ltd</t>
  </si>
  <si>
    <t>RPSGVENT</t>
  </si>
  <si>
    <t>Jindal Poly Films Ltd</t>
  </si>
  <si>
    <t>JINDALPOLY</t>
  </si>
  <si>
    <t>Stylam Industries Ltd</t>
  </si>
  <si>
    <t>STYLAMIND</t>
  </si>
  <si>
    <t>Mahanagar Telephone Nigam Ltd</t>
  </si>
  <si>
    <t>MTNL</t>
  </si>
  <si>
    <t>Nucleus Software Exports Ltd</t>
  </si>
  <si>
    <t>NUCLEUS</t>
  </si>
  <si>
    <t>Prakash Industries Ltd</t>
  </si>
  <si>
    <t>PRAKASH</t>
  </si>
  <si>
    <t>Avalon Technologies Ltd</t>
  </si>
  <si>
    <t>AVALON</t>
  </si>
  <si>
    <t>Servotech Power Systems Ltd</t>
  </si>
  <si>
    <t>SERVOTECH</t>
  </si>
  <si>
    <t>Kalyani Steels Ltd</t>
  </si>
  <si>
    <t>KSL</t>
  </si>
  <si>
    <t>Gensol Engineering Ltd</t>
  </si>
  <si>
    <t>GENSOL</t>
  </si>
  <si>
    <t>PTC India Financial Services Ltd</t>
  </si>
  <si>
    <t>PFS</t>
  </si>
  <si>
    <t>Globus Spirits Ltd</t>
  </si>
  <si>
    <t>GLOBUSSPR</t>
  </si>
  <si>
    <t>Jeena Sikho Lifecare Ltd</t>
  </si>
  <si>
    <t>JSLL</t>
  </si>
  <si>
    <t>Steel Strips Wheels Ltd</t>
  </si>
  <si>
    <t>SSWL</t>
  </si>
  <si>
    <t>Sanghvi Movers Ltd</t>
  </si>
  <si>
    <t>SANGHVIMOV</t>
  </si>
  <si>
    <t>Saksoft Ltd</t>
  </si>
  <si>
    <t>SAKSOFT</t>
  </si>
  <si>
    <t>Lumax AutoTechnologies Ltd</t>
  </si>
  <si>
    <t>LUMAXTECH</t>
  </si>
  <si>
    <t>Marsons Ltd</t>
  </si>
  <si>
    <t>MARSONS</t>
  </si>
  <si>
    <t>Gujarat Industries Power Company Ltd</t>
  </si>
  <si>
    <t>GIPCL</t>
  </si>
  <si>
    <t>Indian Metals and Ferro Alloys Ltd</t>
  </si>
  <si>
    <t>IMFA</t>
  </si>
  <si>
    <t>Delta Corp Ltd</t>
  </si>
  <si>
    <t>DELTACORP</t>
  </si>
  <si>
    <t>Indoco Remedies Ltd</t>
  </si>
  <si>
    <t>INDOCO</t>
  </si>
  <si>
    <t>Navneet Education Ltd</t>
  </si>
  <si>
    <t>NAVNETEDUL</t>
  </si>
  <si>
    <t>Flair Writing Industries Ltd</t>
  </si>
  <si>
    <t>FLAIR</t>
  </si>
  <si>
    <t>Hi-Tech Pipes Ltd</t>
  </si>
  <si>
    <t>HITECH</t>
  </si>
  <si>
    <t>Precision Wires India Ltd</t>
  </si>
  <si>
    <t>PRECWIRE</t>
  </si>
  <si>
    <t>Marine Electricals (India) Ltd</t>
  </si>
  <si>
    <t>MARINE</t>
  </si>
  <si>
    <t>Ddev Plastiks Industries Ltd</t>
  </si>
  <si>
    <t>DDEVPLASTIK</t>
  </si>
  <si>
    <t>Repco Home Finance Ltd</t>
  </si>
  <si>
    <t>REPCOHOME</t>
  </si>
  <si>
    <t>Mahindra Logistics Ltd</t>
  </si>
  <si>
    <t>MAHLOG</t>
  </si>
  <si>
    <t>Tasty Bite Eatables Ltd</t>
  </si>
  <si>
    <t>TASTYBITE</t>
  </si>
  <si>
    <t>Capacite Infraprojects Ltd</t>
  </si>
  <si>
    <t>CAPACITE</t>
  </si>
  <si>
    <t>TVS Srichakra Ltd</t>
  </si>
  <si>
    <t>TVSSRICHAK</t>
  </si>
  <si>
    <t>Thirumalai Chemicals Ltd</t>
  </si>
  <si>
    <t>TIRUMALCHM</t>
  </si>
  <si>
    <t>Rane Holdings Ltd</t>
  </si>
  <si>
    <t>RANEHOLDIN</t>
  </si>
  <si>
    <t>Fino Payments Bank Ltd</t>
  </si>
  <si>
    <t>FINOPB</t>
  </si>
  <si>
    <t>Suraj Estate Developers Ltd</t>
  </si>
  <si>
    <t>SURAJEST</t>
  </si>
  <si>
    <t>Real Estate Rental, Development &amp; Operations</t>
  </si>
  <si>
    <t>Suven Life Sciences Ltd</t>
  </si>
  <si>
    <t>SUVEN</t>
  </si>
  <si>
    <t>Solara Active Pharma Sciences Ltd</t>
  </si>
  <si>
    <t>SOLARA</t>
  </si>
  <si>
    <t>Shivalik Bimetal Controls Ltd</t>
  </si>
  <si>
    <t>SBCL</t>
  </si>
  <si>
    <t>Arvind Smartspaces Ltd</t>
  </si>
  <si>
    <t>ARVSMART</t>
  </si>
  <si>
    <t>GTL Infrastructure Ltd</t>
  </si>
  <si>
    <t>GTLINFRA</t>
  </si>
  <si>
    <t>Eveready Industries India Ltd</t>
  </si>
  <si>
    <t>EVEREADY</t>
  </si>
  <si>
    <t>Kitex Garments Ltd</t>
  </si>
  <si>
    <t>KITEX</t>
  </si>
  <si>
    <t>Pokarna Ltd</t>
  </si>
  <si>
    <t>POKARNA</t>
  </si>
  <si>
    <t>Ashiana Housing Ltd</t>
  </si>
  <si>
    <t>ASHIANA</t>
  </si>
  <si>
    <t>Vadilal Industries Ltd</t>
  </si>
  <si>
    <t>VADILALIND</t>
  </si>
  <si>
    <t>Venky's (India) Ltd</t>
  </si>
  <si>
    <t>VENKEYS</t>
  </si>
  <si>
    <t>Hindustan Oil Exploration Company Ltd</t>
  </si>
  <si>
    <t>HINDOILEXP</t>
  </si>
  <si>
    <t>ADF Foods Ltd</t>
  </si>
  <si>
    <t>ADFFOODS</t>
  </si>
  <si>
    <t>Max Ventures and Industries Ltd</t>
  </si>
  <si>
    <t>MAXVIL</t>
  </si>
  <si>
    <t>Genesys International Corporation Ltd</t>
  </si>
  <si>
    <t>GENESYS</t>
  </si>
  <si>
    <t>Dishman Carbogen Amcis Ltd</t>
  </si>
  <si>
    <t>DCAL</t>
  </si>
  <si>
    <t>Apollo Micro Systems Ltd</t>
  </si>
  <si>
    <t>APOLLO</t>
  </si>
  <si>
    <t>Marathon Nextgen Realty Ltd</t>
  </si>
  <si>
    <t>MARATHON</t>
  </si>
  <si>
    <t>Maithan Alloys Ltd</t>
  </si>
  <si>
    <t>MAITHANALL</t>
  </si>
  <si>
    <t>KCP Ltd</t>
  </si>
  <si>
    <t>KCP</t>
  </si>
  <si>
    <t>SMS Pharmaceuticals Ltd</t>
  </si>
  <si>
    <t>SMSPHARMA</t>
  </si>
  <si>
    <t>Fusion Finance Ltd</t>
  </si>
  <si>
    <t>FUSION</t>
  </si>
  <si>
    <t>Dolat Algotech Ltd</t>
  </si>
  <si>
    <t>DOLATALGO</t>
  </si>
  <si>
    <t>Kolte-Patil Developers Ltd</t>
  </si>
  <si>
    <t>KOLTEPATIL</t>
  </si>
  <si>
    <t>Premier Explosives Ltd</t>
  </si>
  <si>
    <t>PREMEXPLN</t>
  </si>
  <si>
    <t>Shalby Ltd</t>
  </si>
  <si>
    <t>SHALBY</t>
  </si>
  <si>
    <t>NRB Bearings Ltd</t>
  </si>
  <si>
    <t>NRBBEARING</t>
  </si>
  <si>
    <t>TCPL Packaging Ltd</t>
  </si>
  <si>
    <t>TCPLPACK</t>
  </si>
  <si>
    <t>Epack Durable Ltd</t>
  </si>
  <si>
    <t>EPACK</t>
  </si>
  <si>
    <t>Sagar Cements Ltd</t>
  </si>
  <si>
    <t>SAGCEM</t>
  </si>
  <si>
    <t>IOL Chemicals and Pharmaceuticals Ltd</t>
  </si>
  <si>
    <t>IOLCP</t>
  </si>
  <si>
    <t>CARE Ratings Ltd</t>
  </si>
  <si>
    <t>CARERATING</t>
  </si>
  <si>
    <t>ideaForge Technology Ltd</t>
  </si>
  <si>
    <t>IDEAFORGE</t>
  </si>
  <si>
    <t>ECOS (India) Mobility &amp; Hospitality Ltd</t>
  </si>
  <si>
    <t>ECOSMOBLTY</t>
  </si>
  <si>
    <t>Wendt (India) Limited</t>
  </si>
  <si>
    <t>WENDT</t>
  </si>
  <si>
    <t>Rajratan Global Wire Ltd</t>
  </si>
  <si>
    <t>RAJRATAN</t>
  </si>
  <si>
    <t>Bajel Projects Ltd</t>
  </si>
  <si>
    <t>BAJEL</t>
  </si>
  <si>
    <t>Electric Utilities</t>
  </si>
  <si>
    <t>Dhani Services Ltd</t>
  </si>
  <si>
    <t>DHANI</t>
  </si>
  <si>
    <t>Automotive Axles Ltd</t>
  </si>
  <si>
    <t>AUTOAXLES</t>
  </si>
  <si>
    <t>SJS Enterprises Ltd</t>
  </si>
  <si>
    <t>SJS</t>
  </si>
  <si>
    <t>Ashapura Minechem Ltd</t>
  </si>
  <si>
    <t>ASHAPURMIN</t>
  </si>
  <si>
    <t>Foseco India Ltd</t>
  </si>
  <si>
    <t>FOSECOIND</t>
  </si>
  <si>
    <t>Oriental Hotels Ltd</t>
  </si>
  <si>
    <t>ORIENTHOT</t>
  </si>
  <si>
    <t>Thejo Engineering Ltd</t>
  </si>
  <si>
    <t>THEJO</t>
  </si>
  <si>
    <t>BF Utilities Ltd</t>
  </si>
  <si>
    <t>BFUTILITIE</t>
  </si>
  <si>
    <t>Vishnu Prakash R Punglia Ltd</t>
  </si>
  <si>
    <t>VPRPL</t>
  </si>
  <si>
    <t>NIBE Ltd</t>
  </si>
  <si>
    <t>NIBE</t>
  </si>
  <si>
    <t>Huhtamaki India Ltd</t>
  </si>
  <si>
    <t>HUHTAMAKI</t>
  </si>
  <si>
    <t>Dollar Industries Ltd</t>
  </si>
  <si>
    <t>DOLLAR</t>
  </si>
  <si>
    <t>Somany Ceramics Ltd</t>
  </si>
  <si>
    <t>SOMANYCERA</t>
  </si>
  <si>
    <t>Confidence Petroleum India Ltd</t>
  </si>
  <si>
    <t>CONFIPET</t>
  </si>
  <si>
    <t>SML Isuzu Ltd</t>
  </si>
  <si>
    <t>SMLISUZU</t>
  </si>
  <si>
    <t>Stanley Lifestyles Ltd</t>
  </si>
  <si>
    <t>STANLEY</t>
  </si>
  <si>
    <t>Tinna Rubber and Infrastructure Ltd</t>
  </si>
  <si>
    <t>TINNARUBR</t>
  </si>
  <si>
    <t>Stove Kraft Ltd</t>
  </si>
  <si>
    <t>STOVEKRAFT</t>
  </si>
  <si>
    <t>Indian Hume Pipe Company Ltd</t>
  </si>
  <si>
    <t>INDIANHUME</t>
  </si>
  <si>
    <t>Vertoz Ltd</t>
  </si>
  <si>
    <t>VERTOZ</t>
  </si>
  <si>
    <t>Summit Securities Ltd</t>
  </si>
  <si>
    <t>SUMMITSEC</t>
  </si>
  <si>
    <t>Deep Industries Ltd</t>
  </si>
  <si>
    <t>DEEPINDS</t>
  </si>
  <si>
    <t>Nilkamal Ltd</t>
  </si>
  <si>
    <t>NILKAMAL</t>
  </si>
  <si>
    <t>Vindhya Telelinks Ltd</t>
  </si>
  <si>
    <t>VINDHYATEL</t>
  </si>
  <si>
    <t>Spectrum Electrical Industries Ltd</t>
  </si>
  <si>
    <t>SPECTRUM</t>
  </si>
  <si>
    <t>Pondy Oxides and Chemicals Ltd</t>
  </si>
  <si>
    <t>POCL</t>
  </si>
  <si>
    <t>Ge Power India Ltd</t>
  </si>
  <si>
    <t>GEPIL</t>
  </si>
  <si>
    <t>Jubilant Industries Ltd</t>
  </si>
  <si>
    <t>JUBLINDS</t>
  </si>
  <si>
    <t>Sanstar Ltd</t>
  </si>
  <si>
    <t>SANSTAR</t>
  </si>
  <si>
    <t>HLE Glascoat Ltd</t>
  </si>
  <si>
    <t>HLEGLAS</t>
  </si>
  <si>
    <t>Nelco Ltd</t>
  </si>
  <si>
    <t>NELCO</t>
  </si>
  <si>
    <t>Paramount Communications Ltd</t>
  </si>
  <si>
    <t>PARACABLES</t>
  </si>
  <si>
    <t>Insecticides (India) Ltd</t>
  </si>
  <si>
    <t>INSECTICID</t>
  </si>
  <si>
    <t>DCW Ltd</t>
  </si>
  <si>
    <t>DCW</t>
  </si>
  <si>
    <t>TechNVision Ventures Ltd</t>
  </si>
  <si>
    <t>TECHNVISN</t>
  </si>
  <si>
    <t>Meghmani Organics Ltd</t>
  </si>
  <si>
    <t>MOL</t>
  </si>
  <si>
    <t>Baazar Style Retail Ltd</t>
  </si>
  <si>
    <t>STYLEBAAZA</t>
  </si>
  <si>
    <t>MM Forgings Ltd</t>
  </si>
  <si>
    <t>MMFL</t>
  </si>
  <si>
    <t>Accelya Solutions India Ltd</t>
  </si>
  <si>
    <t>ACCELYA</t>
  </si>
  <si>
    <t>Raghav Productivity Enhancers Ltd</t>
  </si>
  <si>
    <t>RPEL</t>
  </si>
  <si>
    <t>Ram Ratna Wires Ltd</t>
  </si>
  <si>
    <t>RAMRAT</t>
  </si>
  <si>
    <t>Eraaya Lifespaces Ltd</t>
  </si>
  <si>
    <t>ERAAYA</t>
  </si>
  <si>
    <t>Abans Holdings Ltd</t>
  </si>
  <si>
    <t>AHL</t>
  </si>
  <si>
    <t>Welspun Specialty Solutions Ltd</t>
  </si>
  <si>
    <t>WELSPLSOL</t>
  </si>
  <si>
    <t>Goodyear India Ltd</t>
  </si>
  <si>
    <t>GOODYEAR</t>
  </si>
  <si>
    <t>Mayur Uniquoters Ltd</t>
  </si>
  <si>
    <t>MAYURUNIQ</t>
  </si>
  <si>
    <t>PSP Projects Ltd</t>
  </si>
  <si>
    <t>PSPPROJECT</t>
  </si>
  <si>
    <t>Dreamfolks Services Ltd</t>
  </si>
  <si>
    <t>DREAMFOLKS</t>
  </si>
  <si>
    <t>Novartis India Ltd</t>
  </si>
  <si>
    <t>NOVARTIND</t>
  </si>
  <si>
    <t>SG Finserve Ltd</t>
  </si>
  <si>
    <t>SGFIN</t>
  </si>
  <si>
    <t>SBI Gold ETF</t>
  </si>
  <si>
    <t>SETFGOLD</t>
  </si>
  <si>
    <t>Mold-Tek Packaging Ltd</t>
  </si>
  <si>
    <t>MOLDTKPAC</t>
  </si>
  <si>
    <t>Kalyani Investment Company Ltd</t>
  </si>
  <si>
    <t>KICL</t>
  </si>
  <si>
    <t>Rashi Peripherals Ltd</t>
  </si>
  <si>
    <t>RPTECH</t>
  </si>
  <si>
    <t>John Cockerill India Ltd</t>
  </si>
  <si>
    <t>COCKERILL</t>
  </si>
  <si>
    <t>Industrial Machinery &amp; Supplies &amp; Components</t>
  </si>
  <si>
    <t>Veritas (India) Ltd</t>
  </si>
  <si>
    <t>VERITAS</t>
  </si>
  <si>
    <t>K.P. Energy Ltd</t>
  </si>
  <si>
    <t>KPEL</t>
  </si>
  <si>
    <t>Aeroflex Industries Ltd</t>
  </si>
  <si>
    <t>AEROFLEX</t>
  </si>
  <si>
    <t>DISA India Ltd</t>
  </si>
  <si>
    <t>DISAQ</t>
  </si>
  <si>
    <t>EIH Associated Hotels Ltd</t>
  </si>
  <si>
    <t>EIHAHOTELS</t>
  </si>
  <si>
    <t>Mangalam Cement Ltd</t>
  </si>
  <si>
    <t>MANGLMCEM</t>
  </si>
  <si>
    <t>Apollo Pipes Ltd</t>
  </si>
  <si>
    <t>APOLLOPIPE</t>
  </si>
  <si>
    <t>63 Moons Technologies Ltd</t>
  </si>
  <si>
    <t>63MOONS</t>
  </si>
  <si>
    <t>Nippon India ETF Nifty 1D Rate Liquid BeES</t>
  </si>
  <si>
    <t>LIQUIDBEES</t>
  </si>
  <si>
    <t>Dish TV India Ltd</t>
  </si>
  <si>
    <t>DISHTV</t>
  </si>
  <si>
    <t>Vishnu Chemicals Ltd</t>
  </si>
  <si>
    <t>VISHNU</t>
  </si>
  <si>
    <t>Jash Engineering Ltd</t>
  </si>
  <si>
    <t>JASH</t>
  </si>
  <si>
    <t>ESAF Small Finance Bank Limited</t>
  </si>
  <si>
    <t>ESAFSFB</t>
  </si>
  <si>
    <t>Hindware Home Innovation Ltd</t>
  </si>
  <si>
    <t>HINDWAREAP</t>
  </si>
  <si>
    <t>Xpro India Ltd</t>
  </si>
  <si>
    <t>XPROINDIA</t>
  </si>
  <si>
    <t>Unitech Ltd</t>
  </si>
  <si>
    <t>UNITECH</t>
  </si>
  <si>
    <t>Man Industries (India) Ltd</t>
  </si>
  <si>
    <t>MANINDS</t>
  </si>
  <si>
    <t>Themis Medicare Ltd</t>
  </si>
  <si>
    <t>THEMISMED</t>
  </si>
  <si>
    <t>Dolphin Offshore Enterprises (India) Ltd</t>
  </si>
  <si>
    <t>DOLPHIN</t>
  </si>
  <si>
    <t>Updater Services Ltd</t>
  </si>
  <si>
    <t>UDS</t>
  </si>
  <si>
    <t>S.P.Apparels Ltd</t>
  </si>
  <si>
    <t>SPAL</t>
  </si>
  <si>
    <t>Krsnaa Diagnostics Ltd</t>
  </si>
  <si>
    <t>KRSNAA</t>
  </si>
  <si>
    <t>Sai Silks (Kalamandir) Ltd</t>
  </si>
  <si>
    <t>KALAMANDIR</t>
  </si>
  <si>
    <t>Owais Metal and Mineral Processing Ltd</t>
  </si>
  <si>
    <t>OWAIS</t>
  </si>
  <si>
    <t>Precision Camshafts Ltd</t>
  </si>
  <si>
    <t>PRECAM</t>
  </si>
  <si>
    <t>Lumax Industries Ltd</t>
  </si>
  <si>
    <t>LUMAXIND</t>
  </si>
  <si>
    <t>Rupa &amp; Company Ltd</t>
  </si>
  <si>
    <t>RUPA</t>
  </si>
  <si>
    <t>Panama Petrochem Ltd</t>
  </si>
  <si>
    <t>PANAMAPET</t>
  </si>
  <si>
    <t>India Pesticides Ltd</t>
  </si>
  <si>
    <t>IPL</t>
  </si>
  <si>
    <t>Jyoti Structures Ltd</t>
  </si>
  <si>
    <t>JYOTISTRUC</t>
  </si>
  <si>
    <t>NIIT Ltd</t>
  </si>
  <si>
    <t>NIITLTD</t>
  </si>
  <si>
    <t>EFC (I) Ltd</t>
  </si>
  <si>
    <t>EFCIL</t>
  </si>
  <si>
    <t>Distributors</t>
  </si>
  <si>
    <t>Kody Technolab Ltd</t>
  </si>
  <si>
    <t>KODYTECH</t>
  </si>
  <si>
    <t>Rama Steel Tubes Ltd</t>
  </si>
  <si>
    <t>RAMASTEEL</t>
  </si>
  <si>
    <t>TIL Ltd</t>
  </si>
  <si>
    <t>TIL</t>
  </si>
  <si>
    <t>HMA Agro Industries Ltd</t>
  </si>
  <si>
    <t>HMAAGRO</t>
  </si>
  <si>
    <t>Syncom Formulations (India) Ltd</t>
  </si>
  <si>
    <t>SYNCOMF</t>
  </si>
  <si>
    <t>Universal Cables Ltd</t>
  </si>
  <si>
    <t>UNIVCABLES</t>
  </si>
  <si>
    <t>Motisons Jewellers Ltd</t>
  </si>
  <si>
    <t>MOTISONS</t>
  </si>
  <si>
    <t>Apparel &amp; Accessories Retailers</t>
  </si>
  <si>
    <t>TTK Healthcare Ltd</t>
  </si>
  <si>
    <t>TTKHLTCARE</t>
  </si>
  <si>
    <t>Carysil Ltd</t>
  </si>
  <si>
    <t>CARYSIL</t>
  </si>
  <si>
    <t>DEN Networks Ltd</t>
  </si>
  <si>
    <t>DEN</t>
  </si>
  <si>
    <t>Federal-Mogul Goetze (India) Ltd</t>
  </si>
  <si>
    <t>FMGOETZE</t>
  </si>
  <si>
    <t>Hariom Pipe Industries Ltd</t>
  </si>
  <si>
    <t>HARIOMPIPE</t>
  </si>
  <si>
    <t>Ajmera Realty &amp; Infra India Ltd</t>
  </si>
  <si>
    <t>AJMERA</t>
  </si>
  <si>
    <t>Barbeque-Nation Hospitality Ltd</t>
  </si>
  <si>
    <t>BARBEQUE</t>
  </si>
  <si>
    <t>Veranda Learning Solutions Ltd</t>
  </si>
  <si>
    <t>VERANDA</t>
  </si>
  <si>
    <t>D Link (India) Limited</t>
  </si>
  <si>
    <t>DLINKINDIA</t>
  </si>
  <si>
    <t>Landmark Cars Ltd</t>
  </si>
  <si>
    <t>LANDMARK</t>
  </si>
  <si>
    <t>Andrew Yule &amp; Co Ltd</t>
  </si>
  <si>
    <t>ANDREWYU</t>
  </si>
  <si>
    <t>Vakrangee Limited</t>
  </si>
  <si>
    <t>VAKRANGEE</t>
  </si>
  <si>
    <t>JITF Infralogistics Ltd</t>
  </si>
  <si>
    <t>JITFINFRA</t>
  </si>
  <si>
    <t>Tarsons Products Ltd</t>
  </si>
  <si>
    <t>TARSONS</t>
  </si>
  <si>
    <t>Alicon Castalloy Ltd</t>
  </si>
  <si>
    <t>ALICON</t>
  </si>
  <si>
    <t>KP Green Engineering Ltd</t>
  </si>
  <si>
    <t>KPGEL</t>
  </si>
  <si>
    <t>Heavy Electrical Equipment</t>
  </si>
  <si>
    <t>Astec Lifesciences Ltd</t>
  </si>
  <si>
    <t>ASTEC</t>
  </si>
  <si>
    <t>Dredging Corporation of India Ltd</t>
  </si>
  <si>
    <t>DREDGECORP</t>
  </si>
  <si>
    <t>Dredging</t>
  </si>
  <si>
    <t>Orient Green Power Company Ltd</t>
  </si>
  <si>
    <t>GREENPOWER</t>
  </si>
  <si>
    <t>B L Kashyap and Sons Ltd</t>
  </si>
  <si>
    <t>BLKASHYAP</t>
  </si>
  <si>
    <t>Nalwa Sons Investments Ltd</t>
  </si>
  <si>
    <t>NSIL</t>
  </si>
  <si>
    <t>Axiscades Technologies Ltd</t>
  </si>
  <si>
    <t>AXISCADES</t>
  </si>
  <si>
    <t>Nitin Spinners Ltd</t>
  </si>
  <si>
    <t>NITINSPIN</t>
  </si>
  <si>
    <t>Jagran Prakashan Ltd</t>
  </si>
  <si>
    <t>JAGRAN</t>
  </si>
  <si>
    <t>Vardhman Special Steels Ltd</t>
  </si>
  <si>
    <t>VSSL</t>
  </si>
  <si>
    <t>Som Distilleries and Breweries Ltd</t>
  </si>
  <si>
    <t>SDBL</t>
  </si>
  <si>
    <t>BF Investment Ltd</t>
  </si>
  <si>
    <t>BFINVEST</t>
  </si>
  <si>
    <t>Unicommerce eSolutions Ltd</t>
  </si>
  <si>
    <t>UNIECOM</t>
  </si>
  <si>
    <t>DEE Development Engineers Ltd</t>
  </si>
  <si>
    <t>DEEDEV</t>
  </si>
  <si>
    <t>Satin Creditcare Network Ltd</t>
  </si>
  <si>
    <t>SATIN</t>
  </si>
  <si>
    <t>Sasken Technologies Ltd</t>
  </si>
  <si>
    <t>SASKEN</t>
  </si>
  <si>
    <t>IKIO Lighting Ltd</t>
  </si>
  <si>
    <t>IKIO</t>
  </si>
  <si>
    <t>Pennar Industries Ltd</t>
  </si>
  <si>
    <t>PENIND</t>
  </si>
  <si>
    <t>Shriram Properties Ltd</t>
  </si>
  <si>
    <t>SHRIRAMPPS</t>
  </si>
  <si>
    <t>Tatva Chintan Pharma Chem Ltd</t>
  </si>
  <si>
    <t>TATVA</t>
  </si>
  <si>
    <t>Apcotex Industries Ltd</t>
  </si>
  <si>
    <t>APCOTEXIND</t>
  </si>
  <si>
    <t>Amrutanjan Health Care Ltd</t>
  </si>
  <si>
    <t>AMRUTANJAN</t>
  </si>
  <si>
    <t>Cupid Ltd</t>
  </si>
  <si>
    <t>CUPID</t>
  </si>
  <si>
    <t>Vidhi Specialty Food Ingredients Ltd</t>
  </si>
  <si>
    <t>VIDHIING</t>
  </si>
  <si>
    <t>Sanghi Industries Ltd</t>
  </si>
  <si>
    <t>SANGHIIND</t>
  </si>
  <si>
    <t>IFGL Refractories Ltd</t>
  </si>
  <si>
    <t>IFGLEXPOR</t>
  </si>
  <si>
    <t>Aaswa Trading and Exports Ltd</t>
  </si>
  <si>
    <t>TCC</t>
  </si>
  <si>
    <t>Real Estate Services</t>
  </si>
  <si>
    <t>Gocl Corporation Ltd</t>
  </si>
  <si>
    <t>GOCLCORP</t>
  </si>
  <si>
    <t>Siyaram Silk Mills Ltd</t>
  </si>
  <si>
    <t>SIYSIL</t>
  </si>
  <si>
    <t>Parag Milk Foods Ltd</t>
  </si>
  <si>
    <t>PARAGMILK</t>
  </si>
  <si>
    <t>Yatra Online Ltd</t>
  </si>
  <si>
    <t>YATRA</t>
  </si>
  <si>
    <t>Centum Electronics Ltd</t>
  </si>
  <si>
    <t>CENTUM</t>
  </si>
  <si>
    <t>Seshasayee Paper and Boards Ltd</t>
  </si>
  <si>
    <t>SESHAPAPER</t>
  </si>
  <si>
    <t>RIR Power Electronics Ltd</t>
  </si>
  <si>
    <t>RIR</t>
  </si>
  <si>
    <t>Igarashi Motors India Ltd</t>
  </si>
  <si>
    <t>IGARASHI</t>
  </si>
  <si>
    <t>Media Matrix Worldwide Ltd</t>
  </si>
  <si>
    <t>MMWL</t>
  </si>
  <si>
    <t>Praveg Ltd</t>
  </si>
  <si>
    <t>PRAVEG</t>
  </si>
  <si>
    <t>Yasho Industries Ltd</t>
  </si>
  <si>
    <t>YASHO</t>
  </si>
  <si>
    <t>Mukand Ltd</t>
  </si>
  <si>
    <t>MUKANDLTD</t>
  </si>
  <si>
    <t>Pnb Gilts Ltd</t>
  </si>
  <si>
    <t>PNBGILTS</t>
  </si>
  <si>
    <t>Uniparts India Ltd</t>
  </si>
  <si>
    <t>UNIPARTS</t>
  </si>
  <si>
    <t>Deccan Gold Mines Ltd</t>
  </si>
  <si>
    <t>DECNGOLD</t>
  </si>
  <si>
    <t>ICICI Prudential Nifty 50 ETF</t>
  </si>
  <si>
    <t>NIFTYIETF</t>
  </si>
  <si>
    <t>Ugro Capital Ltd</t>
  </si>
  <si>
    <t>UGROCAP</t>
  </si>
  <si>
    <t>BLS E-Services Ltd</t>
  </si>
  <si>
    <t>BLSE</t>
  </si>
  <si>
    <t>Sangam (India) Ltd</t>
  </si>
  <si>
    <t>SANGAMIND</t>
  </si>
  <si>
    <t>Navkar Corporation Ltd</t>
  </si>
  <si>
    <t>NAVKARCORP</t>
  </si>
  <si>
    <t>Andhra Paper Ltd</t>
  </si>
  <si>
    <t>ANDHRAPAP</t>
  </si>
  <si>
    <t>Balmer Lawrie Investments Ltd</t>
  </si>
  <si>
    <t>BLIL</t>
  </si>
  <si>
    <t>Platinum Industries Ltd</t>
  </si>
  <si>
    <t>PLATIND</t>
  </si>
  <si>
    <t>HIL Ltd</t>
  </si>
  <si>
    <t>HIL</t>
  </si>
  <si>
    <t>Talbros Automotive Components Ltd</t>
  </si>
  <si>
    <t>TALBROAUTO</t>
  </si>
  <si>
    <t>Rossell India Ltd</t>
  </si>
  <si>
    <t>ROSSELLIND</t>
  </si>
  <si>
    <t>Omaxe Ltd</t>
  </si>
  <si>
    <t>OMAXE</t>
  </si>
  <si>
    <t>Kokuyo Camlin Ltd</t>
  </si>
  <si>
    <t>KOKUYOCMLN</t>
  </si>
  <si>
    <t>Mufin Green Finance Ltd</t>
  </si>
  <si>
    <t>MUFIN</t>
  </si>
  <si>
    <t>Indo Tech Transformers Ltd</t>
  </si>
  <si>
    <t>INDOTECH</t>
  </si>
  <si>
    <t>Gandhar Oil Refinery (INDIA) Ltd</t>
  </si>
  <si>
    <t>GANDHAR</t>
  </si>
  <si>
    <t>Tanfac Industries Ltd</t>
  </si>
  <si>
    <t>TANFACIND</t>
  </si>
  <si>
    <t>Alpex Solar Ltd</t>
  </si>
  <si>
    <t>ALPEXSOLAR</t>
  </si>
  <si>
    <t>Hubtown Ltd</t>
  </si>
  <si>
    <t>HUBTOWN</t>
  </si>
  <si>
    <t>JISLDVREQS</t>
  </si>
  <si>
    <t>Cosmo First Ltd</t>
  </si>
  <si>
    <t>COSMOFIRST</t>
  </si>
  <si>
    <t>Ramco Industries Ltd</t>
  </si>
  <si>
    <t>RAMCOIND</t>
  </si>
  <si>
    <t>Everest Kanto Cylinder Ltd</t>
  </si>
  <si>
    <t>EKC</t>
  </si>
  <si>
    <t>G M Breweries Ltd</t>
  </si>
  <si>
    <t>GMBREW</t>
  </si>
  <si>
    <t>Master Trust Ltd</t>
  </si>
  <si>
    <t>MASTERTR</t>
  </si>
  <si>
    <t>Suratwwala Business Group Ltd</t>
  </si>
  <si>
    <t>SBGLP</t>
  </si>
  <si>
    <t>TAJ GVK Hotels and Resorts Ltd</t>
  </si>
  <si>
    <t>TAJGVK</t>
  </si>
  <si>
    <t>NDR Auto Components Ltd</t>
  </si>
  <si>
    <t>NDRAUTO</t>
  </si>
  <si>
    <t>Lotus Chocolate Company Ltd</t>
  </si>
  <si>
    <t>LOTUSCHO</t>
  </si>
  <si>
    <t>Systematix Corporate Services Ltd</t>
  </si>
  <si>
    <t>SYSTMTXC</t>
  </si>
  <si>
    <t>Expleo Solutions Ltd</t>
  </si>
  <si>
    <t>EXPLEOSOL</t>
  </si>
  <si>
    <t>Shanti Educational Initiatives Ltd</t>
  </si>
  <si>
    <t>SEIL</t>
  </si>
  <si>
    <t>Advait Infratech Ltd</t>
  </si>
  <si>
    <t>ADVAIT</t>
  </si>
  <si>
    <t>Electrical Components &amp; Equipment</t>
  </si>
  <si>
    <t>Hester Biosciences Ltd</t>
  </si>
  <si>
    <t>HESTERBIO</t>
  </si>
  <si>
    <t>Excel Industries Ltd</t>
  </si>
  <si>
    <t>EXCELINDUS</t>
  </si>
  <si>
    <t>Interarch Building Products Ltd</t>
  </si>
  <si>
    <t>INTERARCH</t>
  </si>
  <si>
    <t>Building Products - Prefab Structures</t>
  </si>
  <si>
    <t>Suryoday Small Finance Bank Ltd</t>
  </si>
  <si>
    <t>SURYODAY</t>
  </si>
  <si>
    <t>MIC Electronics Ltd</t>
  </si>
  <si>
    <t>MICEL</t>
  </si>
  <si>
    <t>Rane (Madras) Ltd</t>
  </si>
  <si>
    <t>RML</t>
  </si>
  <si>
    <t>Kiri Industries Ltd</t>
  </si>
  <si>
    <t>KIRIINDUS</t>
  </si>
  <si>
    <t>Kotak Gold Etf</t>
  </si>
  <si>
    <t>GOLD1</t>
  </si>
  <si>
    <t>Agro Tech Foods Ltd</t>
  </si>
  <si>
    <t>ATFL</t>
  </si>
  <si>
    <t>Eco Recycling Ltd</t>
  </si>
  <si>
    <t>ECORECO</t>
  </si>
  <si>
    <t>Bigbloc Construction Ltd</t>
  </si>
  <si>
    <t>BIGBLOC</t>
  </si>
  <si>
    <t>Cantabil Retail India Ltd</t>
  </si>
  <si>
    <t>CANTABIL</t>
  </si>
  <si>
    <t>I G Petrochemicals Ltd</t>
  </si>
  <si>
    <t>IGPL</t>
  </si>
  <si>
    <t>PIX Transmissions Ltd</t>
  </si>
  <si>
    <t>PIXTRANS</t>
  </si>
  <si>
    <t>Swelect Energy Systems Ltd</t>
  </si>
  <si>
    <t>SWELECTES</t>
  </si>
  <si>
    <t>Antony Waste Handling Cell Ltd</t>
  </si>
  <si>
    <t>AWHCL</t>
  </si>
  <si>
    <t>Prataap Snacks Ltd</t>
  </si>
  <si>
    <t>DIAMONDYD</t>
  </si>
  <si>
    <t>Butterfly Gandhimathi Appliances Ltd</t>
  </si>
  <si>
    <t>BUTTERFLY</t>
  </si>
  <si>
    <t>Bombay Super Hybrid Seeds Ltd</t>
  </si>
  <si>
    <t>BSHSL</t>
  </si>
  <si>
    <t>Saraswati Commercial (India) Ltd</t>
  </si>
  <si>
    <t>ZSARACOM</t>
  </si>
  <si>
    <t>Sirca Paints India Ltd</t>
  </si>
  <si>
    <t>SIRCA</t>
  </si>
  <si>
    <t>Wheels India Ltd</t>
  </si>
  <si>
    <t>WHEELS</t>
  </si>
  <si>
    <t>Sterling Tools Ltd</t>
  </si>
  <si>
    <t>STERTOOLS</t>
  </si>
  <si>
    <t>GPT Infraprojects Ltd</t>
  </si>
  <si>
    <t>GPTINFRA</t>
  </si>
  <si>
    <t>Heranba Industries Ltd</t>
  </si>
  <si>
    <t>HERANBA</t>
  </si>
  <si>
    <t>Dr Agarwal's Eye Hospital Ltd</t>
  </si>
  <si>
    <t>DRAGARWQ</t>
  </si>
  <si>
    <t>Divgi TorqTransfer Systems Ltd</t>
  </si>
  <si>
    <t>DIVGIITTS</t>
  </si>
  <si>
    <t>Bharat Wire Ropes Ltd</t>
  </si>
  <si>
    <t>BHARATWIRE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</si>
  <si>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</si>
  <si>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</si>
  <si>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</si>
  <si>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</si>
  <si>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</si>
  <si>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</si>
  <si>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GTPL Hathway Ltd</t>
  </si>
  <si>
    <t>GTPL</t>
  </si>
  <si>
    <t>Madhya Bharat Agro Products Ltd</t>
  </si>
  <si>
    <t>MBAPL</t>
  </si>
  <si>
    <t>Udaipur Cement Works Ltd</t>
  </si>
  <si>
    <t>UDAICEMENT</t>
  </si>
  <si>
    <t>Windlas Biotech Ltd</t>
  </si>
  <si>
    <t>WINDLAS</t>
  </si>
  <si>
    <t>Kilburn Engineering Ltd</t>
  </si>
  <si>
    <t>KLBRENG-B</t>
  </si>
  <si>
    <t>India Power Corporation Ltd</t>
  </si>
  <si>
    <t>DPSCLTD</t>
  </si>
  <si>
    <t>GNA Axles Ltd</t>
  </si>
  <si>
    <t>GNA</t>
  </si>
  <si>
    <t>Irm Energy Ltd</t>
  </si>
  <si>
    <t>IRMENERGY</t>
  </si>
  <si>
    <t>Panacea Biotec Ltd</t>
  </si>
  <si>
    <t>PANACEABIO</t>
  </si>
  <si>
    <t>Fedders Holding Ltd</t>
  </si>
  <si>
    <t>FEDDERSHOL</t>
  </si>
  <si>
    <t>Hercules Hoists Ltd</t>
  </si>
  <si>
    <t>HERCULES</t>
  </si>
  <si>
    <t>Atul Auto Ltd</t>
  </si>
  <si>
    <t>ATULAUTO</t>
  </si>
  <si>
    <t>Three Wheelers</t>
  </si>
  <si>
    <t>Southern Petrochemical Industries Corporation Ltd</t>
  </si>
  <si>
    <t>SPIC</t>
  </si>
  <si>
    <t>Sigachi Industries Ltd</t>
  </si>
  <si>
    <t>SIGACHI</t>
  </si>
  <si>
    <t>GKW Ltd</t>
  </si>
  <si>
    <t>GKWLIMITED</t>
  </si>
  <si>
    <t>Jaiprakash Associates Ltd</t>
  </si>
  <si>
    <t>JPASSOCIAT</t>
  </si>
  <si>
    <t>Dynacons Systems and Solutions Ltd</t>
  </si>
  <si>
    <t>DSSL</t>
  </si>
  <si>
    <t>Ador Welding Ltd</t>
  </si>
  <si>
    <t>ADORWELD</t>
  </si>
  <si>
    <t>Knowledge Marine &amp; Engineering Works Ltd</t>
  </si>
  <si>
    <t>KMEW</t>
  </si>
  <si>
    <t>Marine Transportation</t>
  </si>
  <si>
    <t>Jindal Drilling and Industries Ltd</t>
  </si>
  <si>
    <t>JINDRILL</t>
  </si>
  <si>
    <t>Wonder Electricals Ltd</t>
  </si>
  <si>
    <t>WEL</t>
  </si>
  <si>
    <t>Tribhovandas Bhimji Zaveri Ltd</t>
  </si>
  <si>
    <t>TBZ</t>
  </si>
  <si>
    <t>GRP Ltd</t>
  </si>
  <si>
    <t>GRPLTD</t>
  </si>
  <si>
    <t>Suyog Telematics Ltd</t>
  </si>
  <si>
    <t>SUYOG</t>
  </si>
  <si>
    <t>Salzer Electronics Ltd</t>
  </si>
  <si>
    <t>SALZERELEC</t>
  </si>
  <si>
    <t>Everest Industries Ltd</t>
  </si>
  <si>
    <t>EVERESTIND</t>
  </si>
  <si>
    <t>Sadhana Nitro Chem Ltd</t>
  </si>
  <si>
    <t>SADHNANIQ</t>
  </si>
  <si>
    <t>Zota Health Care Ltd</t>
  </si>
  <si>
    <t>ZOTA</t>
  </si>
  <si>
    <t>ASM Technologies Ltd</t>
  </si>
  <si>
    <t>ASMTEC</t>
  </si>
  <si>
    <t>Camlin Fine Sciences Ltd</t>
  </si>
  <si>
    <t>CAMLINFINE</t>
  </si>
  <si>
    <t>Kamdhenu Ltd</t>
  </si>
  <si>
    <t>KAMDHENU</t>
  </si>
  <si>
    <t>Agarwal Industrial Corporation Ltd</t>
  </si>
  <si>
    <t>AGARIND</t>
  </si>
  <si>
    <t>Borosil Scientific Ltd</t>
  </si>
  <si>
    <t>BOROSCI</t>
  </si>
  <si>
    <t>Roto Pumps Ltd</t>
  </si>
  <si>
    <t>ROTO</t>
  </si>
  <si>
    <t>Elpro International Ltd</t>
  </si>
  <si>
    <t>ELPROINTL</t>
  </si>
  <si>
    <t>BCL Industries Ltd</t>
  </si>
  <si>
    <t>BCLIND</t>
  </si>
  <si>
    <t>India Nippon Electricals Ltd</t>
  </si>
  <si>
    <t>INDNIPPON</t>
  </si>
  <si>
    <t>Reliance Industrial Infrastructure Ltd</t>
  </si>
  <si>
    <t>RIIL</t>
  </si>
  <si>
    <t>Brightcom Group Ltd</t>
  </si>
  <si>
    <t>BCG</t>
  </si>
  <si>
    <t>Paushak Ltd</t>
  </si>
  <si>
    <t>PAUSHAKLTD</t>
  </si>
  <si>
    <t>India Motor Parts &amp; Accessories Ltd</t>
  </si>
  <si>
    <t>IMPAL</t>
  </si>
  <si>
    <t>Amines and Plasticizers Ltd</t>
  </si>
  <si>
    <t>AMNPLST</t>
  </si>
  <si>
    <t>Alldigi Tech Ltd</t>
  </si>
  <si>
    <t>ALLSEC</t>
  </si>
  <si>
    <t>Jyoti Resins and Adhesives Ltd</t>
  </si>
  <si>
    <t>JYOTIRES</t>
  </si>
  <si>
    <t>Peninsula Land Ltd</t>
  </si>
  <si>
    <t>PENINLAND</t>
  </si>
  <si>
    <t>Dcm Shriram Industries Ltd</t>
  </si>
  <si>
    <t>DCMSRIND</t>
  </si>
  <si>
    <t>Automobile Corp Of Goa Ltd</t>
  </si>
  <si>
    <t>ACGL</t>
  </si>
  <si>
    <t>MSP Steel &amp; Power Ltd</t>
  </si>
  <si>
    <t>MSPL</t>
  </si>
  <si>
    <t>JG Chemicals Ltd</t>
  </si>
  <si>
    <t>JGCHEM</t>
  </si>
  <si>
    <t>Asian Energy Services Ltd</t>
  </si>
  <si>
    <t>ASIANENE</t>
  </si>
  <si>
    <t>Associated Alcohols &amp; Breweries Ltd</t>
  </si>
  <si>
    <t>ASALCBR</t>
  </si>
  <si>
    <t>Oriental Rail Infrastructure Ltd</t>
  </si>
  <si>
    <t>ORIRAIL</t>
  </si>
  <si>
    <t>Sri Adhikari Brothers Television Network Ltd</t>
  </si>
  <si>
    <t>SABTNL</t>
  </si>
  <si>
    <t>Walchandnagar Industries Ltd</t>
  </si>
  <si>
    <t>WALCHANNAG</t>
  </si>
  <si>
    <t>Om Infra Ltd</t>
  </si>
  <si>
    <t>OMINFRAL</t>
  </si>
  <si>
    <t>Oriental Aromatics Ltd</t>
  </si>
  <si>
    <t>OAL</t>
  </si>
  <si>
    <t>Matrimony.Com Ltd</t>
  </si>
  <si>
    <t>MATRIMONY</t>
  </si>
  <si>
    <t>Allied Digital Services Ltd</t>
  </si>
  <si>
    <t>ADSL</t>
  </si>
  <si>
    <t>Sportking India Ltd</t>
  </si>
  <si>
    <t>SPORTKING</t>
  </si>
  <si>
    <t>AMIC Forging Ltd</t>
  </si>
  <si>
    <t>AMIC</t>
  </si>
  <si>
    <t>Steel</t>
  </si>
  <si>
    <t>Dhunseri Ventures Ltd</t>
  </si>
  <si>
    <t>DVL</t>
  </si>
  <si>
    <t>Filatex India Ltd</t>
  </si>
  <si>
    <t>FILATEX</t>
  </si>
  <si>
    <t>Forbes Precision Tools and Machine Parts Ltd</t>
  </si>
  <si>
    <t>TOTEM</t>
  </si>
  <si>
    <t>Arman Financial Services Ltd</t>
  </si>
  <si>
    <t>ARMANFIN</t>
  </si>
  <si>
    <t>Eimco Elecon (India) Ltd</t>
  </si>
  <si>
    <t>EIMCOELECO</t>
  </si>
  <si>
    <t>Texmaco Infrastructure &amp; Holdings Ltd</t>
  </si>
  <si>
    <t>TEXINFRA</t>
  </si>
  <si>
    <t>BMW Industries Ltd</t>
  </si>
  <si>
    <t>BMW</t>
  </si>
  <si>
    <t>Beta Drugs Ltd</t>
  </si>
  <si>
    <t>BETA</t>
  </si>
  <si>
    <t>Madras Fertilizers Ltd</t>
  </si>
  <si>
    <t>MADRASFERT</t>
  </si>
  <si>
    <t>Tourism Finance Corporation of India Ltd</t>
  </si>
  <si>
    <t>TFCILTD</t>
  </si>
  <si>
    <t>Century Enka Ltd</t>
  </si>
  <si>
    <t>CENTENKA</t>
  </si>
  <si>
    <t>Hi-Tech Gears Ltd</t>
  </si>
  <si>
    <t>HITECHGEAR</t>
  </si>
  <si>
    <t>Mercury Ev-Tech Ltd</t>
  </si>
  <si>
    <t>MERCURYEV</t>
  </si>
  <si>
    <t>Veefin Solutions Ltd</t>
  </si>
  <si>
    <t>VEEFIN</t>
  </si>
  <si>
    <t>Application Software</t>
  </si>
  <si>
    <t>Fairchem Organics Ltd</t>
  </si>
  <si>
    <t>FAIRCHEMOR</t>
  </si>
  <si>
    <t>Kopran Ltd</t>
  </si>
  <si>
    <t>KOPRAN</t>
  </si>
  <si>
    <t>Mishtann Foods Ltd</t>
  </si>
  <si>
    <t>MISHTANN</t>
  </si>
  <si>
    <t>Kamdhenu Ventures Ltd</t>
  </si>
  <si>
    <t>KAMOPAINTS</t>
  </si>
  <si>
    <t>Likhitha Infrastructure Ltd</t>
  </si>
  <si>
    <t>LIKHITHA</t>
  </si>
  <si>
    <t>Yamuna Syndicate Ltd</t>
  </si>
  <si>
    <t>YSL</t>
  </si>
  <si>
    <t>Yuken India Ltd</t>
  </si>
  <si>
    <t>YUKEN</t>
  </si>
  <si>
    <t>Ramco Systems Ltd</t>
  </si>
  <si>
    <t>RAMCOSYS</t>
  </si>
  <si>
    <t>Popular Vehicles and Services Ltd</t>
  </si>
  <si>
    <t>PVSL</t>
  </si>
  <si>
    <t>Kesar India Ltd</t>
  </si>
  <si>
    <t>KESAR</t>
  </si>
  <si>
    <t>Real Estate Development</t>
  </si>
  <si>
    <t>GPT Healthcare Ltd</t>
  </si>
  <si>
    <t>GPTHEALTH</t>
  </si>
  <si>
    <t>Spright Agro Ltd</t>
  </si>
  <si>
    <t>SPRIGHT</t>
  </si>
  <si>
    <t>5Paisa Capital Ltd</t>
  </si>
  <si>
    <t>5PAISA</t>
  </si>
  <si>
    <t>Monte Carlo Fashions Ltd</t>
  </si>
  <si>
    <t>MONTECARLO</t>
  </si>
  <si>
    <t>Steel Exchange India Ltd</t>
  </si>
  <si>
    <t>STEELXIND</t>
  </si>
  <si>
    <t>Subex Ltd</t>
  </si>
  <si>
    <t>SUBEXLTD</t>
  </si>
  <si>
    <t>Rico Auto Industries Ltd</t>
  </si>
  <si>
    <t>RICOAUTO</t>
  </si>
  <si>
    <t>ULTRAMARINE &amp; PIGMENTS Ltd</t>
  </si>
  <si>
    <t>ULTRAMAR</t>
  </si>
  <si>
    <t>Gulshan Polyols Ltd</t>
  </si>
  <si>
    <t>GULPOLY</t>
  </si>
  <si>
    <t>Hexa Tradex Ltd</t>
  </si>
  <si>
    <t>HEXATRADEX</t>
  </si>
  <si>
    <t>Kabra Extrusion Technik Ltd</t>
  </si>
  <si>
    <t>KABRAEXTRU</t>
  </si>
  <si>
    <t>SMC Global Securities Ltd</t>
  </si>
  <si>
    <t>SMCGLOBAL</t>
  </si>
  <si>
    <t>Fratelli Vineyards Ltd</t>
  </si>
  <si>
    <t>TINNATFL</t>
  </si>
  <si>
    <t>SPML Infra Ltd</t>
  </si>
  <si>
    <t>SPMLINFRA</t>
  </si>
  <si>
    <t>Best Agrolife Ltd</t>
  </si>
  <si>
    <t>BESTAGRO</t>
  </si>
  <si>
    <t>Lincoln Pharmaceuticals Ltd</t>
  </si>
  <si>
    <t>LINCOLN</t>
  </si>
  <si>
    <t>Ester Industries Ltd</t>
  </si>
  <si>
    <t>ESTER</t>
  </si>
  <si>
    <t>One Point One Solutions Ltd</t>
  </si>
  <si>
    <t>ONEPOINT</t>
  </si>
  <si>
    <t>Finkurve Financial Services Ltd</t>
  </si>
  <si>
    <t>FINKURVE</t>
  </si>
  <si>
    <t>Mangalore Chemicals and Fertilisers Ltd</t>
  </si>
  <si>
    <t>MANGCHEFER</t>
  </si>
  <si>
    <t>Z F Steering Gear (India) Ltd</t>
  </si>
  <si>
    <t>ZFSTEERING</t>
  </si>
  <si>
    <t>Sat Industries Ltd</t>
  </si>
  <si>
    <t>SATINDLTD</t>
  </si>
  <si>
    <t>Indo Rama Synthetics (India) Ltd</t>
  </si>
  <si>
    <t>INDORAMA</t>
  </si>
  <si>
    <t>Krishana Phoschem Ltd</t>
  </si>
  <si>
    <t>KRISHANA</t>
  </si>
  <si>
    <t>Indo Amines Ltd</t>
  </si>
  <si>
    <t>INDOAMIN</t>
  </si>
  <si>
    <t>Steelcast Ltd</t>
  </si>
  <si>
    <t>STEELCAS</t>
  </si>
  <si>
    <t>GRM Overseas Ltd</t>
  </si>
  <si>
    <t>GRMOVER</t>
  </si>
  <si>
    <t>Hind Rectifiers Ltd</t>
  </si>
  <si>
    <t>HIRECT</t>
  </si>
  <si>
    <t>Tamilnadu Newsprint &amp; Papers Ltd</t>
  </si>
  <si>
    <t>TNPL</t>
  </si>
  <si>
    <t>Trident Techlabs Ltd</t>
  </si>
  <si>
    <t>TECHLABS</t>
  </si>
  <si>
    <t>Kotak Nifty 50 ETF</t>
  </si>
  <si>
    <t>NIFTY1</t>
  </si>
  <si>
    <t>TV Today Network Limited</t>
  </si>
  <si>
    <t>TVTODAY</t>
  </si>
  <si>
    <t>Timex Group India Ltd</t>
  </si>
  <si>
    <t>TIMEX</t>
  </si>
  <si>
    <t>Polo Queen Industrial and Fintech Ltd</t>
  </si>
  <si>
    <t>PQIF</t>
  </si>
  <si>
    <t>Andhra Sugars Ltd</t>
  </si>
  <si>
    <t>ANDHRSUGAR</t>
  </si>
  <si>
    <t>Punjab Chemicals and Crop Protection Ltd</t>
  </si>
  <si>
    <t>PUNJABCHEM</t>
  </si>
  <si>
    <t>Remus Pharmaceuticals Ltd</t>
  </si>
  <si>
    <t>REMUS</t>
  </si>
  <si>
    <t>CFF Fluid Control Ltd</t>
  </si>
  <si>
    <t>CFF</t>
  </si>
  <si>
    <t>Aerospace &amp; Defense</t>
  </si>
  <si>
    <t>Manali Petrochemicals Ltd</t>
  </si>
  <si>
    <t>MANALIPETC</t>
  </si>
  <si>
    <t>Allcargo Gati Ltd</t>
  </si>
  <si>
    <t>ACLGATI</t>
  </si>
  <si>
    <t>Avadh Sugar &amp; Energy Ltd</t>
  </si>
  <si>
    <t>AVADHSUGAR</t>
  </si>
  <si>
    <t>Vascon Engineers Ltd</t>
  </si>
  <si>
    <t>VASCONEQ</t>
  </si>
  <si>
    <t>Prakash Pipes Ltd</t>
  </si>
  <si>
    <t>PPL</t>
  </si>
  <si>
    <t>Ravindra Energy Ltd</t>
  </si>
  <si>
    <t>RELTD</t>
  </si>
  <si>
    <t>Shree Digvijay Cement Co Ltd</t>
  </si>
  <si>
    <t>SHREDIGCEM</t>
  </si>
  <si>
    <t>Vintage Coffee and Beverages Ltd</t>
  </si>
  <si>
    <t>VINCOFE</t>
  </si>
  <si>
    <t>AVT Natural Products Ltd</t>
  </si>
  <si>
    <t>AVTNPL</t>
  </si>
  <si>
    <t>Raj Rayon Industries Ltd</t>
  </si>
  <si>
    <t>RAJRILTD</t>
  </si>
  <si>
    <t>VLS Finance Ltd</t>
  </si>
  <si>
    <t>VLSFINANCE</t>
  </si>
  <si>
    <t>Wardwizard Innovations &amp; Mobility Ltd</t>
  </si>
  <si>
    <t>WARDINMOBI</t>
  </si>
  <si>
    <t>Saurashtra Cement Ltd</t>
  </si>
  <si>
    <t>SAURASHCEM</t>
  </si>
  <si>
    <t>Cosmic CRF Ltd</t>
  </si>
  <si>
    <t>COSMICCRF</t>
  </si>
  <si>
    <t>KMC Speciality Hospitals (India) Ltd</t>
  </si>
  <si>
    <t>KMCSHIL</t>
  </si>
  <si>
    <t>Radhika Jeweltech Ltd</t>
  </si>
  <si>
    <t>RADHIKAJWE</t>
  </si>
  <si>
    <t>Aurum Proptech Ltd</t>
  </si>
  <si>
    <t>AURUM</t>
  </si>
  <si>
    <t>Centrum Capital Ltd</t>
  </si>
  <si>
    <t>CENTRUM</t>
  </si>
  <si>
    <t>Shiva Cement Ltd</t>
  </si>
  <si>
    <t>SHIVACEM</t>
  </si>
  <si>
    <t>Dhunseri Investments Ltd</t>
  </si>
  <si>
    <t>DHUNINV</t>
  </si>
  <si>
    <t>Vimta Labs Ltd</t>
  </si>
  <si>
    <t>VIMTALABS</t>
  </si>
  <si>
    <t>Kellton Tech Solutions Ltd</t>
  </si>
  <si>
    <t>KELLTONTEC</t>
  </si>
  <si>
    <t>Kothari Petrochemicals Ltd</t>
  </si>
  <si>
    <t>KOTHARIPET</t>
  </si>
  <si>
    <t>Kernex Microsystems (India) Ltd</t>
  </si>
  <si>
    <t>KERNEX</t>
  </si>
  <si>
    <t>Sandesh Ltd</t>
  </si>
  <si>
    <t>SANDESH</t>
  </si>
  <si>
    <t>Rishabh Instruments Ltd</t>
  </si>
  <si>
    <t>RISHABH</t>
  </si>
  <si>
    <t>Arihant Superstructures Ltd</t>
  </si>
  <si>
    <t>ARIHANTSUP</t>
  </si>
  <si>
    <t>Spacenet Enterprises India Ltd</t>
  </si>
  <si>
    <t>SPCENET</t>
  </si>
  <si>
    <t>Himatsingka Seide Ltd</t>
  </si>
  <si>
    <t>HIMATSEIDE</t>
  </si>
  <si>
    <t>Solex Energy Ltd</t>
  </si>
  <si>
    <t>SOLEX</t>
  </si>
  <si>
    <t>SAR Televenture Ltd</t>
  </si>
  <si>
    <t>SARTELE</t>
  </si>
  <si>
    <t>Dhampur Sugar Mills Ltd</t>
  </si>
  <si>
    <t>DHAMPURSUG</t>
  </si>
  <si>
    <t>Shankara Building Products Ltd</t>
  </si>
  <si>
    <t>SHANKARA</t>
  </si>
  <si>
    <t>Capital Small Finance Bank Ltd</t>
  </si>
  <si>
    <t>CAPITALSFB</t>
  </si>
  <si>
    <t>Credo Brands Marketing Ltd</t>
  </si>
  <si>
    <t>MUFTI</t>
  </si>
  <si>
    <t>Men's Clothing</t>
  </si>
  <si>
    <t>Asian Star Co Ltd</t>
  </si>
  <si>
    <t>ASTAR</t>
  </si>
  <si>
    <t>Last Mile Enterprises Ltd</t>
  </si>
  <si>
    <t>LASTMILE</t>
  </si>
  <si>
    <t>Bajaj Steel Industries Ltd</t>
  </si>
  <si>
    <t>BAJAJST</t>
  </si>
  <si>
    <t>Selan Exploration Technology Ltd</t>
  </si>
  <si>
    <t>SELAN</t>
  </si>
  <si>
    <t>Xchanging Solutions Ltd</t>
  </si>
  <si>
    <t>XCHANGING</t>
  </si>
  <si>
    <t>Macpower CNC Machines Ltd</t>
  </si>
  <si>
    <t>MACPOWER</t>
  </si>
  <si>
    <t>Snowman Logistics Ltd</t>
  </si>
  <si>
    <t>SNOWMAN</t>
  </si>
  <si>
    <t>Windsor Machines Ltd</t>
  </si>
  <si>
    <t>WINDMACHIN</t>
  </si>
  <si>
    <t>Kirloskar Electric Company Ltd</t>
  </si>
  <si>
    <t>KECL</t>
  </si>
  <si>
    <t>VL E-Governance &amp; IT Solutions Ltd</t>
  </si>
  <si>
    <t>VLEGOV</t>
  </si>
  <si>
    <t>Mukka Proteins Ltd</t>
  </si>
  <si>
    <t>MUKKA</t>
  </si>
  <si>
    <t>Manoj Vaibhav Gems N Jewellers Ltd</t>
  </si>
  <si>
    <t>MVGJL</t>
  </si>
  <si>
    <t>Bliss GVS Pharma Ltd</t>
  </si>
  <si>
    <t>BLISSGVS</t>
  </si>
  <si>
    <t>Taneja Aerospace and Aviation Ltd</t>
  </si>
  <si>
    <t>TANAA</t>
  </si>
  <si>
    <t>Uttam Sugar Mills Ltd</t>
  </si>
  <si>
    <t>UTTAMSUGAR</t>
  </si>
  <si>
    <t>Basilic Fly Studio Ltd</t>
  </si>
  <si>
    <t>BASILIC</t>
  </si>
  <si>
    <t>Aptech Ltd</t>
  </si>
  <si>
    <t>APTECHT</t>
  </si>
  <si>
    <t>Dwarikesh Sugar Industries Ltd</t>
  </si>
  <si>
    <t>DWARKESH</t>
  </si>
  <si>
    <t>Pakka Limited</t>
  </si>
  <si>
    <t>PAKKA</t>
  </si>
  <si>
    <t>Chemfab Alkalis Ltd</t>
  </si>
  <si>
    <t>CHEMFAB</t>
  </si>
  <si>
    <t>Jagatjit Industries Ltd</t>
  </si>
  <si>
    <t>JAGAJITIND</t>
  </si>
  <si>
    <t>Dynamic Cables Ltd</t>
  </si>
  <si>
    <t>DYCL</t>
  </si>
  <si>
    <t>Ngl Fine Chem Ltd</t>
  </si>
  <si>
    <t>NGLFINE</t>
  </si>
  <si>
    <t>Khazanchi Jewellers Ltd</t>
  </si>
  <si>
    <t>KHAZANCHI</t>
  </si>
  <si>
    <t>Apparel, Accessories &amp; Luxury Goods</t>
  </si>
  <si>
    <t>HLV Ltd</t>
  </si>
  <si>
    <t>HLVLTD</t>
  </si>
  <si>
    <t>Munjal Auto Industries Ltd</t>
  </si>
  <si>
    <t>MUNJALAU</t>
  </si>
  <si>
    <t>Wealth First Portfolio Managers Ltd</t>
  </si>
  <si>
    <t>WEALTH</t>
  </si>
  <si>
    <t>Mafatlal Industries Ltd</t>
  </si>
  <si>
    <t>MAFATIND</t>
  </si>
  <si>
    <t>Elin Electronics Ltd</t>
  </si>
  <si>
    <t>ELIN</t>
  </si>
  <si>
    <t>Automotive Stampings and Assemblies Ltd</t>
  </si>
  <si>
    <t>ASAL</t>
  </si>
  <si>
    <t>Control Print Ltd</t>
  </si>
  <si>
    <t>CONTROLPR</t>
  </si>
  <si>
    <t>Creative Newtech Ltd</t>
  </si>
  <si>
    <t>CREATIVE</t>
  </si>
  <si>
    <t>Orient Technologies Ltd</t>
  </si>
  <si>
    <t>ORIENTTECH</t>
  </si>
  <si>
    <t>Heubach Colorants India Ltd</t>
  </si>
  <si>
    <t>HEUBACHIND</t>
  </si>
  <si>
    <t>Uniphos Enterprises Ltd</t>
  </si>
  <si>
    <t>UNIENTER</t>
  </si>
  <si>
    <t>Crest Ventures Ltd</t>
  </si>
  <si>
    <t>CREST</t>
  </si>
  <si>
    <t>Vardhman Holdings Ltd</t>
  </si>
  <si>
    <t>VHL</t>
  </si>
  <si>
    <t>Sunshine Capital Ltd</t>
  </si>
  <si>
    <t>SCL</t>
  </si>
  <si>
    <t>Kuantum Papers Ltd</t>
  </si>
  <si>
    <t>KUANTUM</t>
  </si>
  <si>
    <t>Electrotherm (India) Ltd</t>
  </si>
  <si>
    <t>ELECTHERM</t>
  </si>
  <si>
    <t>Arrow Greentech Ltd</t>
  </si>
  <si>
    <t>ARROWGREEN</t>
  </si>
  <si>
    <t>Saint-Gobain Sekurit India Ltd</t>
  </si>
  <si>
    <t>SAINTGOBAIN</t>
  </si>
  <si>
    <t>AGS Transact Technologies Ltd</t>
  </si>
  <si>
    <t>AGSTRA</t>
  </si>
  <si>
    <t>Beekay Steel Industries Ltd</t>
  </si>
  <si>
    <t>BEEKAY</t>
  </si>
  <si>
    <t>Oswal Greentech Ltd</t>
  </si>
  <si>
    <t>OSWALGREEN</t>
  </si>
  <si>
    <t>Signpost India Ltd</t>
  </si>
  <si>
    <t>SIGNPOST</t>
  </si>
  <si>
    <t>3B Blackbio DX Ltd</t>
  </si>
  <si>
    <t>3BBLACKBIO</t>
  </si>
  <si>
    <t>Fertilizers &amp; Agricultural Chemicals</t>
  </si>
  <si>
    <t>Hardwyn India Ltd</t>
  </si>
  <si>
    <t>HARDWYN</t>
  </si>
  <si>
    <t>Building Products - Glass</t>
  </si>
  <si>
    <t>New Delhi Television Ltd</t>
  </si>
  <si>
    <t>NDTV</t>
  </si>
  <si>
    <t>GIC Housing Finance Ltd</t>
  </si>
  <si>
    <t>GICHSGFIN</t>
  </si>
  <si>
    <t>Renaissance Global Ltd</t>
  </si>
  <si>
    <t>RGL</t>
  </si>
  <si>
    <t>R K Swamy Ltd</t>
  </si>
  <si>
    <t>RKSWAMY</t>
  </si>
  <si>
    <t>Enkei Wheels (India) Ltd</t>
  </si>
  <si>
    <t>ENKEIWHEL</t>
  </si>
  <si>
    <t>Shalimar Paints Ltd</t>
  </si>
  <si>
    <t>SHALPAINTS</t>
  </si>
  <si>
    <t>Ksolves India Ltd</t>
  </si>
  <si>
    <t>KSOLVES</t>
  </si>
  <si>
    <t>Nectar Lifesciences Ltd</t>
  </si>
  <si>
    <t>NECLIFE</t>
  </si>
  <si>
    <t>Magadh Sugar &amp; Energy Ltd</t>
  </si>
  <si>
    <t>MAGADSUGAR</t>
  </si>
  <si>
    <t>Sathlokhar Synergys E&amp;C Global Ltd</t>
  </si>
  <si>
    <t>SSEGL</t>
  </si>
  <si>
    <t>Simplex Infrastructures Ltd</t>
  </si>
  <si>
    <t>SIMPLEXINF</t>
  </si>
  <si>
    <t>Nelcast Ltd</t>
  </si>
  <si>
    <t>NELCAST</t>
  </si>
  <si>
    <t>Panorama Studios International Ltd</t>
  </si>
  <si>
    <t>PANORAMA</t>
  </si>
  <si>
    <t>Chaman Lal Setia Exports Ltd</t>
  </si>
  <si>
    <t>CLSEL</t>
  </si>
  <si>
    <t>Valiant Organics Ltd</t>
  </si>
  <si>
    <t>VALIANTORG</t>
  </si>
  <si>
    <t>AGI Infra Ltd</t>
  </si>
  <si>
    <t>AGIIL</t>
  </si>
  <si>
    <t>Dharmaj Crop Guard Ltd</t>
  </si>
  <si>
    <t>DHARMAJ</t>
  </si>
  <si>
    <t>Tuticorin Alkali Chemicals and Fertilizers Ltd</t>
  </si>
  <si>
    <t>TUTIALKA</t>
  </si>
  <si>
    <t>Bhageria Industries Ltd</t>
  </si>
  <si>
    <t>BHAGERIA</t>
  </si>
  <si>
    <t>IST Ltd</t>
  </si>
  <si>
    <t>ISTLTD</t>
  </si>
  <si>
    <t>Vinyas Innovative Technologies Ltd</t>
  </si>
  <si>
    <t>VINYAS</t>
  </si>
  <si>
    <t>Sical Logistics Ltd</t>
  </si>
  <si>
    <t>SICALLOG</t>
  </si>
  <si>
    <t>Ceinsys Tech Ltd</t>
  </si>
  <si>
    <t>CEINSYSTECH</t>
  </si>
  <si>
    <t>Shree Ganesh Remedies Ltd</t>
  </si>
  <si>
    <t>SGRL</t>
  </si>
  <si>
    <t>Voith Paper Fabrics India Ltd</t>
  </si>
  <si>
    <t>VOITHPAPR</t>
  </si>
  <si>
    <t>Ganesh Benzoplast Ltd</t>
  </si>
  <si>
    <t>GANESHBE</t>
  </si>
  <si>
    <t>Faze Three Ltd</t>
  </si>
  <si>
    <t>FAZE3Q</t>
  </si>
  <si>
    <t>Hazoor Multi Projects Ltd</t>
  </si>
  <si>
    <t>HAZOOR</t>
  </si>
  <si>
    <t>Satia Industries Ltd</t>
  </si>
  <si>
    <t>SATIA</t>
  </si>
  <si>
    <t>Allcargo Terminals Ltd</t>
  </si>
  <si>
    <t>ATL</t>
  </si>
  <si>
    <t>Pudumjee Paper Products Ltd</t>
  </si>
  <si>
    <t>PDMJEPAPER</t>
  </si>
  <si>
    <t>Transindia Real Estate Ltd</t>
  </si>
  <si>
    <t>TREL</t>
  </si>
  <si>
    <t>NACL Industries Ltd</t>
  </si>
  <si>
    <t>NACLIND</t>
  </si>
  <si>
    <t>Concord Control Systems Ltd</t>
  </si>
  <si>
    <t>CNCRD</t>
  </si>
  <si>
    <t>Sutlej Textiles and Industries Ltd</t>
  </si>
  <si>
    <t>SUTLEJTEX</t>
  </si>
  <si>
    <t>Jaykay Enterprises Ltd</t>
  </si>
  <si>
    <t>JAYKAY</t>
  </si>
  <si>
    <t>Vashu Bhagnani Industries Ltd</t>
  </si>
  <si>
    <t>POOJAENT</t>
  </si>
  <si>
    <t>SBC Exports Ltd</t>
  </si>
  <si>
    <t>SBC</t>
  </si>
  <si>
    <t>BEML Land Assets Ltd</t>
  </si>
  <si>
    <t>BLAL</t>
  </si>
  <si>
    <t>Kore Digital Ltd</t>
  </si>
  <si>
    <t>Industrial and Prudential Investment Co Ltd</t>
  </si>
  <si>
    <t>INDPRUD</t>
  </si>
  <si>
    <t>Urja Global Ltd</t>
  </si>
  <si>
    <t>URJA</t>
  </si>
  <si>
    <t>Jay Bharat Maruti Ltd</t>
  </si>
  <si>
    <t>JAYBARMARU</t>
  </si>
  <si>
    <t>State Trading Corporation of India Ltd</t>
  </si>
  <si>
    <t>STCINDIA</t>
  </si>
  <si>
    <t>Sika Interplant Systems Ltd</t>
  </si>
  <si>
    <t>SIKA</t>
  </si>
  <si>
    <t>Sahana System Ltd</t>
  </si>
  <si>
    <t>SAHANA</t>
  </si>
  <si>
    <t>Nahar Spinning Mills Ltd</t>
  </si>
  <si>
    <t>NAHARSPING</t>
  </si>
  <si>
    <t>Zuari Industries Ltd</t>
  </si>
  <si>
    <t>ZUARIIND</t>
  </si>
  <si>
    <t>Anuh Pharma Ltd</t>
  </si>
  <si>
    <t>ANUHPHR</t>
  </si>
  <si>
    <t>Arihant Capital Markets Ltd</t>
  </si>
  <si>
    <t>ARIHANTCAP</t>
  </si>
  <si>
    <t>Cellecor Gadgets Ltd</t>
  </si>
  <si>
    <t>CELLECOR</t>
  </si>
  <si>
    <t>Kriti Industries (India) Limited</t>
  </si>
  <si>
    <t>KRITI</t>
  </si>
  <si>
    <t>Asian Granito India Ltd</t>
  </si>
  <si>
    <t>ASIANTILES</t>
  </si>
  <si>
    <t>Lancer Container Lines Ltd</t>
  </si>
  <si>
    <t>LANCER</t>
  </si>
  <si>
    <t>Naperol Investments Ltd</t>
  </si>
  <si>
    <t>NAPEROL</t>
  </si>
  <si>
    <t>Asset Management &amp; Custody Banks</t>
  </si>
  <si>
    <t>Alphalogic Techsys Ltd</t>
  </si>
  <si>
    <t>ALPHALOGIC</t>
  </si>
  <si>
    <t>20 Microns Ltd</t>
  </si>
  <si>
    <t>20MICRONS</t>
  </si>
  <si>
    <t>Bajaj Healthcare Ltd</t>
  </si>
  <si>
    <t>BAJAJHCARE</t>
  </si>
  <si>
    <t>Krystal Integrated Services Ltd</t>
  </si>
  <si>
    <t>KRYSTAL</t>
  </si>
  <si>
    <t>Jagsonpal Pharmaceuticals Ltd</t>
  </si>
  <si>
    <t>JAGSNPHARM</t>
  </si>
  <si>
    <t>Capital India Finance Ltd</t>
  </si>
  <si>
    <t>CIFL</t>
  </si>
  <si>
    <t>Ice Make Refrigeration Ltd</t>
  </si>
  <si>
    <t>ICEMAKE</t>
  </si>
  <si>
    <t>GVK Power &amp; Infrastructure Ltd</t>
  </si>
  <si>
    <t>GVKPIL</t>
  </si>
  <si>
    <t>Airports</t>
  </si>
  <si>
    <t>Max India Ltd</t>
  </si>
  <si>
    <t>MAXIND</t>
  </si>
  <si>
    <t>GHCL Textiles Ltd</t>
  </si>
  <si>
    <t>GHCLTEXTIL</t>
  </si>
  <si>
    <t>Ganesh Green Bharat Ltd</t>
  </si>
  <si>
    <t>GGBL</t>
  </si>
  <si>
    <t>Kaycee Industries Ltd</t>
  </si>
  <si>
    <t>KAYCEEI</t>
  </si>
  <si>
    <t>Emkay Taps and Cutting Tools Ltd</t>
  </si>
  <si>
    <t>EMKAYTOOLS</t>
  </si>
  <si>
    <t>Infobeans Technologies Ltd</t>
  </si>
  <si>
    <t>INFOBEAN</t>
  </si>
  <si>
    <t>Rhetan TMT Ltd</t>
  </si>
  <si>
    <t>RHETAN</t>
  </si>
  <si>
    <t>Primo Chemicals Ltd</t>
  </si>
  <si>
    <t>PRIMO</t>
  </si>
  <si>
    <t>Cropster Agro Ltd</t>
  </si>
  <si>
    <t>CROPSTER</t>
  </si>
  <si>
    <t>NINtec Systems Ltd</t>
  </si>
  <si>
    <t>NINSYS</t>
  </si>
  <si>
    <t>Sarveshwar Foods Ltd</t>
  </si>
  <si>
    <t>SARVESHWAR</t>
  </si>
  <si>
    <t>Krishna Defence &amp; Allied Industries Ltd</t>
  </si>
  <si>
    <t>KRISHNADEF</t>
  </si>
  <si>
    <t>Ratnaveer Precision Engineering Ltd</t>
  </si>
  <si>
    <t>RATNAVEER</t>
  </si>
  <si>
    <t>Royal Orchid Hotels Ltd</t>
  </si>
  <si>
    <t>ROHLTD</t>
  </si>
  <si>
    <t>TGV SRAAC Ltd</t>
  </si>
  <si>
    <t>TGVSL</t>
  </si>
  <si>
    <t>RACL Geartech Ltd</t>
  </si>
  <si>
    <t>RACLGEAR</t>
  </si>
  <si>
    <t>Rushil Decor Ltd</t>
  </si>
  <si>
    <t>RUSHIL</t>
  </si>
  <si>
    <t>Bharat Parenterals Ltd</t>
  </si>
  <si>
    <t>BPLPHARMA</t>
  </si>
  <si>
    <t>Benares Hotels Ltd</t>
  </si>
  <si>
    <t>BENARAS</t>
  </si>
  <si>
    <t>The Ruby Mills Ltd</t>
  </si>
  <si>
    <t>RUBYMILLS</t>
  </si>
  <si>
    <t>Innovana Thinklabs Ltd</t>
  </si>
  <si>
    <t>INNOVANA</t>
  </si>
  <si>
    <t>Ambika Cotton Mills Ltd</t>
  </si>
  <si>
    <t>AMBIKCO</t>
  </si>
  <si>
    <t>RSWM Ltd</t>
  </si>
  <si>
    <t>RSWM</t>
  </si>
  <si>
    <t>Vilas Transcore Ltd</t>
  </si>
  <si>
    <t>VILAS</t>
  </si>
  <si>
    <t>RMC Switchgears Ltd</t>
  </si>
  <si>
    <t>RMC</t>
  </si>
  <si>
    <t>Filatex Fashions Ltd</t>
  </si>
  <si>
    <t>FILATFASH</t>
  </si>
  <si>
    <t>Bodal Chemicals Ltd</t>
  </si>
  <si>
    <t>BODALCHEM</t>
  </si>
  <si>
    <t>Aimtron Electronics Ltd</t>
  </si>
  <si>
    <t>AIMTRON</t>
  </si>
  <si>
    <t>Morganite Crucible (India) Ltd</t>
  </si>
  <si>
    <t>MORGANITE</t>
  </si>
  <si>
    <t>Sastasundar Ventures Ltd</t>
  </si>
  <si>
    <t>SASTASUNDR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</si>
  <si>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</si>
  <si>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</si>
  <si>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</si>
  <si>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</si>
  <si>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</si>
  <si>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</si>
  <si>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</si>
  <si>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</si>
  <si>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</si>
  <si>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</si>
  <si>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</si>
  <si>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Consumer Services</t>
  </si>
  <si>
    <t>Construction Materials</t>
  </si>
  <si>
    <t>Consumer Durables</t>
  </si>
  <si>
    <t>Services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</si>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</sst>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06A95F-616D-4AC4-82AB-BED352787547}" name="Table3" displayName="Table3" ref="A1:Z122" totalsRowShown="0">
  <autoFilter ref="A1:Z122" xr:uid="{FE06A95F-616D-4AC4-82AB-BED352787547}"/>
  <sortState xmlns:xlrd2="http://schemas.microsoft.com/office/spreadsheetml/2017/richdata2" ref="A2:Z122">
    <sortCondition ref="Z1:Z122"/>
  </sortState>
  <tableColumns count="26">
    <tableColumn id="1" xr3:uid="{C2FF7773-F5A2-498C-9617-16D804414102}" name="Sub-Sector"/>
    <tableColumn id="2" xr3:uid="{372AE4FE-304F-4B8A-B5A9-B1896865B2CD}" name="Count" dataDxfId="51">
      <calculatedColumnFormula>COUNTIFS(Table2[Sub-Sector],Table3[[#This Row],[Sub-Sector]])</calculatedColumnFormula>
    </tableColumn>
    <tableColumn id="3" xr3:uid="{AF810EF1-4391-47F7-908D-333327F53D2C}" name="Uptrend" dataDxfId="50">
      <calculatedColumnFormula>COUNTIFS(Table2[Sub-Sector],Table3[[#This Row],[Sub-Sector]],Table2[Uptrend],"Uptrend")/Table3[[#This Row],[Count]]</calculatedColumnFormula>
    </tableColumn>
    <tableColumn id="4" xr3:uid="{1E4DF6EB-1038-4760-895F-B3D135B696E7}" name="1W Out-Performance" dataDxfId="49">
      <calculatedColumnFormula>COUNTIFS(Table2[Sub-Sector],Table3[[#This Row],[Sub-Sector]],Table2[1W Return vs Nifty],"&gt;=5")/Table3[[#This Row],[Count]]</calculatedColumnFormula>
    </tableColumn>
    <tableColumn id="5" xr3:uid="{D5DA1BB4-BA49-4684-85E3-90FB4A34CFB2}" name="1M Out-Performance" dataDxfId="48">
      <calculatedColumnFormula>COUNTIFS(Table2[Sub-Sector],Table3[[#This Row],[Sub-Sector]],Table2[1M Return vs Nifty],"&gt;=5")/Table3[[#This Row],[Count]]</calculatedColumnFormula>
    </tableColumn>
    <tableColumn id="6" xr3:uid="{E87F07DE-7E74-4A30-8ADB-7E6CD0828A30}" name="6M Return vs Nifty" dataDxfId="47">
      <calculatedColumnFormula>COUNTIFS(Table2[Sub-Sector],Table3[[#This Row],[Sub-Sector]],Table2[6M Return vs Nifty],"&gt;=10")/Table3[[#This Row],[Count]]</calculatedColumnFormula>
    </tableColumn>
    <tableColumn id="7" xr3:uid="{2900FF4B-AF3C-4A50-8414-4A19402E9EA3}" name="1Y Return vs Nifty" dataDxfId="46">
      <calculatedColumnFormula>COUNTIFS(Table2[Sub-Sector],Table3[[#This Row],[Sub-Sector]],Table2[1Y Return vs Nifty],"&gt;=10")/Table3[[#This Row],[Count]]</calculatedColumnFormula>
    </tableColumn>
    <tableColumn id="8" xr3:uid="{110DF467-C727-4259-9F7A-EFF16F1C2E23}" name="RSI" dataDxfId="45">
      <calculatedColumnFormula>COUNTIFS(Table2[Sub-Sector],Table3[[#This Row],[Sub-Sector]],Table2[RSI Exponential â€“ 14D],"&gt;=50")/Table3[[#This Row],[Count]]</calculatedColumnFormula>
    </tableColumn>
    <tableColumn id="9" xr3:uid="{FB777DEF-9590-4746-83EA-B27CE1BABF19}" name="Relative Volume" dataDxfId="44">
      <calculatedColumnFormula>COUNTIFS(Table2[Sub-Sector],Table3[[#This Row],[Sub-Sector]],Table2[Relative Volume],"&gt;=1")/Table3[[#This Row],[Count]]</calculatedColumnFormula>
    </tableColumn>
    <tableColumn id="10" xr3:uid="{1BCDB0DE-7A34-4324-90F2-712D0EE1224B}" name="% Away From Day Low" dataDxfId="43">
      <calculatedColumnFormula>COUNTIFS(Table2[Sub-Sector],Table3[[#This Row],[Sub-Sector]],Table2[% Away From Day Low],"&gt;=0.05")/Table3[[#This Row],[Count]]</calculatedColumnFormula>
    </tableColumn>
    <tableColumn id="11" xr3:uid="{CA3F86AD-F581-4316-A760-7BE129FAD8A9}" name="% Away From Day High" dataDxfId="42">
      <calculatedColumnFormula>COUNTIFS(Table2[Sub-Sector],Table3[[#This Row],[Sub-Sector]],Table2[% Away From Day High],"&lt;=0.05")/Table3[[#This Row],[Count]]</calculatedColumnFormula>
    </tableColumn>
    <tableColumn id="12" xr3:uid="{C757B6B2-D6EE-41A6-83E0-A879BB223FDA}" name="% Away From Current Week Low" dataDxfId="41">
      <calculatedColumnFormula>COUNTIFS(Table2[Sub-Sector],Table3[[#This Row],[Sub-Sector]],Table2[% Away From Current Week Low],"&gt;=0.05")/Table3[[#This Row],[Count]]</calculatedColumnFormula>
    </tableColumn>
    <tableColumn id="13" xr3:uid="{16DFA9A2-787D-4B4F-8B19-6DFD9BBA961E}" name="% Away From Current Week High" dataDxfId="40">
      <calculatedColumnFormula>COUNTIFS(Table2[Sub-Sector],Table3[[#This Row],[Sub-Sector]],Table2[% Away From Current Week High],"&lt;=0.05")/Table3[[#This Row],[Count]]</calculatedColumnFormula>
    </tableColumn>
    <tableColumn id="14" xr3:uid="{977B3651-6046-4BFE-9A76-FAB4DE71F0EE}" name="% Away From Current Month Low" dataDxfId="39">
      <calculatedColumnFormula>COUNTIFS(Table2[Sub-Sector],Table3[[#This Row],[Sub-Sector]],Table2[% Away From Current Month Low],"&gt;=0.05")/Table3[[#This Row],[Count]]</calculatedColumnFormula>
    </tableColumn>
    <tableColumn id="15" xr3:uid="{BED76B51-80C5-439A-95DF-6A0E61B7CD68}" name="% Away From Current Month High" dataDxfId="38">
      <calculatedColumnFormula>COUNTIFS(Table2[Sub-Sector],Table3[[#This Row],[Sub-Sector]],Table2[% Away From Current Month High],"&lt;=0.05")/Table3[[#This Row],[Count]]</calculatedColumnFormula>
    </tableColumn>
    <tableColumn id="16" xr3:uid="{9760F2EF-C660-4F11-AEF0-37F606C725DF}" name="% Away From 52W High" dataDxfId="37">
      <calculatedColumnFormula>COUNTIFS(Table2[Sub-Sector],Table3[[#This Row],[Sub-Sector]],Table2[% Away From 52W High],"&lt;=10")/Table3[[#This Row],[Count]]</calculatedColumnFormula>
    </tableColumn>
    <tableColumn id="17" xr3:uid="{9B59EBB4-B4CB-49D7-A6D7-817A296B308E}" name="% Away From 52W Low" dataDxfId="36">
      <calculatedColumnFormula>COUNTIFS(Table2[Sub-Sector],Table3[[#This Row],[Sub-Sector]],Table2[% Away From 52W Low],"&gt;=10")/Table3[[#This Row],[Count]]</calculatedColumnFormula>
    </tableColumn>
    <tableColumn id="18" xr3:uid="{E72B4F51-DAEF-4574-9D89-C75696A74EC0}" name="% Price above 20D EMA" dataDxfId="35">
      <calculatedColumnFormula>COUNTIFS(Table2[Sub-Sector],Table3[[#This Row],[Sub-Sector]],Table2[% Price above 20 EMA],"&gt;=0")/Table3[[#This Row],[Count]]</calculatedColumnFormula>
    </tableColumn>
    <tableColumn id="19" xr3:uid="{E6E7CD0E-213E-4C16-8FFB-9F192D098BD1}" name="% Price above 50 EMA" dataDxfId="34">
      <calculatedColumnFormula>COUNTIFS(Table2[Sub-Sector],Table3[[#This Row],[Sub-Sector]],Table2[% Price above 50 EMA],"&gt;=0")/Table3[[#This Row],[Count]]</calculatedColumnFormula>
    </tableColumn>
    <tableColumn id="20" xr3:uid="{8ECD52CE-8356-4A71-BD4A-92A8206B3D4D}" name="% Price above 200 EMA" dataDxfId="33">
      <calculatedColumnFormula>COUNTIFS(Table2[Sub-Sector],Table3[[#This Row],[Sub-Sector]],Table2[% Price above 200 EMA],"&gt;=0")/Table3[[#This Row],[Count]]</calculatedColumnFormula>
    </tableColumn>
    <tableColumn id="21" xr3:uid="{6B74303B-EDE3-4BF7-A6B3-299316B0559E}" name="Rate of Change - Zone" dataDxfId="32">
      <calculatedColumnFormula>COUNTIFS(Table2[Sub-Sector],Table3[[#This Row],[Sub-Sector]],Table2[Rate of Change - Zone],"Positive")/Table3[[#This Row],[Count]]</calculatedColumnFormula>
    </tableColumn>
    <tableColumn id="22" xr3:uid="{982556E6-4D0A-4FA5-A24D-64898BCF9E09}" name="Sharpe Ratio" dataDxfId="31">
      <calculatedColumnFormula>COUNTIFS(Table2[Sub-Sector],Table3[[#This Row],[Sub-Sector]],Table2[Sharpe Ratio],"&gt;=0.10")/Table3[[#This Row],[Count]]</calculatedColumnFormula>
    </tableColumn>
    <tableColumn id="23" xr3:uid="{026E198E-EB1A-4962-8620-A3179AF9968F}" name="Score" dataDxfId="30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FC283EDD-4BA7-4D79-8834-8F56070E1029}" name="Rank" dataDxfId="29">
      <calculatedColumnFormula>_xlfn.RANK.AVG(Table3[[#This Row],[Score]],Table3[Score],1)</calculatedColumnFormula>
    </tableColumn>
    <tableColumn id="25" xr3:uid="{DF8605C0-E719-4A41-B3F5-D5C2154B5B5F}" name="Score 2 " dataDxfId="28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7E4AA5A-26BF-4095-94BB-31CEAA9513B4}" name="Rank 2" dataDxfId="27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9F315-99EA-4308-AB09-3D06CF6817E9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BBCA1ED7-FFC5-45C5-8C79-8CF489D3DE43}" name="Name"/>
    <tableColumn id="2" xr3:uid="{7C0F2610-7317-4CFB-B548-CFD71681FA4A}" name="Ticker"/>
    <tableColumn id="3" xr3:uid="{9AFAD148-C12D-44F4-A9AF-AE1BBAD74FDF}" name="Industry"/>
    <tableColumn id="4" xr3:uid="{F15B3096-99D4-4A76-93C5-9E5DB3CF1998}" name="Sub-Sector"/>
    <tableColumn id="5" xr3:uid="{15FDCA73-507E-4BFB-B295-3EFF54BDA475}" name="Market Cap"/>
    <tableColumn id="6" xr3:uid="{9844E061-7188-444B-9880-876E02679A5A}" name="Close Price"/>
    <tableColumn id="7" xr3:uid="{D4C4334F-E81D-4262-B22F-2A0A0FF2CDE0}" name="1Y Return vs Nifty"/>
    <tableColumn id="18" xr3:uid="{018F3858-40DF-4DEC-BE7E-282800E0AF1E}" name="1Y Return vs Nifty Z-Score" dataDxfId="26">
      <calculatedColumnFormula>(Table2[[#This Row],[1Y Return vs Nifty]]-AVERAGE(Table2[1Y Return vs Nifty]))/_xlfn.STDEV.P(Table2[1Y Return vs Nifty])</calculatedColumnFormula>
    </tableColumn>
    <tableColumn id="8" xr3:uid="{6401DE7C-EB26-4354-B3CE-825DC4C587B1}" name="1M Return vs Nifty"/>
    <tableColumn id="19" xr3:uid="{45A2ACA6-87CF-4E89-A1A6-E2F94CF5E38C}" name="1M Return vs Nifty Z-Score" dataDxfId="25">
      <calculatedColumnFormula>(Table2[[#This Row],[1M Return vs Nifty]]-AVERAGE(Table2[1M Return vs Nifty]))/_xlfn.STDEV.P(Table2[1M Return vs Nifty])</calculatedColumnFormula>
    </tableColumn>
    <tableColumn id="9" xr3:uid="{42C5F22B-A8CC-4640-BB10-1A389BB5705D}" name="6M Return vs Nifty"/>
    <tableColumn id="20" xr3:uid="{04B746C3-FB59-4944-9ACE-6CBA8A70DED9}" name="6M Return vs Nifty Z-Score" dataDxfId="24">
      <calculatedColumnFormula>(Table2[[#This Row],[6M Return vs Nifty]]-AVERAGE(Table2[6M Return vs Nifty]))/_xlfn.STDEV.P(Table2[6M Return vs Nifty])</calculatedColumnFormula>
    </tableColumn>
    <tableColumn id="10" xr3:uid="{82CD6B4D-9344-454E-B284-62059C99005A}" name="1W Return vs Nifty"/>
    <tableColumn id="22" xr3:uid="{94345DB2-FC07-40B8-B05F-E478485F5AC7}" name="1W Return vs Nifty Z-Score" dataDxfId="23">
      <calculatedColumnFormula>(Table2[[#This Row],[1W Return vs Nifty]]-AVERAGE(Table2[1W Return vs Nifty]))/_xlfn.STDEV.P(Table2[1W Return vs Nifty])</calculatedColumnFormula>
    </tableColumn>
    <tableColumn id="21" xr3:uid="{54621AB0-1542-4214-AB5F-BF7CF08C763E}" name="20D EMA" dataDxfId="22"/>
    <tableColumn id="11" xr3:uid="{96229729-0C57-4481-80FE-655FB7206045}" name="50D EMA"/>
    <tableColumn id="12" xr3:uid="{8D0D8023-41D2-4263-8CCD-824A0F9B2407}" name="200D EMA"/>
    <tableColumn id="13" xr3:uid="{E06618C3-30BF-4869-8733-5542E96C946D}" name="RSI Exponential â€“ 14D"/>
    <tableColumn id="25" xr3:uid="{AC6069D3-E0D5-4F58-80FE-43691FC36B5B}" name="% Price above 20 EMA" dataDxfId="21">
      <calculatedColumnFormula>(Table2[[#This Row],[Close Price]]-Table2[[#This Row],[20D EMA]])/Table2[[#This Row],[20D EMA]]</calculatedColumnFormula>
    </tableColumn>
    <tableColumn id="24" xr3:uid="{9983D29C-708D-4062-8C89-426F4A390793}" name="% Price above 50 EMA" dataDxfId="20">
      <calculatedColumnFormula>(Table2[[#This Row],[Close Price]]-Table2[[#This Row],[50D EMA]])/Table2[[#This Row],[50D EMA]]</calculatedColumnFormula>
    </tableColumn>
    <tableColumn id="23" xr3:uid="{DC1552DD-3D38-4771-ABA9-300F6E40C543}" name="% Price above 200 EMA" dataDxfId="19">
      <calculatedColumnFormula>(Table2[[#This Row],[Close Price]]-Table2[[#This Row],[200D EMA]])/Table2[[#This Row],[200D EMA]]</calculatedColumnFormula>
    </tableColumn>
    <tableColumn id="14" xr3:uid="{914EBC80-8A43-47D5-A7CB-176260CD88E7}" name="Relative Volume"/>
    <tableColumn id="37" xr3:uid="{C73C173E-5FFF-4121-9D4B-34A57BA28958}" name="Day Low" dataDxfId="18"/>
    <tableColumn id="36" xr3:uid="{7CD5955C-DCA7-45FC-B3DB-152242302397}" name="Day High"/>
    <tableColumn id="35" xr3:uid="{AA2DA2E8-9DEE-4A48-9C3D-212B92491D44}" name="Current Week Low"/>
    <tableColumn id="34" xr3:uid="{BAF6DFCF-C7BB-4F62-B0C1-26A4F6E7FCC6}" name="Current Week High"/>
    <tableColumn id="33" xr3:uid="{8F5ACD8F-3157-4555-AB4C-A12C2F80FEAF}" name="Current Month Low"/>
    <tableColumn id="32" xr3:uid="{E1A66E15-0F7B-4FFE-AD03-A1F7956F1F95}" name="Current Month High"/>
    <tableColumn id="31" xr3:uid="{28D39DB8-FDE0-4648-8868-7087E4CFE426}" name="% Away From Day Low" dataDxfId="17">
      <calculatedColumnFormula>(Table2[[#This Row],[Close Price]]/Table2[[#This Row],[Day Low]])-1</calculatedColumnFormula>
    </tableColumn>
    <tableColumn id="30" xr3:uid="{BF328CE7-B3FD-4C7D-8628-F84F1A352B40}" name="% Away From Day High" dataDxfId="16">
      <calculatedColumnFormula>(Table2[[#This Row],[Day High]]/Table2[[#This Row],[Close Price]])-1</calculatedColumnFormula>
    </tableColumn>
    <tableColumn id="29" xr3:uid="{5A842243-635C-40F6-8E0C-EA65EFFBB6F8}" name="% Away From Current Week Low" dataDxfId="15">
      <calculatedColumnFormula>(Table2[[#This Row],[Close Price]]/Table2[[#This Row],[Current Week Low]])-1</calculatedColumnFormula>
    </tableColumn>
    <tableColumn id="28" xr3:uid="{009C5EBD-B0B3-48BC-B072-DEEB37FBA82A}" name="% Away From Current Week High" dataDxfId="14">
      <calculatedColumnFormula>(Table2[[#This Row],[Current Week High]]/Table2[[#This Row],[Close Price]])-1</calculatedColumnFormula>
    </tableColumn>
    <tableColumn id="27" xr3:uid="{9D3C1732-2F27-4464-9D26-DA2355E48DD2}" name="% Away From Current Month Low" dataDxfId="13">
      <calculatedColumnFormula>(Table2[[#This Row],[Close Price]]/Table2[[#This Row],[Current Month Low]])-1</calculatedColumnFormula>
    </tableColumn>
    <tableColumn id="26" xr3:uid="{F2B9A1A1-A5FE-420C-AC9E-EF4BC2FCB800}" name="% Away From Current Month High" dataDxfId="12">
      <calculatedColumnFormula>(Table2[[#This Row],[Current Month High]]/Table2[[#This Row],[Close Price]])-1</calculatedColumnFormula>
    </tableColumn>
    <tableColumn id="15" xr3:uid="{68576B8B-185A-437F-B683-4BFFEF97B4E6}" name="% Away From 52W High"/>
    <tableColumn id="16" xr3:uid="{28AD106C-58F4-4745-BCE0-2DAEB8E14925}" name="% Away From 52W Low"/>
    <tableColumn id="42" xr3:uid="{DEFFD26F-089D-4401-9787-BD1A0E0166CB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C8355BF0-BE36-4140-B8BA-9C6F817272B7}" name="Relative Strength Sector Index" dataDxfId="10"/>
    <tableColumn id="40" xr3:uid="{CCDD9631-06B0-4799-BC0B-BCE8F45A9D71}" name="Relative Strength Sector Index - Zone" dataDxfId="9"/>
    <tableColumn id="39" xr3:uid="{590E896A-24EF-4182-BDFE-6B37209EC97D}" name="Rate of Change" dataDxfId="8"/>
    <tableColumn id="38" xr3:uid="{23C653DD-B21B-4BD9-85E1-13AF23B076B1}" name="Rate of Change - Zone" dataDxfId="7"/>
    <tableColumn id="17" xr3:uid="{2873ACB0-BA50-4C81-B205-6B8BA00AD52D}" name="Sharpe Ratio"/>
    <tableColumn id="43" xr3:uid="{4A659FF8-1F70-4BEF-B5AE-5CE449B0AF6B}" name="Sharpe Ratio Z-Score" dataDxfId="6">
      <calculatedColumnFormula>(Table2[[#This Row],[Sharpe Ratio]]-AVERAGE(Table2[Sharpe Ratio]))/_xlfn.STDEV.P(Table2[Sharpe Ratio])</calculatedColumnFormula>
    </tableColumn>
    <tableColumn id="44" xr3:uid="{7996BCE7-BB81-4D50-A317-DC420DB6CB40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A19DCAB4-42F9-4EAF-A1BC-6046483150E3}" name="Rank 1Y" dataDxfId="4">
      <calculatedColumnFormula>_xlfn.RANK.AVG(Table2[[#This Row],[1Y Return vs Nifty Z-Score]],Table2[1Y Return vs Nifty Z-Score])</calculatedColumnFormula>
    </tableColumn>
    <tableColumn id="46" xr3:uid="{03D9404A-1980-4C1E-A7CB-E1AF8C476E0E}" name="Rank 6M" dataDxfId="3">
      <calculatedColumnFormula>_xlfn.RANK.AVG(Table2[[#This Row],[6M Return vs Nifty Z-Score]],Table2[6M Return vs Nifty Z-Score])</calculatedColumnFormula>
    </tableColumn>
    <tableColumn id="47" xr3:uid="{4E6A5A71-8240-41BA-A25C-A6CE823FEECD}" name="Rank Sharpe" dataDxfId="2">
      <calculatedColumnFormula>_xlfn.RANK.AVG(Table2[[#This Row],[Sharpe Ratio Z-Score]],Table2[Sharpe Ratio Z-Score])</calculatedColumnFormula>
    </tableColumn>
    <tableColumn id="48" xr3:uid="{705B6812-E482-49DC-BC6A-B03605CE20F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8267E-651F-49BE-8633-9FC2F66AFE99}" name="Table1" displayName="Table1" ref="A1:Q1491" totalsRowShown="0">
  <autoFilter ref="A1:Q1491" xr:uid="{6BB8267E-651F-49BE-8633-9FC2F66AFE9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CEFACA5-2D9D-4516-BC40-C263B5470F18}" name="Name"/>
    <tableColumn id="2" xr3:uid="{D6D2D4C0-0D8F-4C04-B92D-0BB74BF5974C}" name="Ticker"/>
    <tableColumn id="17" xr3:uid="{5BF2FE88-5B1E-4C58-A027-B42372CB4A15}" name="Industry" dataDxfId="0">
      <calculatedColumnFormula>IFERROR(VLOOKUP(Table1[[#This Row],[Ticker]],[1]!Table1[[Symbol]:[Industry]],2,FALSE),"-")</calculatedColumnFormula>
    </tableColumn>
    <tableColumn id="3" xr3:uid="{A190588F-AE44-4414-A93B-BD13AB142677}" name="Sub-Sector"/>
    <tableColumn id="4" xr3:uid="{01D65926-E7A8-4B6C-937F-F1F40ABB4523}" name="Market Cap"/>
    <tableColumn id="5" xr3:uid="{B8FE08AF-2C69-42E2-B6EA-99987ADA9EB9}" name="Close Price"/>
    <tableColumn id="6" xr3:uid="{6CAD09B0-943A-4DE0-ADE5-9655875F0D74}" name="1Y Return vs Nifty"/>
    <tableColumn id="7" xr3:uid="{B9A9B7B4-B030-400F-8010-283201988B0B}" name="1M Return vs Nifty"/>
    <tableColumn id="8" xr3:uid="{565164EC-5D03-449A-8A1E-705526533596}" name="6M Return vs Nifty"/>
    <tableColumn id="9" xr3:uid="{46FB48E8-90CC-4189-8CD6-7C7A0399D191}" name="1W Return vs Nifty"/>
    <tableColumn id="10" xr3:uid="{D09E5530-66D6-46FC-A1AF-3C96E2CCA9BE}" name="50D EMA"/>
    <tableColumn id="11" xr3:uid="{76BECF8D-65FD-4E22-970E-41E8F1366FFA}" name="200D EMA"/>
    <tableColumn id="12" xr3:uid="{17ECA5E7-6F48-48EF-B3A6-D8414C73DCC8}" name="RSI Exponential â€“ 14D"/>
    <tableColumn id="13" xr3:uid="{D1AD59EF-6A58-4B66-9A05-39205DECF848}" name="Relative Volume"/>
    <tableColumn id="14" xr3:uid="{2F194315-1887-4BBE-B7CE-6224D6712990}" name="% Away From 52W High"/>
    <tableColumn id="15" xr3:uid="{752F8B93-CF5B-4914-B45D-E6E25FC2EDA2}" name="% Away From 52W Low"/>
    <tableColumn id="16" xr3:uid="{334BD45E-5488-44A9-9E73-4D0BD431116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AADE-06AA-42DC-A39F-CB84D3D6280C}">
  <dimension ref="A1:Z122"/>
  <sheetViews>
    <sheetView topLeftCell="N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3211</v>
      </c>
      <c r="C1" t="s">
        <v>3197</v>
      </c>
      <c r="D1" t="s">
        <v>3212</v>
      </c>
      <c r="E1" t="s">
        <v>3213</v>
      </c>
      <c r="F1" t="s">
        <v>7</v>
      </c>
      <c r="G1" t="s">
        <v>5</v>
      </c>
      <c r="H1" t="s">
        <v>3214</v>
      </c>
      <c r="I1" t="s">
        <v>12</v>
      </c>
      <c r="J1" t="s">
        <v>3191</v>
      </c>
      <c r="K1" t="s">
        <v>3192</v>
      </c>
      <c r="L1" t="s">
        <v>3193</v>
      </c>
      <c r="M1" t="s">
        <v>3194</v>
      </c>
      <c r="N1" t="s">
        <v>3195</v>
      </c>
      <c r="O1" t="s">
        <v>3196</v>
      </c>
      <c r="P1" t="s">
        <v>13</v>
      </c>
      <c r="Q1" t="s">
        <v>14</v>
      </c>
      <c r="R1" t="s">
        <v>3215</v>
      </c>
      <c r="S1" t="s">
        <v>3183</v>
      </c>
      <c r="T1" t="s">
        <v>3184</v>
      </c>
      <c r="U1" t="s">
        <v>3201</v>
      </c>
      <c r="V1" t="s">
        <v>15</v>
      </c>
      <c r="W1" t="s">
        <v>3206</v>
      </c>
      <c r="X1" t="s">
        <v>3216</v>
      </c>
      <c r="Y1" t="s">
        <v>3217</v>
      </c>
      <c r="Z1" t="s">
        <v>3218</v>
      </c>
    </row>
    <row r="2" spans="1:26" x14ac:dyDescent="0.3">
      <c r="A2" t="s">
        <v>147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134.5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2">
        <f>_xlfn.RANK.AVG(Table3[[#This Row],[Score 2 ]],Table3[[Score 2 ]],1)</f>
        <v>1.5</v>
      </c>
    </row>
    <row r="3" spans="1:26" x14ac:dyDescent="0.3">
      <c r="A3" t="s">
        <v>488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134.5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3">
        <f>_xlfn.RANK.AVG(Table3[[#This Row],[Score 2 ]],Table3[[Score 2 ]],1)</f>
        <v>1.5</v>
      </c>
    </row>
    <row r="4" spans="1:26" x14ac:dyDescent="0.3">
      <c r="A4" t="s">
        <v>86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0.33333333333333331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0.66666666666666663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0.66666666666666663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50</v>
      </c>
      <c r="Z4">
        <f>_xlfn.RANK.AVG(Table3[[#This Row],[Score 2 ]],Table3[[Score 2 ]],1)</f>
        <v>3</v>
      </c>
    </row>
    <row r="5" spans="1:26" x14ac:dyDescent="0.3">
      <c r="A5" t="s">
        <v>246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0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0.5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0.5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5">
        <f>_xlfn.RANK.AVG(Table3[[#This Row],[Score]],Table3[Score],1)</f>
        <v>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60.5</v>
      </c>
      <c r="Z5">
        <f>_xlfn.RANK.AVG(Table3[[#This Row],[Score 2 ]],Table3[[Score 2 ]],1)</f>
        <v>4</v>
      </c>
    </row>
    <row r="6" spans="1:26" x14ac:dyDescent="0.3">
      <c r="A6" t="s">
        <v>111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0.66666666666666663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6">
        <f>_xlfn.RANK.AVG(Table3[[#This Row],[Score]],Table3[Score],1)</f>
        <v>16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6">
        <f>_xlfn.RANK.AVG(Table3[[#This Row],[Score 2 ]],Table3[[Score 2 ]],1)</f>
        <v>5</v>
      </c>
    </row>
    <row r="7" spans="1:26" x14ac:dyDescent="0.3">
      <c r="A7" t="s">
        <v>75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0.66666666666666663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0.66666666666666663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161.5</v>
      </c>
      <c r="X7">
        <f>_xlfn.RANK.AVG(Table3[[#This Row],[Score]],Table3[Score],1)</f>
        <v>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</v>
      </c>
      <c r="Z7">
        <f>_xlfn.RANK.AVG(Table3[[#This Row],[Score 2 ]],Table3[[Score 2 ]],1)</f>
        <v>6</v>
      </c>
    </row>
    <row r="8" spans="1:26" x14ac:dyDescent="0.3">
      <c r="A8" t="s">
        <v>43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0.5</v>
      </c>
      <c r="N8" s="1">
        <f>COUNTIFS(Table2[Sub-Sector],Table3[[#This Row],[Sub-Sector]],Table2[% Away From Current Month Low],"&gt;=0.05")/Table3[[#This Row],[Count]]</f>
        <v>0.5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</v>
      </c>
      <c r="X8">
        <f>_xlfn.RANK.AVG(Table3[[#This Row],[Score]],Table3[Score],1)</f>
        <v>10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115.5</v>
      </c>
      <c r="Z8">
        <f>_xlfn.RANK.AVG(Table3[[#This Row],[Score 2 ]],Table3[[Score 2 ]],1)</f>
        <v>7</v>
      </c>
    </row>
    <row r="9" spans="1:26" x14ac:dyDescent="0.3">
      <c r="A9" t="s">
        <v>95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0.66666666666666663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0.33333333333333331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0.33333333333333331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0.33333333333333331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0.66666666666666663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9">
        <f>_xlfn.RANK.AVG(Table3[[#This Row],[Score]],Table3[Score],1)</f>
        <v>36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9">
        <f>_xlfn.RANK.AVG(Table3[[#This Row],[Score 2 ]],Table3[[Score 2 ]],1)</f>
        <v>8</v>
      </c>
    </row>
    <row r="10" spans="1:26" x14ac:dyDescent="0.3">
      <c r="A10" t="s">
        <v>54</v>
      </c>
      <c r="B10">
        <f>COUNTIFS(Table2[Sub-Sector],Table3[[#This Row],[Sub-Sector]])</f>
        <v>44</v>
      </c>
      <c r="C10" s="1">
        <f>COUNTIFS(Table2[Sub-Sector],Table3[[#This Row],[Sub-Sector]],Table2[Uptrend],"Uptrend")/Table3[[#This Row],[Count]]</f>
        <v>0.93181818181818177</v>
      </c>
      <c r="D10" s="1">
        <f>COUNTIFS(Table2[Sub-Sector],Table3[[#This Row],[Sub-Sector]],Table2[1W Return vs Nifty],"&gt;=5")/Table3[[#This Row],[Count]]</f>
        <v>0.22727272727272727</v>
      </c>
      <c r="E10" s="1">
        <f>COUNTIFS(Table2[Sub-Sector],Table3[[#This Row],[Sub-Sector]],Table2[1M Return vs Nifty],"&gt;=5")/Table3[[#This Row],[Count]]</f>
        <v>0.52272727272727271</v>
      </c>
      <c r="F10" s="1">
        <f>COUNTIFS(Table2[Sub-Sector],Table3[[#This Row],[Sub-Sector]],Table2[6M Return vs Nifty],"&gt;=10")/Table3[[#This Row],[Count]]</f>
        <v>0.72727272727272729</v>
      </c>
      <c r="G10" s="1">
        <f>COUNTIFS(Table2[Sub-Sector],Table3[[#This Row],[Sub-Sector]],Table2[1Y Return vs Nifty],"&gt;=10")/Table3[[#This Row],[Count]]</f>
        <v>0.70454545454545459</v>
      </c>
      <c r="H10" s="1">
        <f>COUNTIFS(Table2[Sub-Sector],Table3[[#This Row],[Sub-Sector]],Table2[RSI Exponential â€“ 14D],"&gt;=50")/Table3[[#This Row],[Count]]</f>
        <v>0.81818181818181823</v>
      </c>
      <c r="I10" s="1">
        <f>COUNTIFS(Table2[Sub-Sector],Table3[[#This Row],[Sub-Sector]],Table2[Relative Volume],"&gt;=1")/Table3[[#This Row],[Count]]</f>
        <v>0.47727272727272729</v>
      </c>
      <c r="J10" s="1">
        <f>COUNTIFS(Table2[Sub-Sector],Table3[[#This Row],[Sub-Sector]],Table2[% Away From Day Low],"&gt;=0.05")/Table3[[#This Row],[Count]]</f>
        <v>2.2727272727272728E-2</v>
      </c>
      <c r="K10" s="1">
        <f>COUNTIFS(Table2[Sub-Sector],Table3[[#This Row],[Sub-Sector]],Table2[% Away From Day High],"&lt;=0.05")/Table3[[#This Row],[Count]]</f>
        <v>0.93181818181818177</v>
      </c>
      <c r="L10" s="1">
        <f>COUNTIFS(Table2[Sub-Sector],Table3[[#This Row],[Sub-Sector]],Table2[% Away From Current Week Low],"&gt;=0.05")/Table3[[#This Row],[Count]]</f>
        <v>0.27272727272727271</v>
      </c>
      <c r="M10" s="1">
        <f>COUNTIFS(Table2[Sub-Sector],Table3[[#This Row],[Sub-Sector]],Table2[% Away From Current Week High],"&lt;=0.05")/Table3[[#This Row],[Count]]</f>
        <v>0.79545454545454541</v>
      </c>
      <c r="N10" s="1">
        <f>COUNTIFS(Table2[Sub-Sector],Table3[[#This Row],[Sub-Sector]],Table2[% Away From Current Month Low],"&gt;=0.05")/Table3[[#This Row],[Count]]</f>
        <v>0.59090909090909094</v>
      </c>
      <c r="O10" s="1">
        <f>COUNTIFS(Table2[Sub-Sector],Table3[[#This Row],[Sub-Sector]],Table2[% Away From Current Month High],"&lt;=0.05")/Table3[[#This Row],[Count]]</f>
        <v>0.63636363636363635</v>
      </c>
      <c r="P10" s="1">
        <f>COUNTIFS(Table2[Sub-Sector],Table3[[#This Row],[Sub-Sector]],Table2[% Away From 52W High],"&lt;=10")/Table3[[#This Row],[Count]]</f>
        <v>0.84090909090909094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0.86363636363636365</v>
      </c>
      <c r="S10" s="1">
        <f>COUNTIFS(Table2[Sub-Sector],Table3[[#This Row],[Sub-Sector]],Table2[% Price above 50 EMA],"&gt;=0")/Table3[[#This Row],[Count]]</f>
        <v>0.84090909090909094</v>
      </c>
      <c r="T10" s="1">
        <f>COUNTIFS(Table2[Sub-Sector],Table3[[#This Row],[Sub-Sector]],Table2[% Price above 200 EMA],"&gt;=0")/Table3[[#This Row],[Count]]</f>
        <v>0.97727272727272729</v>
      </c>
      <c r="U10" s="1">
        <f>COUNTIFS(Table2[Sub-Sector],Table3[[#This Row],[Sub-Sector]],Table2[Rate of Change - Zone],"Positive")/Table3[[#This Row],[Count]]</f>
        <v>0.81818181818181823</v>
      </c>
      <c r="V10" s="1">
        <f>COUNTIFS(Table2[Sub-Sector],Table3[[#This Row],[Sub-Sector]],Table2[Sharpe Ratio],"&gt;=0.10")/Table3[[#This Row],[Count]]</f>
        <v>0.13636363636363635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</v>
      </c>
      <c r="X10">
        <f>_xlfn.RANK.AVG(Table3[[#This Row],[Score]],Table3[Score],1)</f>
        <v>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0">
        <f>_xlfn.RANK.AVG(Table3[[#This Row],[Score 2 ]],Table3[[Score 2 ]],1)</f>
        <v>9</v>
      </c>
    </row>
    <row r="11" spans="1:26" x14ac:dyDescent="0.3">
      <c r="A11" t="s">
        <v>121</v>
      </c>
      <c r="B11">
        <f>COUNTIFS(Table2[Sub-Sector],Table3[[#This Row],[Sub-Sector]])</f>
        <v>8</v>
      </c>
      <c r="C11" s="1">
        <f>COUNTIFS(Table2[Sub-Sector],Table3[[#This Row],[Sub-Sector]],Table2[Uptrend],"Uptrend")/Table3[[#This Row],[Count]]</f>
        <v>0.875</v>
      </c>
      <c r="D11" s="1">
        <f>COUNTIFS(Table2[Sub-Sector],Table3[[#This Row],[Sub-Sector]],Table2[1W Return vs Nifty],"&gt;=5")/Table3[[#This Row],[Count]]</f>
        <v>0.125</v>
      </c>
      <c r="E11" s="1">
        <f>COUNTIFS(Table2[Sub-Sector],Table3[[#This Row],[Sub-Sector]],Table2[1M Return vs Nifty],"&gt;=5")/Table3[[#This Row],[Count]]</f>
        <v>0.125</v>
      </c>
      <c r="F11" s="1">
        <f>COUNTIFS(Table2[Sub-Sector],Table3[[#This Row],[Sub-Sector]],Table2[6M Return vs Nifty],"&gt;=10")/Table3[[#This Row],[Count]]</f>
        <v>0.75</v>
      </c>
      <c r="G11" s="1">
        <f>COUNTIFS(Table2[Sub-Sector],Table3[[#This Row],[Sub-Sector]],Table2[1Y Return vs Nifty],"&gt;=10")/Table3[[#This Row],[Count]]</f>
        <v>0.625</v>
      </c>
      <c r="H11" s="1">
        <f>COUNTIFS(Table2[Sub-Sector],Table3[[#This Row],[Sub-Sector]],Table2[RSI Exponential â€“ 14D],"&gt;=50")/Table3[[#This Row],[Count]]</f>
        <v>0.625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0.875</v>
      </c>
      <c r="L11" s="1">
        <f>COUNTIFS(Table2[Sub-Sector],Table3[[#This Row],[Sub-Sector]],Table2[% Away From Current Week Low],"&gt;=0.05")/Table3[[#This Row],[Count]]</f>
        <v>0.25</v>
      </c>
      <c r="M11" s="1">
        <f>COUNTIFS(Table2[Sub-Sector],Table3[[#This Row],[Sub-Sector]],Table2[% Away From Current Week High],"&lt;=0.05")/Table3[[#This Row],[Count]]</f>
        <v>0.75</v>
      </c>
      <c r="N11" s="1">
        <f>COUNTIFS(Table2[Sub-Sector],Table3[[#This Row],[Sub-Sector]],Table2[% Away From Current Month Low],"&gt;=0.05")/Table3[[#This Row],[Count]]</f>
        <v>0.25</v>
      </c>
      <c r="O11" s="1">
        <f>COUNTIFS(Table2[Sub-Sector],Table3[[#This Row],[Sub-Sector]],Table2[% Away From Current Month High],"&lt;=0.05")/Table3[[#This Row],[Count]]</f>
        <v>0.625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0.75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0.75</v>
      </c>
      <c r="V11" s="1">
        <f>COUNTIFS(Table2[Sub-Sector],Table3[[#This Row],[Sub-Sector]],Table2[Sharpe Ratio],"&gt;=0.10")/Table3[[#This Row],[Count]]</f>
        <v>0.125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11">
        <f>_xlfn.RANK.AVG(Table3[[#This Row],[Score]],Table3[Score],1)</f>
        <v>13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1">
        <f>_xlfn.RANK.AVG(Table3[[#This Row],[Score 2 ]],Table3[[Score 2 ]],1)</f>
        <v>10</v>
      </c>
    </row>
    <row r="12" spans="1:26" x14ac:dyDescent="0.3">
      <c r="A12" t="s">
        <v>335</v>
      </c>
      <c r="B12">
        <f>COUNTIFS(Table2[Sub-Sector],Table3[[#This Row],[Sub-Sector]])</f>
        <v>10</v>
      </c>
      <c r="C12" s="1">
        <f>COUNTIFS(Table2[Sub-Sector],Table3[[#This Row],[Sub-Sector]],Table2[Uptrend],"Uptrend")/Table3[[#This Row],[Count]]</f>
        <v>0.9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0.2</v>
      </c>
      <c r="F12" s="1">
        <f>COUNTIFS(Table2[Sub-Sector],Table3[[#This Row],[Sub-Sector]],Table2[6M Return vs Nifty],"&gt;=10")/Table3[[#This Row],[Count]]</f>
        <v>0.9</v>
      </c>
      <c r="G12" s="1">
        <f>COUNTIFS(Table2[Sub-Sector],Table3[[#This Row],[Sub-Sector]],Table2[1Y Return vs Nifty],"&gt;=10")/Table3[[#This Row],[Count]]</f>
        <v>0.7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0.6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0.2</v>
      </c>
      <c r="M12" s="1">
        <f>COUNTIFS(Table2[Sub-Sector],Table3[[#This Row],[Sub-Sector]],Table2[% Away From Current Week High],"&lt;=0.05")/Table3[[#This Row],[Count]]</f>
        <v>0.7</v>
      </c>
      <c r="N12" s="1">
        <f>COUNTIFS(Table2[Sub-Sector],Table3[[#This Row],[Sub-Sector]],Table2[% Away From Current Month Low],"&gt;=0.05")/Table3[[#This Row],[Count]]</f>
        <v>0.4</v>
      </c>
      <c r="O12" s="1">
        <f>COUNTIFS(Table2[Sub-Sector],Table3[[#This Row],[Sub-Sector]],Table2[% Away From Current Month High],"&lt;=0.05")/Table3[[#This Row],[Count]]</f>
        <v>0.3</v>
      </c>
      <c r="P12" s="1">
        <f>COUNTIFS(Table2[Sub-Sector],Table3[[#This Row],[Sub-Sector]],Table2[% Away From 52W High],"&lt;=10")/Table3[[#This Row],[Count]]</f>
        <v>0.7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0.7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0.2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12">
        <f>_xlfn.RANK.AVG(Table3[[#This Row],[Score]],Table3[Score],1)</f>
        <v>21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2">
        <f>_xlfn.RANK.AVG(Table3[[#This Row],[Score 2 ]],Table3[[Score 2 ]],1)</f>
        <v>11</v>
      </c>
    </row>
    <row r="13" spans="1:26" x14ac:dyDescent="0.3">
      <c r="A13" t="s">
        <v>767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0.33333333333333331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0.66666666666666663</v>
      </c>
      <c r="O13" s="1">
        <f>COUNTIFS(Table2[Sub-Sector],Table3[[#This Row],[Sub-Sector]],Table2[% Away From Current Month High],"&lt;=0.05")/Table3[[#This Row],[Count]]</f>
        <v>0.66666666666666663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0.66666666666666663</v>
      </c>
      <c r="V13" s="1">
        <f>COUNTIFS(Table2[Sub-Sector],Table3[[#This Row],[Sub-Sector]],Table2[Sharpe Ratio],"&gt;=0.10")/Table3[[#This Row],[Count]]</f>
        <v>0.33333333333333331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3">
        <f>_xlfn.RANK.AVG(Table3[[#This Row],[Score 2 ]],Table3[[Score 2 ]],1)</f>
        <v>12</v>
      </c>
    </row>
    <row r="14" spans="1:26" x14ac:dyDescent="0.3">
      <c r="A14" t="s">
        <v>187</v>
      </c>
      <c r="B14">
        <f>COUNTIFS(Table2[Sub-Sector],Table3[[#This Row],[Sub-Sector]])</f>
        <v>4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0.25</v>
      </c>
      <c r="E14" s="1">
        <f>COUNTIFS(Table2[Sub-Sector],Table3[[#This Row],[Sub-Sector]],Table2[1M Return vs Nifty],"&gt;=5")/Table3[[#This Row],[Count]]</f>
        <v>0.75</v>
      </c>
      <c r="F14" s="1">
        <f>COUNTIFS(Table2[Sub-Sector],Table3[[#This Row],[Sub-Sector]],Table2[6M Return vs Nifty],"&gt;=10")/Table3[[#This Row],[Count]]</f>
        <v>0.75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0.75</v>
      </c>
      <c r="I14" s="1">
        <f>COUNTIFS(Table2[Sub-Sector],Table3[[#This Row],[Sub-Sector]],Table2[Relative Volume],"&gt;=1")/Table3[[#This Row],[Count]]</f>
        <v>0.75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0.25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0.5</v>
      </c>
      <c r="O14" s="1">
        <f>COUNTIFS(Table2[Sub-Sector],Table3[[#This Row],[Sub-Sector]],Table2[% Away From Current Month High],"&lt;=0.05")/Table3[[#This Row],[Count]]</f>
        <v>0.5</v>
      </c>
      <c r="P14" s="1">
        <f>COUNTIFS(Table2[Sub-Sector],Table3[[#This Row],[Sub-Sector]],Table2[% Away From 52W High],"&lt;=10")/Table3[[#This Row],[Count]]</f>
        <v>0.75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0.75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169.5</v>
      </c>
      <c r="X14">
        <f>_xlfn.RANK.AVG(Table3[[#This Row],[Score]],Table3[Score],1)</f>
        <v>4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4">
        <f>_xlfn.RANK.AVG(Table3[[#This Row],[Score 2 ]],Table3[[Score 2 ]],1)</f>
        <v>13</v>
      </c>
    </row>
    <row r="15" spans="1:26" x14ac:dyDescent="0.3">
      <c r="A15" t="s">
        <v>955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230.5</v>
      </c>
      <c r="X15">
        <f>_xlfn.RANK.AVG(Table3[[#This Row],[Score]],Table3[Score],1)</f>
        <v>12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5">
        <f>_xlfn.RANK.AVG(Table3[[#This Row],[Score 2 ]],Table3[[Score 2 ]],1)</f>
        <v>15</v>
      </c>
    </row>
    <row r="16" spans="1:26" x14ac:dyDescent="0.3">
      <c r="A16" t="s">
        <v>1346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247.5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6">
        <f>_xlfn.RANK.AVG(Table3[[#This Row],[Score 2 ]],Table3[[Score 2 ]],1)</f>
        <v>15</v>
      </c>
    </row>
    <row r="17" spans="1:26" x14ac:dyDescent="0.3">
      <c r="A17" t="s">
        <v>1622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17">
        <f>_xlfn.RANK.AVG(Table3[[#This Row],[Score]],Table3[Score],1)</f>
        <v>25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7">
        <f>_xlfn.RANK.AVG(Table3[[#This Row],[Score 2 ]],Table3[[Score 2 ]],1)</f>
        <v>15</v>
      </c>
    </row>
    <row r="18" spans="1:26" x14ac:dyDescent="0.3">
      <c r="A18" t="s">
        <v>251</v>
      </c>
      <c r="B18">
        <f>COUNTIFS(Table2[Sub-Sector],Table3[[#This Row],[Sub-Sector]])</f>
        <v>6</v>
      </c>
      <c r="C18" s="1">
        <f>COUNTIFS(Table2[Sub-Sector],Table3[[#This Row],[Sub-Sector]],Table2[Uptrend],"Uptrend")/Table3[[#This Row],[Count]]</f>
        <v>0.83333333333333337</v>
      </c>
      <c r="D18" s="1">
        <f>COUNTIFS(Table2[Sub-Sector],Table3[[#This Row],[Sub-Sector]],Table2[1W Return vs Nifty],"&gt;=5")/Table3[[#This Row],[Count]]</f>
        <v>0.33333333333333331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0.83333333333333337</v>
      </c>
      <c r="I18" s="1">
        <f>COUNTIFS(Table2[Sub-Sector],Table3[[#This Row],[Sub-Sector]],Table2[Relative Volume],"&gt;=1")/Table3[[#This Row],[Count]]</f>
        <v>0.66666666666666663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0.33333333333333331</v>
      </c>
      <c r="M18" s="1">
        <f>COUNTIFS(Table2[Sub-Sector],Table3[[#This Row],[Sub-Sector]],Table2[% Away From Current Week High],"&lt;=0.05")/Table3[[#This Row],[Count]]</f>
        <v>0.83333333333333337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0.83333333333333337</v>
      </c>
      <c r="P18" s="1">
        <f>COUNTIFS(Table2[Sub-Sector],Table3[[#This Row],[Sub-Sector]],Table2[% Away From 52W High],"&lt;=10")/Table3[[#This Row],[Count]]</f>
        <v>0.83333333333333337</v>
      </c>
      <c r="Q18" s="1">
        <f>COUNTIFS(Table2[Sub-Sector],Table3[[#This Row],[Sub-Sector]],Table2[% Away From 52W Low],"&gt;=10")/Table3[[#This Row],[Count]]</f>
        <v>0.83333333333333337</v>
      </c>
      <c r="R18" s="1">
        <f>COUNTIFS(Table2[Sub-Sector],Table3[[#This Row],[Sub-Sector]],Table2[% Price above 20 EMA],"&gt;=0")/Table3[[#This Row],[Count]]</f>
        <v>0.83333333333333337</v>
      </c>
      <c r="S18" s="1">
        <f>COUNTIFS(Table2[Sub-Sector],Table3[[#This Row],[Sub-Sector]],Table2[% Price above 50 EMA],"&gt;=0")/Table3[[#This Row],[Count]]</f>
        <v>0.83333333333333337</v>
      </c>
      <c r="T18" s="1">
        <f>COUNTIFS(Table2[Sub-Sector],Table3[[#This Row],[Sub-Sector]],Table2[% Price above 200 EMA],"&gt;=0")/Table3[[#This Row],[Count]]</f>
        <v>0.83333333333333337</v>
      </c>
      <c r="U18" s="1">
        <f>COUNTIFS(Table2[Sub-Sector],Table3[[#This Row],[Sub-Sector]],Table2[Rate of Change - Zone],"Positive")/Table3[[#This Row],[Count]]</f>
        <v>0.83333333333333337</v>
      </c>
      <c r="V18" s="1">
        <f>COUNTIFS(Table2[Sub-Sector],Table3[[#This Row],[Sub-Sector]],Table2[Sharpe Ratio],"&gt;=0.10")/Table3[[#This Row],[Count]]</f>
        <v>0.16666666666666666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18">
        <f>_xlfn.RANK.AVG(Table3[[#This Row],[Score]],Table3[Score],1)</f>
        <v>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8">
        <f>_xlfn.RANK.AVG(Table3[[#This Row],[Score 2 ]],Table3[[Score 2 ]],1)</f>
        <v>17</v>
      </c>
    </row>
    <row r="19" spans="1:26" x14ac:dyDescent="0.3">
      <c r="A19" t="s">
        <v>1007</v>
      </c>
      <c r="B19">
        <f>COUNTIFS(Table2[Sub-Sector],Table3[[#This Row],[Sub-Sector]])</f>
        <v>6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0.83333333333333337</v>
      </c>
      <c r="G19" s="1">
        <f>COUNTIFS(Table2[Sub-Sector],Table3[[#This Row],[Sub-Sector]],Table2[1Y Return vs Nifty],"&gt;=10")/Table3[[#This Row],[Count]]</f>
        <v>0.66666666666666663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0.83333333333333337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0.33333333333333331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0.16666666666666666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9">
        <f>_xlfn.RANK.AVG(Table3[[#This Row],[Score 2 ]],Table3[[Score 2 ]],1)</f>
        <v>18</v>
      </c>
    </row>
    <row r="20" spans="1:26" x14ac:dyDescent="0.3">
      <c r="A20" t="s">
        <v>219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0.66666666666666663</v>
      </c>
      <c r="F20" s="1">
        <f>COUNTIFS(Table2[Sub-Sector],Table3[[#This Row],[Sub-Sector]],Table2[6M Return vs Nifty],"&gt;=10")/Table3[[#This Row],[Count]]</f>
        <v>0.33333333333333331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0.33333333333333331</v>
      </c>
      <c r="O20" s="1">
        <f>COUNTIFS(Table2[Sub-Sector],Table3[[#This Row],[Sub-Sector]],Table2[% Away From Current Month High],"&lt;=0.05")/Table3[[#This Row],[Count]]</f>
        <v>0.66666666666666663</v>
      </c>
      <c r="P20" s="1">
        <f>COUNTIFS(Table2[Sub-Sector],Table3[[#This Row],[Sub-Sector]],Table2[% Away From 52W High],"&lt;=10")/Table3[[#This Row],[Count]]</f>
        <v>0.66666666666666663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20">
        <f>_xlfn.RANK.AVG(Table3[[#This Row],[Score]],Table3[Score],1)</f>
        <v>15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0">
        <f>_xlfn.RANK.AVG(Table3[[#This Row],[Score 2 ]],Table3[[Score 2 ]],1)</f>
        <v>19</v>
      </c>
    </row>
    <row r="21" spans="1:26" x14ac:dyDescent="0.3">
      <c r="A21" t="s">
        <v>269</v>
      </c>
      <c r="B21">
        <f>COUNTIFS(Table2[Sub-Sector],Table3[[#This Row],[Sub-Sector]])</f>
        <v>14</v>
      </c>
      <c r="C21" s="1">
        <f>COUNTIFS(Table2[Sub-Sector],Table3[[#This Row],[Sub-Sector]],Table2[Uptrend],"Uptrend")/Table3[[#This Row],[Count]]</f>
        <v>0.9285714285714286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0.35714285714285715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0.5714285714285714</v>
      </c>
      <c r="H21" s="1">
        <f>COUNTIFS(Table2[Sub-Sector],Table3[[#This Row],[Sub-Sector]],Table2[RSI Exponential â€“ 14D],"&gt;=50")/Table3[[#This Row],[Count]]</f>
        <v>0.9285714285714286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7.1428571428571425E-2</v>
      </c>
      <c r="K21" s="1">
        <f>COUNTIFS(Table2[Sub-Sector],Table3[[#This Row],[Sub-Sector]],Table2[% Away From Day High],"&lt;=0.05")/Table3[[#This Row],[Count]]</f>
        <v>0.9285714285714286</v>
      </c>
      <c r="L21" s="1">
        <f>COUNTIFS(Table2[Sub-Sector],Table3[[#This Row],[Sub-Sector]],Table2[% Away From Current Week Low],"&gt;=0.05")/Table3[[#This Row],[Count]]</f>
        <v>0.21428571428571427</v>
      </c>
      <c r="M21" s="1">
        <f>COUNTIFS(Table2[Sub-Sector],Table3[[#This Row],[Sub-Sector]],Table2[% Away From Current Week High],"&lt;=0.05")/Table3[[#This Row],[Count]]</f>
        <v>0.9285714285714286</v>
      </c>
      <c r="N21" s="1">
        <f>COUNTIFS(Table2[Sub-Sector],Table3[[#This Row],[Sub-Sector]],Table2[% Away From Current Month Low],"&gt;=0.05")/Table3[[#This Row],[Count]]</f>
        <v>0.42857142857142855</v>
      </c>
      <c r="O21" s="1">
        <f>COUNTIFS(Table2[Sub-Sector],Table3[[#This Row],[Sub-Sector]],Table2[% Away From Current Month High],"&lt;=0.05")/Table3[[#This Row],[Count]]</f>
        <v>0.8571428571428571</v>
      </c>
      <c r="P21" s="1">
        <f>COUNTIFS(Table2[Sub-Sector],Table3[[#This Row],[Sub-Sector]],Table2[% Away From 52W High],"&lt;=10")/Table3[[#This Row],[Count]]</f>
        <v>0.7142857142857143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0.8571428571428571</v>
      </c>
      <c r="S21" s="1">
        <f>COUNTIFS(Table2[Sub-Sector],Table3[[#This Row],[Sub-Sector]],Table2[% Price above 50 EMA],"&gt;=0")/Table3[[#This Row],[Count]]</f>
        <v>0.9285714285714286</v>
      </c>
      <c r="T21" s="1">
        <f>COUNTIFS(Table2[Sub-Sector],Table3[[#This Row],[Sub-Sector]],Table2[% Price above 200 EMA],"&gt;=0")/Table3[[#This Row],[Count]]</f>
        <v>0.9285714285714286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0.21428571428571427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</v>
      </c>
      <c r="X21">
        <f>_xlfn.RANK.AVG(Table3[[#This Row],[Score]],Table3[Score],1)</f>
        <v>20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21">
        <f>_xlfn.RANK.AVG(Table3[[#This Row],[Score 2 ]],Table3[[Score 2 ]],1)</f>
        <v>20</v>
      </c>
    </row>
    <row r="22" spans="1:26" x14ac:dyDescent="0.3">
      <c r="A22" t="s">
        <v>369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1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1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22">
        <f>_xlfn.RANK.AVG(Table3[[#This Row],[Score]],Table3[Score],1)</f>
        <v>30.5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2">
        <f>_xlfn.RANK.AVG(Table3[[#This Row],[Score 2 ]],Table3[[Score 2 ]],1)</f>
        <v>21.5</v>
      </c>
    </row>
    <row r="23" spans="1:26" x14ac:dyDescent="0.3">
      <c r="A23" t="s">
        <v>232</v>
      </c>
      <c r="B23">
        <f>COUNTIFS(Table2[Sub-Sector],Table3[[#This Row],[Sub-Sector]])</f>
        <v>7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0.14285714285714285</v>
      </c>
      <c r="E23" s="1">
        <f>COUNTIFS(Table2[Sub-Sector],Table3[[#This Row],[Sub-Sector]],Table2[1M Return vs Nifty],"&gt;=5")/Table3[[#This Row],[Count]]</f>
        <v>0.5714285714285714</v>
      </c>
      <c r="F23" s="1">
        <f>COUNTIFS(Table2[Sub-Sector],Table3[[#This Row],[Sub-Sector]],Table2[6M Return vs Nifty],"&gt;=10")/Table3[[#This Row],[Count]]</f>
        <v>0.2857142857142857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0.7142857142857143</v>
      </c>
      <c r="I23" s="1">
        <f>COUNTIFS(Table2[Sub-Sector],Table3[[#This Row],[Sub-Sector]],Table2[Relative Volume],"&gt;=1")/Table3[[#This Row],[Count]]</f>
        <v>0.7142857142857143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0.14285714285714285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0.2857142857142857</v>
      </c>
      <c r="O23" s="1">
        <f>COUNTIFS(Table2[Sub-Sector],Table3[[#This Row],[Sub-Sector]],Table2[% Away From Current Month High],"&lt;=0.05")/Table3[[#This Row],[Count]]</f>
        <v>0.5714285714285714</v>
      </c>
      <c r="P23" s="1">
        <f>COUNTIFS(Table2[Sub-Sector],Table3[[#This Row],[Sub-Sector]],Table2[% Away From 52W High],"&lt;=10")/Table3[[#This Row],[Count]]</f>
        <v>0.7142857142857143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0.8571428571428571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0.5714285714285714</v>
      </c>
      <c r="V23" s="1">
        <f>COUNTIFS(Table2[Sub-Sector],Table3[[#This Row],[Sub-Sector]],Table2[Sharpe Ratio],"&gt;=0.10")/Table3[[#This Row],[Count]]</f>
        <v>0.42857142857142855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205</v>
      </c>
      <c r="X23">
        <f>_xlfn.RANK.AVG(Table3[[#This Row],[Score]],Table3[Score],1)</f>
        <v>8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3">
        <f>_xlfn.RANK.AVG(Table3[[#This Row],[Score 2 ]],Table3[[Score 2 ]],1)</f>
        <v>21.5</v>
      </c>
    </row>
    <row r="24" spans="1:26" x14ac:dyDescent="0.3">
      <c r="A24" t="s">
        <v>171</v>
      </c>
      <c r="B24">
        <f>COUNTIFS(Table2[Sub-Sector],Table3[[#This Row],[Sub-Sector]])</f>
        <v>9</v>
      </c>
      <c r="C24" s="1">
        <f>COUNTIFS(Table2[Sub-Sector],Table3[[#This Row],[Sub-Sector]],Table2[Uptrend],"Uptrend")/Table3[[#This Row],[Count]]</f>
        <v>0.88888888888888884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0.1111111111111111</v>
      </c>
      <c r="F24" s="1">
        <f>COUNTIFS(Table2[Sub-Sector],Table3[[#This Row],[Sub-Sector]],Table2[6M Return vs Nifty],"&gt;=10")/Table3[[#This Row],[Count]]</f>
        <v>0.77777777777777779</v>
      </c>
      <c r="G24" s="1">
        <f>COUNTIFS(Table2[Sub-Sector],Table3[[#This Row],[Sub-Sector]],Table2[1Y Return vs Nifty],"&gt;=10")/Table3[[#This Row],[Count]]</f>
        <v>0.55555555555555558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0.44444444444444442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0.1111111111111111</v>
      </c>
      <c r="M24" s="1">
        <f>COUNTIFS(Table2[Sub-Sector],Table3[[#This Row],[Sub-Sector]],Table2[% Away From Current Week High],"&lt;=0.05")/Table3[[#This Row],[Count]]</f>
        <v>0.77777777777777779</v>
      </c>
      <c r="N24" s="1">
        <f>COUNTIFS(Table2[Sub-Sector],Table3[[#This Row],[Sub-Sector]],Table2[% Away From Current Month Low],"&gt;=0.05")/Table3[[#This Row],[Count]]</f>
        <v>0.22222222222222221</v>
      </c>
      <c r="O24" s="1">
        <f>COUNTIFS(Table2[Sub-Sector],Table3[[#This Row],[Sub-Sector]],Table2[% Away From Current Month High],"&lt;=0.05")/Table3[[#This Row],[Count]]</f>
        <v>0.55555555555555558</v>
      </c>
      <c r="P24" s="1">
        <f>COUNTIFS(Table2[Sub-Sector],Table3[[#This Row],[Sub-Sector]],Table2[% Away From 52W High],"&lt;=10")/Table3[[#This Row],[Count]]</f>
        <v>0.77777777777777779</v>
      </c>
      <c r="Q24" s="1">
        <f>COUNTIFS(Table2[Sub-Sector],Table3[[#This Row],[Sub-Sector]],Table2[% Away From 52W Low],"&gt;=10")/Table3[[#This Row],[Count]]</f>
        <v>0.88888888888888884</v>
      </c>
      <c r="R24" s="1">
        <f>COUNTIFS(Table2[Sub-Sector],Table3[[#This Row],[Sub-Sector]],Table2[% Price above 20 EMA],"&gt;=0")/Table3[[#This Row],[Count]]</f>
        <v>0.55555555555555558</v>
      </c>
      <c r="S24" s="1">
        <f>COUNTIFS(Table2[Sub-Sector],Table3[[#This Row],[Sub-Sector]],Table2[% Price above 50 EMA],"&gt;=0")/Table3[[#This Row],[Count]]</f>
        <v>0.77777777777777779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0.55555555555555558</v>
      </c>
      <c r="V24" s="1">
        <f>COUNTIFS(Table2[Sub-Sector],Table3[[#This Row],[Sub-Sector]],Table2[Sharpe Ratio],"&gt;=0.10")/Table3[[#This Row],[Count]]</f>
        <v>0.1111111111111111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24">
        <f>_xlfn.RANK.AVG(Table3[[#This Row],[Score]],Table3[Score],1)</f>
        <v>29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4">
        <f>_xlfn.RANK.AVG(Table3[[#This Row],[Score 2 ]],Table3[[Score 2 ]],1)</f>
        <v>23</v>
      </c>
    </row>
    <row r="25" spans="1:26" x14ac:dyDescent="0.3">
      <c r="A25" t="s">
        <v>116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0.75</v>
      </c>
      <c r="D25" s="1">
        <f>COUNTIFS(Table2[Sub-Sector],Table3[[#This Row],[Sub-Sector]],Table2[1W Return vs Nifty],"&gt;=5")/Table3[[#This Row],[Count]]</f>
        <v>0.125</v>
      </c>
      <c r="E25" s="1">
        <f>COUNTIFS(Table2[Sub-Sector],Table3[[#This Row],[Sub-Sector]],Table2[1M Return vs Nifty],"&gt;=5")/Table3[[#This Row],[Count]]</f>
        <v>0.375</v>
      </c>
      <c r="F25" s="1">
        <f>COUNTIFS(Table2[Sub-Sector],Table3[[#This Row],[Sub-Sector]],Table2[6M Return vs Nifty],"&gt;=10")/Table3[[#This Row],[Count]]</f>
        <v>0.625</v>
      </c>
      <c r="G25" s="1">
        <f>COUNTIFS(Table2[Sub-Sector],Table3[[#This Row],[Sub-Sector]],Table2[1Y Return vs Nifty],"&gt;=10")/Table3[[#This Row],[Count]]</f>
        <v>0.625</v>
      </c>
      <c r="H25" s="1">
        <f>COUNTIFS(Table2[Sub-Sector],Table3[[#This Row],[Sub-Sector]],Table2[RSI Exponential â€“ 14D],"&gt;=50")/Table3[[#This Row],[Count]]</f>
        <v>0.75</v>
      </c>
      <c r="I25" s="1">
        <f>COUNTIFS(Table2[Sub-Sector],Table3[[#This Row],[Sub-Sector]],Table2[Relative Volume],"&gt;=1")/Table3[[#This Row],[Count]]</f>
        <v>0.25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0.625</v>
      </c>
      <c r="M25" s="1">
        <f>COUNTIFS(Table2[Sub-Sector],Table3[[#This Row],[Sub-Sector]],Table2[% Away From Current Week High],"&lt;=0.05")/Table3[[#This Row],[Count]]</f>
        <v>0.75</v>
      </c>
      <c r="N25" s="1">
        <f>COUNTIFS(Table2[Sub-Sector],Table3[[#This Row],[Sub-Sector]],Table2[% Away From Current Month Low],"&gt;=0.05")/Table3[[#This Row],[Count]]</f>
        <v>0.75</v>
      </c>
      <c r="O25" s="1">
        <f>COUNTIFS(Table2[Sub-Sector],Table3[[#This Row],[Sub-Sector]],Table2[% Away From Current Month High],"&lt;=0.05")/Table3[[#This Row],[Count]]</f>
        <v>0.75</v>
      </c>
      <c r="P25" s="1">
        <f>COUNTIFS(Table2[Sub-Sector],Table3[[#This Row],[Sub-Sector]],Table2[% Away From 52W High],"&lt;=10")/Table3[[#This Row],[Count]]</f>
        <v>0.625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0.75</v>
      </c>
      <c r="S25" s="1">
        <f>COUNTIFS(Table2[Sub-Sector],Table3[[#This Row],[Sub-Sector]],Table2[% Price above 50 EMA],"&gt;=0")/Table3[[#This Row],[Count]]</f>
        <v>0.75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0.875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268.5</v>
      </c>
      <c r="X25">
        <f>_xlfn.RANK.AVG(Table3[[#This Row],[Score]],Table3[Score],1)</f>
        <v>18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5">
        <f>_xlfn.RANK.AVG(Table3[[#This Row],[Score 2 ]],Table3[[Score 2 ]],1)</f>
        <v>24</v>
      </c>
    </row>
    <row r="26" spans="1:26" x14ac:dyDescent="0.3">
      <c r="A26" t="s">
        <v>843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0.33333333333333331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0.66666666666666663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6">
        <f>_xlfn.RANK.AVG(Table3[[#This Row],[Score 2 ]],Table3[[Score 2 ]],1)</f>
        <v>25</v>
      </c>
    </row>
    <row r="27" spans="1:26" x14ac:dyDescent="0.3">
      <c r="A27" t="s">
        <v>37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0.66666666666666663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0.33333333333333331</v>
      </c>
      <c r="H27" s="1">
        <f>COUNTIFS(Table2[Sub-Sector],Table3[[#This Row],[Sub-Sector]],Table2[RSI Exponential â€“ 14D],"&gt;=50")/Table3[[#This Row],[Count]]</f>
        <v>1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0.66666666666666663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0.66666666666666663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27">
        <f>_xlfn.RANK.AVG(Table3[[#This Row],[Score]],Table3[Score],1)</f>
        <v>49.5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7">
        <f>_xlfn.RANK.AVG(Table3[[#This Row],[Score 2 ]],Table3[[Score 2 ]],1)</f>
        <v>26</v>
      </c>
    </row>
    <row r="28" spans="1:26" x14ac:dyDescent="0.3">
      <c r="A28" t="s">
        <v>81</v>
      </c>
      <c r="B28">
        <f>COUNTIFS(Table2[Sub-Sector],Table3[[#This Row],[Sub-Sector]])</f>
        <v>5</v>
      </c>
      <c r="C28" s="1">
        <f>COUNTIFS(Table2[Sub-Sector],Table3[[#This Row],[Sub-Sector]],Table2[Uptrend],"Uptrend")/Table3[[#This Row],[Count]]</f>
        <v>0.8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</v>
      </c>
      <c r="F28" s="1">
        <f>COUNTIFS(Table2[Sub-Sector],Table3[[#This Row],[Sub-Sector]],Table2[6M Return vs Nifty],"&gt;=10")/Table3[[#This Row],[Count]]</f>
        <v>0.4</v>
      </c>
      <c r="G28" s="1">
        <f>COUNTIFS(Table2[Sub-Sector],Table3[[#This Row],[Sub-Sector]],Table2[1Y Return vs Nifty],"&gt;=10")/Table3[[#This Row],[Count]]</f>
        <v>0.6</v>
      </c>
      <c r="H28" s="1">
        <f>COUNTIFS(Table2[Sub-Sector],Table3[[#This Row],[Sub-Sector]],Table2[RSI Exponential â€“ 14D],"&gt;=50")/Table3[[#This Row],[Count]]</f>
        <v>0.8</v>
      </c>
      <c r="I28" s="1">
        <f>COUNTIFS(Table2[Sub-Sector],Table3[[#This Row],[Sub-Sector]],Table2[Relative Volume],"&gt;=1")/Table3[[#This Row],[Count]]</f>
        <v>0.4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0.4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0.6</v>
      </c>
      <c r="O28" s="1">
        <f>COUNTIFS(Table2[Sub-Sector],Table3[[#This Row],[Sub-Sector]],Table2[% Away From Current Month High],"&lt;=0.05")/Table3[[#This Row],[Count]]</f>
        <v>0.8</v>
      </c>
      <c r="P28" s="1">
        <f>COUNTIFS(Table2[Sub-Sector],Table3[[#This Row],[Sub-Sector]],Table2[% Away From 52W High],"&lt;=10")/Table3[[#This Row],[Count]]</f>
        <v>0.8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0.8</v>
      </c>
      <c r="S28" s="1">
        <f>COUNTIFS(Table2[Sub-Sector],Table3[[#This Row],[Sub-Sector]],Table2[% Price above 50 EMA],"&gt;=0")/Table3[[#This Row],[Count]]</f>
        <v>0.8</v>
      </c>
      <c r="T28" s="1">
        <f>COUNTIFS(Table2[Sub-Sector],Table3[[#This Row],[Sub-Sector]],Table2[% Price above 200 EMA],"&gt;=0")/Table3[[#This Row],[Count]]</f>
        <v>0.8</v>
      </c>
      <c r="U28" s="1">
        <f>COUNTIFS(Table2[Sub-Sector],Table3[[#This Row],[Sub-Sector]],Table2[Rate of Change - Zone],"Positive")/Table3[[#This Row],[Count]]</f>
        <v>0.8</v>
      </c>
      <c r="V28" s="1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28">
        <f>_xlfn.RANK.AVG(Table3[[#This Row],[Score 2 ]],Table3[[Score 2 ]],1)</f>
        <v>27</v>
      </c>
    </row>
    <row r="29" spans="1:26" x14ac:dyDescent="0.3">
      <c r="A29" t="s">
        <v>166</v>
      </c>
      <c r="B29">
        <f>COUNTIFS(Table2[Sub-Sector],Table3[[#This Row],[Sub-Sector]])</f>
        <v>10</v>
      </c>
      <c r="C29" s="1">
        <f>COUNTIFS(Table2[Sub-Sector],Table3[[#This Row],[Sub-Sector]],Table2[Uptrend],"Uptrend")/Table3[[#This Row],[Count]]</f>
        <v>0.8</v>
      </c>
      <c r="D29" s="1">
        <f>COUNTIFS(Table2[Sub-Sector],Table3[[#This Row],[Sub-Sector]],Table2[1W Return vs Nifty],"&gt;=5")/Table3[[#This Row],[Count]]</f>
        <v>0.1</v>
      </c>
      <c r="E29" s="1">
        <f>COUNTIFS(Table2[Sub-Sector],Table3[[#This Row],[Sub-Sector]],Table2[1M Return vs Nifty],"&gt;=5")/Table3[[#This Row],[Count]]</f>
        <v>0.3</v>
      </c>
      <c r="F29" s="1">
        <f>COUNTIFS(Table2[Sub-Sector],Table3[[#This Row],[Sub-Sector]],Table2[6M Return vs Nifty],"&gt;=10")/Table3[[#This Row],[Count]]</f>
        <v>0.9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0.8</v>
      </c>
      <c r="I29" s="1">
        <f>COUNTIFS(Table2[Sub-Sector],Table3[[#This Row],[Sub-Sector]],Table2[Relative Volume],"&gt;=1")/Table3[[#This Row],[Count]]</f>
        <v>0</v>
      </c>
      <c r="J29" s="1">
        <f>COUNTIFS(Table2[Sub-Sector],Table3[[#This Row],[Sub-Sector]],Table2[% Away From Day Low],"&gt;=0.05")/Table3[[#This Row],[Count]]</f>
        <v>0.1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0.4</v>
      </c>
      <c r="M29" s="1">
        <f>COUNTIFS(Table2[Sub-Sector],Table3[[#This Row],[Sub-Sector]],Table2[% Away From Current Week High],"&lt;=0.05")/Table3[[#This Row],[Count]]</f>
        <v>0.9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0.8</v>
      </c>
      <c r="P29" s="1">
        <f>COUNTIFS(Table2[Sub-Sector],Table3[[#This Row],[Sub-Sector]],Table2[% Away From 52W High],"&lt;=10")/Table3[[#This Row],[Count]]</f>
        <v>0.4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0.7</v>
      </c>
      <c r="S29" s="1">
        <f>COUNTIFS(Table2[Sub-Sector],Table3[[#This Row],[Sub-Sector]],Table2[% Price above 50 EMA],"&gt;=0")/Table3[[#This Row],[Count]]</f>
        <v>0.8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9">
        <f>_xlfn.RANK.AVG(Table3[[#This Row],[Score]],Table3[Score],1)</f>
        <v>22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29">
        <f>_xlfn.RANK.AVG(Table3[[#This Row],[Score 2 ]],Table3[[Score 2 ]],1)</f>
        <v>28</v>
      </c>
    </row>
    <row r="30" spans="1:26" x14ac:dyDescent="0.3">
      <c r="A30" t="s">
        <v>276</v>
      </c>
      <c r="B30">
        <f>COUNTIFS(Table2[Sub-Sector],Table3[[#This Row],[Sub-Sector]])</f>
        <v>21</v>
      </c>
      <c r="C30" s="1">
        <f>COUNTIFS(Table2[Sub-Sector],Table3[[#This Row],[Sub-Sector]],Table2[Uptrend],"Uptrend")/Table3[[#This Row],[Count]]</f>
        <v>0.95238095238095233</v>
      </c>
      <c r="D30" s="1">
        <f>COUNTIFS(Table2[Sub-Sector],Table3[[#This Row],[Sub-Sector]],Table2[1W Return vs Nifty],"&gt;=5")/Table3[[#This Row],[Count]]</f>
        <v>4.7619047619047616E-2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0.76190476190476186</v>
      </c>
      <c r="G30" s="1">
        <f>COUNTIFS(Table2[Sub-Sector],Table3[[#This Row],[Sub-Sector]],Table2[1Y Return vs Nifty],"&gt;=10")/Table3[[#This Row],[Count]]</f>
        <v>0.5714285714285714</v>
      </c>
      <c r="H30" s="1">
        <f>COUNTIFS(Table2[Sub-Sector],Table3[[#This Row],[Sub-Sector]],Table2[RSI Exponential â€“ 14D],"&gt;=50")/Table3[[#This Row],[Count]]</f>
        <v>0.47619047619047616</v>
      </c>
      <c r="I30" s="1">
        <f>COUNTIFS(Table2[Sub-Sector],Table3[[#This Row],[Sub-Sector]],Table2[Relative Volume],"&gt;=1")/Table3[[#This Row],[Count]]</f>
        <v>0.19047619047619047</v>
      </c>
      <c r="J30" s="1">
        <f>COUNTIFS(Table2[Sub-Sector],Table3[[#This Row],[Sub-Sector]],Table2[% Away From Day Low],"&gt;=0.05")/Table3[[#This Row],[Count]]</f>
        <v>4.7619047619047616E-2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0.33333333333333331</v>
      </c>
      <c r="M30" s="1">
        <f>COUNTIFS(Table2[Sub-Sector],Table3[[#This Row],[Sub-Sector]],Table2[% Away From Current Week High],"&lt;=0.05")/Table3[[#This Row],[Count]]</f>
        <v>0.80952380952380953</v>
      </c>
      <c r="N30" s="1">
        <f>COUNTIFS(Table2[Sub-Sector],Table3[[#This Row],[Sub-Sector]],Table2[% Away From Current Month Low],"&gt;=0.05")/Table3[[#This Row],[Count]]</f>
        <v>0.42857142857142855</v>
      </c>
      <c r="O30" s="1">
        <f>COUNTIFS(Table2[Sub-Sector],Table3[[#This Row],[Sub-Sector]],Table2[% Away From Current Month High],"&lt;=0.05")/Table3[[#This Row],[Count]]</f>
        <v>0.47619047619047616</v>
      </c>
      <c r="P30" s="1">
        <f>COUNTIFS(Table2[Sub-Sector],Table3[[#This Row],[Sub-Sector]],Table2[% Away From 52W High],"&lt;=10")/Table3[[#This Row],[Count]]</f>
        <v>0.42857142857142855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0.47619047619047616</v>
      </c>
      <c r="S30" s="1">
        <f>COUNTIFS(Table2[Sub-Sector],Table3[[#This Row],[Sub-Sector]],Table2[% Price above 50 EMA],"&gt;=0")/Table3[[#This Row],[Count]]</f>
        <v>0.8571428571428571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0.52380952380952384</v>
      </c>
      <c r="V30" s="1">
        <f>COUNTIFS(Table2[Sub-Sector],Table3[[#This Row],[Sub-Sector]],Table2[Sharpe Ratio],"&gt;=0.10")/Table3[[#This Row],[Count]]</f>
        <v>0.23809523809523808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30">
        <f>_xlfn.RANK.AVG(Table3[[#This Row],[Score]],Table3[Score],1)</f>
        <v>19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0">
        <f>_xlfn.RANK.AVG(Table3[[#This Row],[Score 2 ]],Table3[[Score 2 ]],1)</f>
        <v>29</v>
      </c>
    </row>
    <row r="31" spans="1:26" x14ac:dyDescent="0.3">
      <c r="A31" t="s">
        <v>762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0.2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1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0.4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0.2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0.2</v>
      </c>
      <c r="O31" s="1">
        <f>COUNTIFS(Table2[Sub-Sector],Table3[[#This Row],[Sub-Sector]],Table2[% Away From Current Month High],"&lt;=0.05")/Table3[[#This Row],[Count]]</f>
        <v>0.2</v>
      </c>
      <c r="P31" s="1">
        <f>COUNTIFS(Table2[Sub-Sector],Table3[[#This Row],[Sub-Sector]],Table2[% Away From 52W High],"&lt;=10")/Table3[[#This Row],[Count]]</f>
        <v>0.2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0.2</v>
      </c>
      <c r="S31" s="1">
        <f>COUNTIFS(Table2[Sub-Sector],Table3[[#This Row],[Sub-Sector]],Table2[% Price above 50 EMA],"&gt;=0")/Table3[[#This Row],[Count]]</f>
        <v>0.2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0.4</v>
      </c>
      <c r="V31" s="1">
        <f>COUNTIFS(Table2[Sub-Sector],Table3[[#This Row],[Sub-Sector]],Table2[Sharpe Ratio],"&gt;=0.10")/Table3[[#This Row],[Count]]</f>
        <v>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31">
        <f>_xlfn.RANK.AVG(Table3[[#This Row],[Score]],Table3[Score],1)</f>
        <v>73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1">
        <f>_xlfn.RANK.AVG(Table3[[#This Row],[Score 2 ]],Table3[[Score 2 ]],1)</f>
        <v>30</v>
      </c>
    </row>
    <row r="32" spans="1:26" x14ac:dyDescent="0.3">
      <c r="A32" t="s">
        <v>531</v>
      </c>
      <c r="B32">
        <f>COUNTIFS(Table2[Sub-Sector],Table3[[#This Row],[Sub-Sector]])</f>
        <v>9</v>
      </c>
      <c r="C32" s="1">
        <f>COUNTIFS(Table2[Sub-Sector],Table3[[#This Row],[Sub-Sector]],Table2[Uptrend],"Uptrend")/Table3[[#This Row],[Count]]</f>
        <v>0.66666666666666663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0.66666666666666663</v>
      </c>
      <c r="F32" s="1">
        <f>COUNTIFS(Table2[Sub-Sector],Table3[[#This Row],[Sub-Sector]],Table2[6M Return vs Nifty],"&gt;=10")/Table3[[#This Row],[Count]]</f>
        <v>0.66666666666666663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0.77777777777777779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0.33333333333333331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0.44444444444444442</v>
      </c>
      <c r="O32" s="1">
        <f>COUNTIFS(Table2[Sub-Sector],Table3[[#This Row],[Sub-Sector]],Table2[% Away From Current Month High],"&lt;=0.05")/Table3[[#This Row],[Count]]</f>
        <v>0.77777777777777779</v>
      </c>
      <c r="P32" s="1">
        <f>COUNTIFS(Table2[Sub-Sector],Table3[[#This Row],[Sub-Sector]],Table2[% Away From 52W High],"&lt;=10")/Table3[[#This Row],[Count]]</f>
        <v>0.55555555555555558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0.77777777777777779</v>
      </c>
      <c r="S32" s="1">
        <f>COUNTIFS(Table2[Sub-Sector],Table3[[#This Row],[Sub-Sector]],Table2[% Price above 50 EMA],"&gt;=0")/Table3[[#This Row],[Count]]</f>
        <v>0.66666666666666663</v>
      </c>
      <c r="T32" s="1">
        <f>COUNTIFS(Table2[Sub-Sector],Table3[[#This Row],[Sub-Sector]],Table2[% Price above 200 EMA],"&gt;=0")/Table3[[#This Row],[Count]]</f>
        <v>0.77777777777777779</v>
      </c>
      <c r="U32" s="1">
        <f>COUNTIFS(Table2[Sub-Sector],Table3[[#This Row],[Sub-Sector]],Table2[Rate of Change - Zone],"Positive")/Table3[[#This Row],[Count]]</f>
        <v>0.77777777777777779</v>
      </c>
      <c r="V32" s="1">
        <f>COUNTIFS(Table2[Sub-Sector],Table3[[#This Row],[Sub-Sector]],Table2[Sharpe Ratio],"&gt;=0.10")/Table3[[#This Row],[Count]]</f>
        <v>0.33333333333333331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32">
        <f>_xlfn.RANK.AVG(Table3[[#This Row],[Score]],Table3[Score],1)</f>
        <v>33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2">
        <f>_xlfn.RANK.AVG(Table3[[#This Row],[Score 2 ]],Table3[[Score 2 ]],1)</f>
        <v>31</v>
      </c>
    </row>
    <row r="33" spans="1:26" x14ac:dyDescent="0.3">
      <c r="A33" t="s">
        <v>65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0.66666666666666663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33">
        <f>_xlfn.RANK.AVG(Table3[[#This Row],[Score]],Table3[Score],1)</f>
        <v>44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3">
        <f>_xlfn.RANK.AVG(Table3[[#This Row],[Score 2 ]],Table3[[Score 2 ]],1)</f>
        <v>32</v>
      </c>
    </row>
    <row r="34" spans="1:26" x14ac:dyDescent="0.3">
      <c r="A34" t="s">
        <v>320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0.33333333333333331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</v>
      </c>
      <c r="S34" s="1">
        <f>COUNTIFS(Table2[Sub-Sector],Table3[[#This Row],[Sub-Sector]],Table2[% Price above 50 EMA],"&gt;=0")/Table3[[#This Row],[Count]]</f>
        <v>0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34">
        <f>_xlfn.RANK.AVG(Table3[[#This Row],[Score]],Table3[Score],1)</f>
        <v>74.5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4">
        <f>_xlfn.RANK.AVG(Table3[[#This Row],[Score 2 ]],Table3[[Score 2 ]],1)</f>
        <v>33</v>
      </c>
    </row>
    <row r="35" spans="1:26" x14ac:dyDescent="0.3">
      <c r="A35" t="s">
        <v>211</v>
      </c>
      <c r="B35">
        <f>COUNTIFS(Table2[Sub-Sector],Table3[[#This Row],[Sub-Sector]])</f>
        <v>9</v>
      </c>
      <c r="C35" s="1">
        <f>COUNTIFS(Table2[Sub-Sector],Table3[[#This Row],[Sub-Sector]],Table2[Uptrend],"Uptrend")/Table3[[#This Row],[Count]]</f>
        <v>0.55555555555555558</v>
      </c>
      <c r="D35" s="1">
        <f>COUNTIFS(Table2[Sub-Sector],Table3[[#This Row],[Sub-Sector]],Table2[1W Return vs Nifty],"&gt;=5")/Table3[[#This Row],[Count]]</f>
        <v>0.1111111111111111</v>
      </c>
      <c r="E35" s="1">
        <f>COUNTIFS(Table2[Sub-Sector],Table3[[#This Row],[Sub-Sector]],Table2[1M Return vs Nifty],"&gt;=5")/Table3[[#This Row],[Count]]</f>
        <v>0.33333333333333331</v>
      </c>
      <c r="F35" s="1">
        <f>COUNTIFS(Table2[Sub-Sector],Table3[[#This Row],[Sub-Sector]],Table2[6M Return vs Nifty],"&gt;=10")/Table3[[#This Row],[Count]]</f>
        <v>0.55555555555555558</v>
      </c>
      <c r="G35" s="1">
        <f>COUNTIFS(Table2[Sub-Sector],Table3[[#This Row],[Sub-Sector]],Table2[1Y Return vs Nifty],"&gt;=10")/Table3[[#This Row],[Count]]</f>
        <v>0.55555555555555558</v>
      </c>
      <c r="H35" s="1">
        <f>COUNTIFS(Table2[Sub-Sector],Table3[[#This Row],[Sub-Sector]],Table2[RSI Exponential â€“ 14D],"&gt;=50")/Table3[[#This Row],[Count]]</f>
        <v>0.77777777777777779</v>
      </c>
      <c r="I35" s="1">
        <f>COUNTIFS(Table2[Sub-Sector],Table3[[#This Row],[Sub-Sector]],Table2[Relative Volume],"&gt;=1")/Table3[[#This Row],[Count]]</f>
        <v>0.22222222222222221</v>
      </c>
      <c r="J35" s="1">
        <f>COUNTIFS(Table2[Sub-Sector],Table3[[#This Row],[Sub-Sector]],Table2[% Away From Day Low],"&gt;=0.05")/Table3[[#This Row],[Count]]</f>
        <v>0.1111111111111111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0.55555555555555558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0.66666666666666663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0.44444444444444442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0.77777777777777779</v>
      </c>
      <c r="U35" s="1">
        <f>COUNTIFS(Table2[Sub-Sector],Table3[[#This Row],[Sub-Sector]],Table2[Rate of Change - Zone],"Positive")/Table3[[#This Row],[Count]]</f>
        <v>0.66666666666666663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35">
        <f>_xlfn.RANK.AVG(Table3[[#This Row],[Score]],Table3[Score],1)</f>
        <v>28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5">
        <f>_xlfn.RANK.AVG(Table3[[#This Row],[Score 2 ]],Table3[[Score 2 ]],1)</f>
        <v>34</v>
      </c>
    </row>
    <row r="36" spans="1:26" x14ac:dyDescent="0.3">
      <c r="A36" t="s">
        <v>57</v>
      </c>
      <c r="B36">
        <f>COUNTIFS(Table2[Sub-Sector],Table3[[#This Row],[Sub-Sector]])</f>
        <v>6</v>
      </c>
      <c r="C36" s="1">
        <f>COUNTIFS(Table2[Sub-Sector],Table3[[#This Row],[Sub-Sector]],Table2[Uptrend],"Uptrend")/Table3[[#This Row],[Count]]</f>
        <v>0.66666666666666663</v>
      </c>
      <c r="D36" s="1">
        <f>COUNTIFS(Table2[Sub-Sector],Table3[[#This Row],[Sub-Sector]],Table2[1W Return vs Nifty],"&gt;=5")/Table3[[#This Row],[Count]]</f>
        <v>0.16666666666666666</v>
      </c>
      <c r="E36" s="1">
        <f>COUNTIFS(Table2[Sub-Sector],Table3[[#This Row],[Sub-Sector]],Table2[1M Return vs Nifty],"&gt;=5")/Table3[[#This Row],[Count]]</f>
        <v>0.16666666666666666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0.66666666666666663</v>
      </c>
      <c r="I36" s="1">
        <f>COUNTIFS(Table2[Sub-Sector],Table3[[#This Row],[Sub-Sector]],Table2[Relative Volume],"&gt;=1")/Table3[[#This Row],[Count]]</f>
        <v>0.16666666666666666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0.16666666666666666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36">
        <f>_xlfn.RANK.AVG(Table3[[#This Row],[Score]],Table3[Score],1)</f>
        <v>30.5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6">
        <f>_xlfn.RANK.AVG(Table3[[#This Row],[Score 2 ]],Table3[[Score 2 ]],1)</f>
        <v>35</v>
      </c>
    </row>
    <row r="37" spans="1:26" x14ac:dyDescent="0.3">
      <c r="A37" t="s">
        <v>364</v>
      </c>
      <c r="B37">
        <f>COUNTIFS(Table2[Sub-Sector],Table3[[#This Row],[Sub-Sector]])</f>
        <v>6</v>
      </c>
      <c r="C37" s="1">
        <f>COUNTIFS(Table2[Sub-Sector],Table3[[#This Row],[Sub-Sector]],Table2[Uptrend],"Uptrend")/Table3[[#This Row],[Count]]</f>
        <v>0.66666666666666663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0.16666666666666666</v>
      </c>
      <c r="F37" s="1">
        <f>COUNTIFS(Table2[Sub-Sector],Table3[[#This Row],[Sub-Sector]],Table2[6M Return vs Nifty],"&gt;=10")/Table3[[#This Row],[Count]]</f>
        <v>0.66666666666666663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0.5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0.83333333333333337</v>
      </c>
      <c r="N37" s="1">
        <f>COUNTIFS(Table2[Sub-Sector],Table3[[#This Row],[Sub-Sector]],Table2[% Away From Current Month Low],"&gt;=0.05")/Table3[[#This Row],[Count]]</f>
        <v>0.16666666666666666</v>
      </c>
      <c r="O37" s="1">
        <f>COUNTIFS(Table2[Sub-Sector],Table3[[#This Row],[Sub-Sector]],Table2[% Away From Current Month High],"&lt;=0.05")/Table3[[#This Row],[Count]]</f>
        <v>0.83333333333333337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0.83333333333333337</v>
      </c>
      <c r="R37" s="1">
        <f>COUNTIFS(Table2[Sub-Sector],Table3[[#This Row],[Sub-Sector]],Table2[% Price above 20 EMA],"&gt;=0")/Table3[[#This Row],[Count]]</f>
        <v>0.5</v>
      </c>
      <c r="S37" s="1">
        <f>COUNTIFS(Table2[Sub-Sector],Table3[[#This Row],[Sub-Sector]],Table2[% Price above 50 EMA],"&gt;=0")/Table3[[#This Row],[Count]]</f>
        <v>0.83333333333333337</v>
      </c>
      <c r="T37" s="1">
        <f>COUNTIFS(Table2[Sub-Sector],Table3[[#This Row],[Sub-Sector]],Table2[% Price above 200 EMA],"&gt;=0")/Table3[[#This Row],[Count]]</f>
        <v>0.66666666666666663</v>
      </c>
      <c r="U37" s="1">
        <f>COUNTIFS(Table2[Sub-Sector],Table3[[#This Row],[Sub-Sector]],Table2[Rate of Change - Zone],"Positive")/Table3[[#This Row],[Count]]</f>
        <v>0.5</v>
      </c>
      <c r="V37" s="1">
        <f>COUNTIFS(Table2[Sub-Sector],Table3[[#This Row],[Sub-Sector]],Table2[Sharpe Ratio],"&gt;=0.10")/Table3[[#This Row],[Count]]</f>
        <v>0.16666666666666666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</v>
      </c>
      <c r="X37">
        <f>_xlfn.RANK.AVG(Table3[[#This Row],[Score]],Table3[Score],1)</f>
        <v>46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37">
        <f>_xlfn.RANK.AVG(Table3[[#This Row],[Score 2 ]],Table3[[Score 2 ]],1)</f>
        <v>37.5</v>
      </c>
    </row>
    <row r="38" spans="1:26" x14ac:dyDescent="0.3">
      <c r="A38" t="s">
        <v>715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38">
        <f>_xlfn.RANK.AVG(Table3[[#This Row],[Score]],Table3[Score],1)</f>
        <v>43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38">
        <f>_xlfn.RANK.AVG(Table3[[#This Row],[Score 2 ]],Table3[[Score 2 ]],1)</f>
        <v>37.5</v>
      </c>
    </row>
    <row r="39" spans="1:26" x14ac:dyDescent="0.3">
      <c r="A39" t="s">
        <v>1095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0.5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9">
        <f>_xlfn.RANK.AVG(Table3[[#This Row],[Score]],Table3[Score],1)</f>
        <v>26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39">
        <f>_xlfn.RANK.AVG(Table3[[#This Row],[Score 2 ]],Table3[[Score 2 ]],1)</f>
        <v>37.5</v>
      </c>
    </row>
    <row r="40" spans="1:26" x14ac:dyDescent="0.3">
      <c r="A40" t="s">
        <v>850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0.5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0.5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0.5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40">
        <f>_xlfn.RANK.AVG(Table3[[#This Row],[Score]],Table3[Score],1)</f>
        <v>60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0">
        <f>_xlfn.RANK.AVG(Table3[[#This Row],[Score 2 ]],Table3[[Score 2 ]],1)</f>
        <v>37.5</v>
      </c>
    </row>
    <row r="41" spans="1:26" x14ac:dyDescent="0.3">
      <c r="A41" t="s">
        <v>553</v>
      </c>
      <c r="B41">
        <f>COUNTIFS(Table2[Sub-Sector],Table3[[#This Row],[Sub-Sector]])</f>
        <v>7</v>
      </c>
      <c r="C41" s="1">
        <f>COUNTIFS(Table2[Sub-Sector],Table3[[#This Row],[Sub-Sector]],Table2[Uptrend],"Uptrend")/Table3[[#This Row],[Count]]</f>
        <v>0.7142857142857143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0.14285714285714285</v>
      </c>
      <c r="F41" s="1">
        <f>COUNTIFS(Table2[Sub-Sector],Table3[[#This Row],[Sub-Sector]],Table2[6M Return vs Nifty],"&gt;=10")/Table3[[#This Row],[Count]]</f>
        <v>0.42857142857142855</v>
      </c>
      <c r="G41" s="1">
        <f>COUNTIFS(Table2[Sub-Sector],Table3[[#This Row],[Sub-Sector]],Table2[1Y Return vs Nifty],"&gt;=10")/Table3[[#This Row],[Count]]</f>
        <v>0.2857142857142857</v>
      </c>
      <c r="H41" s="1">
        <f>COUNTIFS(Table2[Sub-Sector],Table3[[#This Row],[Sub-Sector]],Table2[RSI Exponential â€“ 14D],"&gt;=50")/Table3[[#This Row],[Count]]</f>
        <v>0.8571428571428571</v>
      </c>
      <c r="I41" s="1">
        <f>COUNTIFS(Table2[Sub-Sector],Table3[[#This Row],[Sub-Sector]],Table2[Relative Volume],"&gt;=1")/Table3[[#This Row],[Count]]</f>
        <v>0.42857142857142855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0.42857142857142855</v>
      </c>
      <c r="M41" s="1">
        <f>COUNTIFS(Table2[Sub-Sector],Table3[[#This Row],[Sub-Sector]],Table2[% Away From Current Week High],"&lt;=0.05")/Table3[[#This Row],[Count]]</f>
        <v>0.8571428571428571</v>
      </c>
      <c r="N41" s="1">
        <f>COUNTIFS(Table2[Sub-Sector],Table3[[#This Row],[Sub-Sector]],Table2[% Away From Current Month Low],"&gt;=0.05")/Table3[[#This Row],[Count]]</f>
        <v>0.7142857142857143</v>
      </c>
      <c r="O41" s="1">
        <f>COUNTIFS(Table2[Sub-Sector],Table3[[#This Row],[Sub-Sector]],Table2[% Away From Current Month High],"&lt;=0.05")/Table3[[#This Row],[Count]]</f>
        <v>0.7142857142857143</v>
      </c>
      <c r="P41" s="1">
        <f>COUNTIFS(Table2[Sub-Sector],Table3[[#This Row],[Sub-Sector]],Table2[% Away From 52W High],"&lt;=10")/Table3[[#This Row],[Count]]</f>
        <v>0.42857142857142855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0.8571428571428571</v>
      </c>
      <c r="S41" s="1">
        <f>COUNTIFS(Table2[Sub-Sector],Table3[[#This Row],[Sub-Sector]],Table2[% Price above 50 EMA],"&gt;=0")/Table3[[#This Row],[Count]]</f>
        <v>0.8571428571428571</v>
      </c>
      <c r="T41" s="1">
        <f>COUNTIFS(Table2[Sub-Sector],Table3[[#This Row],[Sub-Sector]],Table2[% Price above 200 EMA],"&gt;=0")/Table3[[#This Row],[Count]]</f>
        <v>0.8571428571428571</v>
      </c>
      <c r="U41" s="1">
        <f>COUNTIFS(Table2[Sub-Sector],Table3[[#This Row],[Sub-Sector]],Table2[Rate of Change - Zone],"Positive")/Table3[[#This Row],[Count]]</f>
        <v>0.8571428571428571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41">
        <f>_xlfn.RANK.AVG(Table3[[#This Row],[Score]],Table3[Score],1)</f>
        <v>48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1">
        <f>_xlfn.RANK.AVG(Table3[[#This Row],[Score 2 ]],Table3[[Score 2 ]],1)</f>
        <v>40</v>
      </c>
    </row>
    <row r="42" spans="1:26" x14ac:dyDescent="0.3">
      <c r="A42" t="s">
        <v>550</v>
      </c>
      <c r="B42">
        <f>COUNTIFS(Table2[Sub-Sector],Table3[[#This Row],[Sub-Sector]])</f>
        <v>5</v>
      </c>
      <c r="C42" s="1">
        <f>COUNTIFS(Table2[Sub-Sector],Table3[[#This Row],[Sub-Sector]],Table2[Uptrend],"Uptrend")/Table3[[#This Row],[Count]]</f>
        <v>0.8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0.4</v>
      </c>
      <c r="F42" s="1">
        <f>COUNTIFS(Table2[Sub-Sector],Table3[[#This Row],[Sub-Sector]],Table2[6M Return vs Nifty],"&gt;=10")/Table3[[#This Row],[Count]]</f>
        <v>0.6</v>
      </c>
      <c r="G42" s="1">
        <f>COUNTIFS(Table2[Sub-Sector],Table3[[#This Row],[Sub-Sector]],Table2[1Y Return vs Nifty],"&gt;=10")/Table3[[#This Row],[Count]]</f>
        <v>0.6</v>
      </c>
      <c r="H42" s="1">
        <f>COUNTIFS(Table2[Sub-Sector],Table3[[#This Row],[Sub-Sector]],Table2[RSI Exponential â€“ 14D],"&gt;=50")/Table3[[#This Row],[Count]]</f>
        <v>0.8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0.4</v>
      </c>
      <c r="O42" s="1">
        <f>COUNTIFS(Table2[Sub-Sector],Table3[[#This Row],[Sub-Sector]],Table2[% Away From Current Month High],"&lt;=0.05")/Table3[[#This Row],[Count]]</f>
        <v>0.8</v>
      </c>
      <c r="P42" s="1">
        <f>COUNTIFS(Table2[Sub-Sector],Table3[[#This Row],[Sub-Sector]],Table2[% Away From 52W High],"&lt;=10")/Table3[[#This Row],[Count]]</f>
        <v>0.2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0.8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0.8</v>
      </c>
      <c r="V42" s="1">
        <f>COUNTIFS(Table2[Sub-Sector],Table3[[#This Row],[Sub-Sector]],Table2[Sharpe Ratio],"&gt;=0.10")/Table3[[#This Row],[Count]]</f>
        <v>0.4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42">
        <f>_xlfn.RANK.AVG(Table3[[#This Row],[Score]],Table3[Score],1)</f>
        <v>39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2">
        <f>_xlfn.RANK.AVG(Table3[[#This Row],[Score 2 ]],Table3[[Score 2 ]],1)</f>
        <v>41.5</v>
      </c>
    </row>
    <row r="43" spans="1:26" x14ac:dyDescent="0.3">
      <c r="A43" t="s">
        <v>471</v>
      </c>
      <c r="B43">
        <f>COUNTIFS(Table2[Sub-Sector],Table3[[#This Row],[Sub-Sector]])</f>
        <v>17</v>
      </c>
      <c r="C43" s="1">
        <f>COUNTIFS(Table2[Sub-Sector],Table3[[#This Row],[Sub-Sector]],Table2[Uptrend],"Uptrend")/Table3[[#This Row],[Count]]</f>
        <v>0.6470588235294118</v>
      </c>
      <c r="D43" s="1">
        <f>COUNTIFS(Table2[Sub-Sector],Table3[[#This Row],[Sub-Sector]],Table2[1W Return vs Nifty],"&gt;=5")/Table3[[#This Row],[Count]]</f>
        <v>0.29411764705882354</v>
      </c>
      <c r="E43" s="1">
        <f>COUNTIFS(Table2[Sub-Sector],Table3[[#This Row],[Sub-Sector]],Table2[1M Return vs Nifty],"&gt;=5")/Table3[[#This Row],[Count]]</f>
        <v>0.29411764705882354</v>
      </c>
      <c r="F43" s="1">
        <f>COUNTIFS(Table2[Sub-Sector],Table3[[#This Row],[Sub-Sector]],Table2[6M Return vs Nifty],"&gt;=10")/Table3[[#This Row],[Count]]</f>
        <v>0.52941176470588236</v>
      </c>
      <c r="G43" s="1">
        <f>COUNTIFS(Table2[Sub-Sector],Table3[[#This Row],[Sub-Sector]],Table2[1Y Return vs Nifty],"&gt;=10")/Table3[[#This Row],[Count]]</f>
        <v>0.23529411764705882</v>
      </c>
      <c r="H43" s="1">
        <f>COUNTIFS(Table2[Sub-Sector],Table3[[#This Row],[Sub-Sector]],Table2[RSI Exponential â€“ 14D],"&gt;=50")/Table3[[#This Row],[Count]]</f>
        <v>0.6470588235294118</v>
      </c>
      <c r="I43" s="1">
        <f>COUNTIFS(Table2[Sub-Sector],Table3[[#This Row],[Sub-Sector]],Table2[Relative Volume],"&gt;=1")/Table3[[#This Row],[Count]]</f>
        <v>0.47058823529411764</v>
      </c>
      <c r="J43" s="1">
        <f>COUNTIFS(Table2[Sub-Sector],Table3[[#This Row],[Sub-Sector]],Table2[% Away From Day Low],"&gt;=0.05")/Table3[[#This Row],[Count]]</f>
        <v>5.8823529411764705E-2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0.29411764705882354</v>
      </c>
      <c r="M43" s="1">
        <f>COUNTIFS(Table2[Sub-Sector],Table3[[#This Row],[Sub-Sector]],Table2[% Away From Current Week High],"&lt;=0.05")/Table3[[#This Row],[Count]]</f>
        <v>0.82352941176470584</v>
      </c>
      <c r="N43" s="1">
        <f>COUNTIFS(Table2[Sub-Sector],Table3[[#This Row],[Sub-Sector]],Table2[% Away From Current Month Low],"&gt;=0.05")/Table3[[#This Row],[Count]]</f>
        <v>0.52941176470588236</v>
      </c>
      <c r="O43" s="1">
        <f>COUNTIFS(Table2[Sub-Sector],Table3[[#This Row],[Sub-Sector]],Table2[% Away From Current Month High],"&lt;=0.05")/Table3[[#This Row],[Count]]</f>
        <v>0.76470588235294112</v>
      </c>
      <c r="P43" s="1">
        <f>COUNTIFS(Table2[Sub-Sector],Table3[[#This Row],[Sub-Sector]],Table2[% Away From 52W High],"&lt;=10")/Table3[[#This Row],[Count]]</f>
        <v>0.52941176470588236</v>
      </c>
      <c r="Q43" s="1">
        <f>COUNTIFS(Table2[Sub-Sector],Table3[[#This Row],[Sub-Sector]],Table2[% Away From 52W Low],"&gt;=10")/Table3[[#This Row],[Count]]</f>
        <v>0.94117647058823528</v>
      </c>
      <c r="R43" s="1">
        <f>COUNTIFS(Table2[Sub-Sector],Table3[[#This Row],[Sub-Sector]],Table2[% Price above 20 EMA],"&gt;=0")/Table3[[#This Row],[Count]]</f>
        <v>0.6470588235294118</v>
      </c>
      <c r="S43" s="1">
        <f>COUNTIFS(Table2[Sub-Sector],Table3[[#This Row],[Sub-Sector]],Table2[% Price above 50 EMA],"&gt;=0")/Table3[[#This Row],[Count]]</f>
        <v>0.76470588235294112</v>
      </c>
      <c r="T43" s="1">
        <f>COUNTIFS(Table2[Sub-Sector],Table3[[#This Row],[Sub-Sector]],Table2[% Price above 200 EMA],"&gt;=0")/Table3[[#This Row],[Count]]</f>
        <v>0.76470588235294112</v>
      </c>
      <c r="U43" s="1">
        <f>COUNTIFS(Table2[Sub-Sector],Table3[[#This Row],[Sub-Sector]],Table2[Rate of Change - Zone],"Positive")/Table3[[#This Row],[Count]]</f>
        <v>0.58823529411764708</v>
      </c>
      <c r="V43" s="1">
        <f>COUNTIFS(Table2[Sub-Sector],Table3[[#This Row],[Sub-Sector]],Table2[Sharpe Ratio],"&gt;=0.10")/Table3[[#This Row],[Count]]</f>
        <v>0.11764705882352941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43">
        <f>_xlfn.RANK.AVG(Table3[[#This Row],[Score]],Table3[Score],1)</f>
        <v>35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3">
        <f>_xlfn.RANK.AVG(Table3[[#This Row],[Score 2 ]],Table3[[Score 2 ]],1)</f>
        <v>41.5</v>
      </c>
    </row>
    <row r="44" spans="1:26" x14ac:dyDescent="0.3">
      <c r="A44" t="s">
        <v>237</v>
      </c>
      <c r="B44">
        <f>COUNTIFS(Table2[Sub-Sector],Table3[[#This Row],[Sub-Sector]])</f>
        <v>1</v>
      </c>
      <c r="C44" s="1">
        <f>COUNTIFS(Table2[Sub-Sector],Table3[[#This Row],[Sub-Sector]],Table2[Uptrend],"Uptrend")/Table3[[#This Row],[Count]]</f>
        <v>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1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1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1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1</v>
      </c>
      <c r="S44" s="1">
        <f>COUNTIFS(Table2[Sub-Sector],Table3[[#This Row],[Sub-Sector]],Table2[% Price above 50 EMA],"&gt;=0")/Table3[[#This Row],[Count]]</f>
        <v>1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4">
        <f>_xlfn.RANK.AVG(Table3[[#This Row],[Score]],Table3[Score],1)</f>
        <v>53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4">
        <f>_xlfn.RANK.AVG(Table3[[#This Row],[Score 2 ]],Table3[[Score 2 ]],1)</f>
        <v>44.5</v>
      </c>
    </row>
    <row r="45" spans="1:26" x14ac:dyDescent="0.3">
      <c r="A45" t="s">
        <v>403</v>
      </c>
      <c r="B45">
        <f>COUNTIFS(Table2[Sub-Sector],Table3[[#This Row],[Sub-Sector]])</f>
        <v>1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1</v>
      </c>
      <c r="F45" s="1">
        <f>COUNTIFS(Table2[Sub-Sector],Table3[[#This Row],[Sub-Sector]],Table2[6M Return vs Nifty],"&gt;=10")/Table3[[#This Row],[Count]]</f>
        <v>1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45">
        <f>_xlfn.RANK.AVG(Table3[[#This Row],[Score]],Table3[Score],1)</f>
        <v>27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5">
        <f>_xlfn.RANK.AVG(Table3[[#This Row],[Score 2 ]],Table3[[Score 2 ]],1)</f>
        <v>44.5</v>
      </c>
    </row>
    <row r="46" spans="1:26" x14ac:dyDescent="0.3">
      <c r="A46" t="s">
        <v>772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6">
        <f>_xlfn.RANK.AVG(Table3[[#This Row],[Score]],Table3[Score],1)</f>
        <v>53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6">
        <f>_xlfn.RANK.AVG(Table3[[#This Row],[Score 2 ]],Table3[[Score 2 ]],1)</f>
        <v>44.5</v>
      </c>
    </row>
    <row r="47" spans="1:26" x14ac:dyDescent="0.3">
      <c r="A47" t="s">
        <v>1406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47">
        <f>_xlfn.RANK.AVG(Table3[[#This Row],[Score]],Table3[Score],1)</f>
        <v>90.5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7">
        <f>_xlfn.RANK.AVG(Table3[[#This Row],[Score 2 ]],Table3[[Score 2 ]],1)</f>
        <v>44.5</v>
      </c>
    </row>
    <row r="48" spans="1:26" x14ac:dyDescent="0.3">
      <c r="A48" t="s">
        <v>419</v>
      </c>
      <c r="B48">
        <f>COUNTIFS(Table2[Sub-Sector],Table3[[#This Row],[Sub-Sector]])</f>
        <v>11</v>
      </c>
      <c r="C48" s="1">
        <f>COUNTIFS(Table2[Sub-Sector],Table3[[#This Row],[Sub-Sector]],Table2[Uptrend],"Uptrend")/Table3[[#This Row],[Count]]</f>
        <v>0.63636363636363635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0.36363636363636365</v>
      </c>
      <c r="F48" s="1">
        <f>COUNTIFS(Table2[Sub-Sector],Table3[[#This Row],[Sub-Sector]],Table2[6M Return vs Nifty],"&gt;=10")/Table3[[#This Row],[Count]]</f>
        <v>0.63636363636363635</v>
      </c>
      <c r="G48" s="1">
        <f>COUNTIFS(Table2[Sub-Sector],Table3[[#This Row],[Sub-Sector]],Table2[1Y Return vs Nifty],"&gt;=10")/Table3[[#This Row],[Count]]</f>
        <v>0.54545454545454541</v>
      </c>
      <c r="H48" s="1">
        <f>COUNTIFS(Table2[Sub-Sector],Table3[[#This Row],[Sub-Sector]],Table2[RSI Exponential â€“ 14D],"&gt;=50")/Table3[[#This Row],[Count]]</f>
        <v>0.72727272727272729</v>
      </c>
      <c r="I48" s="1">
        <f>COUNTIFS(Table2[Sub-Sector],Table3[[#This Row],[Sub-Sector]],Table2[Relative Volume],"&gt;=1")/Table3[[#This Row],[Count]]</f>
        <v>0.27272727272727271</v>
      </c>
      <c r="J48" s="1">
        <f>COUNTIFS(Table2[Sub-Sector],Table3[[#This Row],[Sub-Sector]],Table2[% Away From Day Low],"&gt;=0.05")/Table3[[#This Row],[Count]]</f>
        <v>9.0909090909090912E-2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0.18181818181818182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0.36363636363636365</v>
      </c>
      <c r="O48" s="1">
        <f>COUNTIFS(Table2[Sub-Sector],Table3[[#This Row],[Sub-Sector]],Table2[% Away From Current Month High],"&lt;=0.05")/Table3[[#This Row],[Count]]</f>
        <v>0.63636363636363635</v>
      </c>
      <c r="P48" s="1">
        <f>COUNTIFS(Table2[Sub-Sector],Table3[[#This Row],[Sub-Sector]],Table2[% Away From 52W High],"&lt;=10")/Table3[[#This Row],[Count]]</f>
        <v>0.45454545454545453</v>
      </c>
      <c r="Q48" s="1">
        <f>COUNTIFS(Table2[Sub-Sector],Table3[[#This Row],[Sub-Sector]],Table2[% Away From 52W Low],"&gt;=10")/Table3[[#This Row],[Count]]</f>
        <v>0.72727272727272729</v>
      </c>
      <c r="R48" s="1">
        <f>COUNTIFS(Table2[Sub-Sector],Table3[[#This Row],[Sub-Sector]],Table2[% Price above 20 EMA],"&gt;=0")/Table3[[#This Row],[Count]]</f>
        <v>0.72727272727272729</v>
      </c>
      <c r="S48" s="1">
        <f>COUNTIFS(Table2[Sub-Sector],Table3[[#This Row],[Sub-Sector]],Table2[% Price above 50 EMA],"&gt;=0")/Table3[[#This Row],[Count]]</f>
        <v>0.72727272727272729</v>
      </c>
      <c r="T48" s="1">
        <f>COUNTIFS(Table2[Sub-Sector],Table3[[#This Row],[Sub-Sector]],Table2[% Price above 200 EMA],"&gt;=0")/Table3[[#This Row],[Count]]</f>
        <v>0.72727272727272729</v>
      </c>
      <c r="U48" s="1">
        <f>COUNTIFS(Table2[Sub-Sector],Table3[[#This Row],[Sub-Sector]],Table2[Rate of Change - Zone],"Positive")/Table3[[#This Row],[Count]]</f>
        <v>0.45454545454545453</v>
      </c>
      <c r="V48" s="1">
        <f>COUNTIFS(Table2[Sub-Sector],Table3[[#This Row],[Sub-Sector]],Table2[Sharpe Ratio],"&gt;=0.10")/Table3[[#This Row],[Count]]</f>
        <v>0.27272727272727271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48">
        <f>_xlfn.RANK.AVG(Table3[[#This Row],[Score]],Table3[Score],1)</f>
        <v>47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48">
        <f>_xlfn.RANK.AVG(Table3[[#This Row],[Score 2 ]],Table3[[Score 2 ]],1)</f>
        <v>47</v>
      </c>
    </row>
    <row r="49" spans="1:26" x14ac:dyDescent="0.3">
      <c r="A49" t="s">
        <v>979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0.5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0.5</v>
      </c>
      <c r="O49" s="1">
        <f>COUNTIFS(Table2[Sub-Sector],Table3[[#This Row],[Sub-Sector]],Table2[% Away From Current Month High],"&lt;=0.05")/Table3[[#This Row],[Count]]</f>
        <v>0.5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9">
        <f>_xlfn.RANK.AVG(Table3[[#This Row],[Score]],Table3[Score],1)</f>
        <v>32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49">
        <f>_xlfn.RANK.AVG(Table3[[#This Row],[Score 2 ]],Table3[[Score 2 ]],1)</f>
        <v>48.5</v>
      </c>
    </row>
    <row r="50" spans="1:26" x14ac:dyDescent="0.3">
      <c r="A50" t="s">
        <v>46</v>
      </c>
      <c r="B50">
        <f>COUNTIFS(Table2[Sub-Sector],Table3[[#This Row],[Sub-Sector]])</f>
        <v>27</v>
      </c>
      <c r="C50" s="1">
        <f>COUNTIFS(Table2[Sub-Sector],Table3[[#This Row],[Sub-Sector]],Table2[Uptrend],"Uptrend")/Table3[[#This Row],[Count]]</f>
        <v>0.48148148148148145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7.407407407407407E-2</v>
      </c>
      <c r="F50" s="1">
        <f>COUNTIFS(Table2[Sub-Sector],Table3[[#This Row],[Sub-Sector]],Table2[6M Return vs Nifty],"&gt;=10")/Table3[[#This Row],[Count]]</f>
        <v>0.62962962962962965</v>
      </c>
      <c r="G50" s="1">
        <f>COUNTIFS(Table2[Sub-Sector],Table3[[#This Row],[Sub-Sector]],Table2[1Y Return vs Nifty],"&gt;=10")/Table3[[#This Row],[Count]]</f>
        <v>0.62962962962962965</v>
      </c>
      <c r="H50" s="1">
        <f>COUNTIFS(Table2[Sub-Sector],Table3[[#This Row],[Sub-Sector]],Table2[RSI Exponential â€“ 14D],"&gt;=50")/Table3[[#This Row],[Count]]</f>
        <v>0.40740740740740738</v>
      </c>
      <c r="I50" s="1">
        <f>COUNTIFS(Table2[Sub-Sector],Table3[[#This Row],[Sub-Sector]],Table2[Relative Volume],"&gt;=1")/Table3[[#This Row],[Count]]</f>
        <v>0.25925925925925924</v>
      </c>
      <c r="J50" s="1">
        <f>COUNTIFS(Table2[Sub-Sector],Table3[[#This Row],[Sub-Sector]],Table2[% Away From Day Low],"&gt;=0.05")/Table3[[#This Row],[Count]]</f>
        <v>3.7037037037037035E-2</v>
      </c>
      <c r="K50" s="1">
        <f>COUNTIFS(Table2[Sub-Sector],Table3[[#This Row],[Sub-Sector]],Table2[% Away From Day High],"&lt;=0.05")/Table3[[#This Row],[Count]]</f>
        <v>0.92592592592592593</v>
      </c>
      <c r="L50" s="1">
        <f>COUNTIFS(Table2[Sub-Sector],Table3[[#This Row],[Sub-Sector]],Table2[% Away From Current Week Low],"&gt;=0.05")/Table3[[#This Row],[Count]]</f>
        <v>0.14814814814814814</v>
      </c>
      <c r="M50" s="1">
        <f>COUNTIFS(Table2[Sub-Sector],Table3[[#This Row],[Sub-Sector]],Table2[% Away From Current Week High],"&lt;=0.05")/Table3[[#This Row],[Count]]</f>
        <v>0.70370370370370372</v>
      </c>
      <c r="N50" s="1">
        <f>COUNTIFS(Table2[Sub-Sector],Table3[[#This Row],[Sub-Sector]],Table2[% Away From Current Month Low],"&gt;=0.05")/Table3[[#This Row],[Count]]</f>
        <v>0.33333333333333331</v>
      </c>
      <c r="O50" s="1">
        <f>COUNTIFS(Table2[Sub-Sector],Table3[[#This Row],[Sub-Sector]],Table2[% Away From Current Month High],"&lt;=0.05")/Table3[[#This Row],[Count]]</f>
        <v>0.40740740740740738</v>
      </c>
      <c r="P50" s="1">
        <f>COUNTIFS(Table2[Sub-Sector],Table3[[#This Row],[Sub-Sector]],Table2[% Away From 52W High],"&lt;=10")/Table3[[#This Row],[Count]]</f>
        <v>0.18518518518518517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0.44444444444444442</v>
      </c>
      <c r="S50" s="1">
        <f>COUNTIFS(Table2[Sub-Sector],Table3[[#This Row],[Sub-Sector]],Table2[% Price above 50 EMA],"&gt;=0")/Table3[[#This Row],[Count]]</f>
        <v>0.48148148148148145</v>
      </c>
      <c r="T50" s="1">
        <f>COUNTIFS(Table2[Sub-Sector],Table3[[#This Row],[Sub-Sector]],Table2[% Price above 200 EMA],"&gt;=0")/Table3[[#This Row],[Count]]</f>
        <v>0.88888888888888884</v>
      </c>
      <c r="U50" s="1">
        <f>COUNTIFS(Table2[Sub-Sector],Table3[[#This Row],[Sub-Sector]],Table2[Rate of Change - Zone],"Positive")/Table3[[#This Row],[Count]]</f>
        <v>0.33333333333333331</v>
      </c>
      <c r="V50" s="1">
        <f>COUNTIFS(Table2[Sub-Sector],Table3[[#This Row],[Sub-Sector]],Table2[Sharpe Ratio],"&gt;=0.10")/Table3[[#This Row],[Count]]</f>
        <v>0.62962962962962965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50">
        <f>_xlfn.RANK.AVG(Table3[[#This Row],[Score]],Table3[Score],1)</f>
        <v>72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0">
        <f>_xlfn.RANK.AVG(Table3[[#This Row],[Score 2 ]],Table3[[Score 2 ]],1)</f>
        <v>48.5</v>
      </c>
    </row>
    <row r="51" spans="1:26" x14ac:dyDescent="0.3">
      <c r="A51" t="s">
        <v>101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51">
        <f>_xlfn.RANK.AVG(Table3[[#This Row],[Score]],Table3[Score],1)</f>
        <v>56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1">
        <f>_xlfn.RANK.AVG(Table3[[#This Row],[Score 2 ]],Table3[[Score 2 ]],1)</f>
        <v>50</v>
      </c>
    </row>
    <row r="52" spans="1:26" x14ac:dyDescent="0.3">
      <c r="A52" t="s">
        <v>135</v>
      </c>
      <c r="B52">
        <f>COUNTIFS(Table2[Sub-Sector],Table3[[#This Row],[Sub-Sector]])</f>
        <v>6</v>
      </c>
      <c r="C52" s="1">
        <f>COUNTIFS(Table2[Sub-Sector],Table3[[#This Row],[Sub-Sector]],Table2[Uptrend],"Uptrend")/Table3[[#This Row],[Count]]</f>
        <v>0.5</v>
      </c>
      <c r="D52" s="1">
        <f>COUNTIFS(Table2[Sub-Sector],Table3[[#This Row],[Sub-Sector]],Table2[1W Return vs Nifty],"&gt;=5")/Table3[[#This Row],[Count]]</f>
        <v>0.16666666666666666</v>
      </c>
      <c r="E52" s="1">
        <f>COUNTIFS(Table2[Sub-Sector],Table3[[#This Row],[Sub-Sector]],Table2[1M Return vs Nifty],"&gt;=5")/Table3[[#This Row],[Count]]</f>
        <v>0.33333333333333331</v>
      </c>
      <c r="F52" s="1">
        <f>COUNTIFS(Table2[Sub-Sector],Table3[[#This Row],[Sub-Sector]],Table2[6M Return vs Nifty],"&gt;=10")/Table3[[#This Row],[Count]]</f>
        <v>0.66666666666666663</v>
      </c>
      <c r="G52" s="1">
        <f>COUNTIFS(Table2[Sub-Sector],Table3[[#This Row],[Sub-Sector]],Table2[1Y Return vs Nifty],"&gt;=10")/Table3[[#This Row],[Count]]</f>
        <v>0.5</v>
      </c>
      <c r="H52" s="1">
        <f>COUNTIFS(Table2[Sub-Sector],Table3[[#This Row],[Sub-Sector]],Table2[RSI Exponential â€“ 14D],"&gt;=50")/Table3[[#This Row],[Count]]</f>
        <v>0.66666666666666663</v>
      </c>
      <c r="I52" s="1">
        <f>COUNTIFS(Table2[Sub-Sector],Table3[[#This Row],[Sub-Sector]],Table2[Relative Volume],"&gt;=1")/Table3[[#This Row],[Count]]</f>
        <v>0.16666666666666666</v>
      </c>
      <c r="J52" s="1">
        <f>COUNTIFS(Table2[Sub-Sector],Table3[[#This Row],[Sub-Sector]],Table2[% Away From Day Low],"&gt;=0.05")/Table3[[#This Row],[Count]]</f>
        <v>0.16666666666666666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0.66666666666666663</v>
      </c>
      <c r="M52" s="1">
        <f>COUNTIFS(Table2[Sub-Sector],Table3[[#This Row],[Sub-Sector]],Table2[% Away From Current Week High],"&lt;=0.05")/Table3[[#This Row],[Count]]</f>
        <v>0.83333333333333337</v>
      </c>
      <c r="N52" s="1">
        <f>COUNTIFS(Table2[Sub-Sector],Table3[[#This Row],[Sub-Sector]],Table2[% Away From Current Month Low],"&gt;=0.05")/Table3[[#This Row],[Count]]</f>
        <v>0.83333333333333337</v>
      </c>
      <c r="O52" s="1">
        <f>COUNTIFS(Table2[Sub-Sector],Table3[[#This Row],[Sub-Sector]],Table2[% Away From Current Month High],"&lt;=0.05")/Table3[[#This Row],[Count]]</f>
        <v>0.66666666666666663</v>
      </c>
      <c r="P52" s="1">
        <f>COUNTIFS(Table2[Sub-Sector],Table3[[#This Row],[Sub-Sector]],Table2[% Away From 52W High],"&lt;=10")/Table3[[#This Row],[Count]]</f>
        <v>0.16666666666666666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0.66666666666666663</v>
      </c>
      <c r="S52" s="1">
        <f>COUNTIFS(Table2[Sub-Sector],Table3[[#This Row],[Sub-Sector]],Table2[% Price above 50 EMA],"&gt;=0")/Table3[[#This Row],[Count]]</f>
        <v>0.66666666666666663</v>
      </c>
      <c r="T52" s="1">
        <f>COUNTIFS(Table2[Sub-Sector],Table3[[#This Row],[Sub-Sector]],Table2[% Price above 200 EMA],"&gt;=0")/Table3[[#This Row],[Count]]</f>
        <v>0.83333333333333337</v>
      </c>
      <c r="U52" s="1">
        <f>COUNTIFS(Table2[Sub-Sector],Table3[[#This Row],[Sub-Sector]],Table2[Rate of Change - Zone],"Positive")/Table3[[#This Row],[Count]]</f>
        <v>0.5</v>
      </c>
      <c r="V52" s="1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52">
        <f>_xlfn.RANK.AVG(Table3[[#This Row],[Score]],Table3[Score],1)</f>
        <v>38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2">
        <f>_xlfn.RANK.AVG(Table3[[#This Row],[Score 2 ]],Table3[[Score 2 ]],1)</f>
        <v>51.5</v>
      </c>
    </row>
    <row r="53" spans="1:26" x14ac:dyDescent="0.3">
      <c r="A53" t="s">
        <v>282</v>
      </c>
      <c r="B53">
        <f>COUNTIFS(Table2[Sub-Sector],Table3[[#This Row],[Sub-Sector]])</f>
        <v>6</v>
      </c>
      <c r="C53" s="1">
        <f>COUNTIFS(Table2[Sub-Sector],Table3[[#This Row],[Sub-Sector]],Table2[Uptrend],"Uptrend")/Table3[[#This Row],[Count]]</f>
        <v>0.5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0.33333333333333331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0.66666666666666663</v>
      </c>
      <c r="H53" s="1">
        <f>COUNTIFS(Table2[Sub-Sector],Table3[[#This Row],[Sub-Sector]],Table2[RSI Exponential â€“ 14D],"&gt;=50")/Table3[[#This Row],[Count]]</f>
        <v>0.66666666666666663</v>
      </c>
      <c r="I53" s="1">
        <f>COUNTIFS(Table2[Sub-Sector],Table3[[#This Row],[Sub-Sector]],Table2[Relative Volume],"&gt;=1")/Table3[[#This Row],[Count]]</f>
        <v>0.33333333333333331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0.16666666666666666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0.33333333333333331</v>
      </c>
      <c r="O53" s="1">
        <f>COUNTIFS(Table2[Sub-Sector],Table3[[#This Row],[Sub-Sector]],Table2[% Away From Current Month High],"&lt;=0.05")/Table3[[#This Row],[Count]]</f>
        <v>0.66666666666666663</v>
      </c>
      <c r="P53" s="1">
        <f>COUNTIFS(Table2[Sub-Sector],Table3[[#This Row],[Sub-Sector]],Table2[% Away From 52W High],"&lt;=10")/Table3[[#This Row],[Count]]</f>
        <v>0.33333333333333331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0.66666666666666663</v>
      </c>
      <c r="S53" s="1">
        <f>COUNTIFS(Table2[Sub-Sector],Table3[[#This Row],[Sub-Sector]],Table2[% Price above 50 EMA],"&gt;=0")/Table3[[#This Row],[Count]]</f>
        <v>0.5</v>
      </c>
      <c r="T53" s="1">
        <f>COUNTIFS(Table2[Sub-Sector],Table3[[#This Row],[Sub-Sector]],Table2[% Price above 200 EMA],"&gt;=0")/Table3[[#This Row],[Count]]</f>
        <v>0.83333333333333337</v>
      </c>
      <c r="U53" s="1">
        <f>COUNTIFS(Table2[Sub-Sector],Table3[[#This Row],[Sub-Sector]],Table2[Rate of Change - Zone],"Positive")/Table3[[#This Row],[Count]]</f>
        <v>0.66666666666666663</v>
      </c>
      <c r="V53" s="1">
        <f>COUNTIFS(Table2[Sub-Sector],Table3[[#This Row],[Sub-Sector]],Table2[Sharpe Ratio],"&gt;=0.10")/Table3[[#This Row],[Count]]</f>
        <v>0.66666666666666663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53">
        <f>_xlfn.RANK.AVG(Table3[[#This Row],[Score]],Table3[Score],1)</f>
        <v>61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3">
        <f>_xlfn.RANK.AVG(Table3[[#This Row],[Score 2 ]],Table3[[Score 2 ]],1)</f>
        <v>51.5</v>
      </c>
    </row>
    <row r="54" spans="1:26" x14ac:dyDescent="0.3">
      <c r="A54" t="s">
        <v>138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54">
        <f>_xlfn.RANK.AVG(Table3[[#This Row],[Score]],Table3[Score],1)</f>
        <v>94.5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4">
        <f>_xlfn.RANK.AVG(Table3[[#This Row],[Score 2 ]],Table3[[Score 2 ]],1)</f>
        <v>54.5</v>
      </c>
    </row>
    <row r="55" spans="1:26" x14ac:dyDescent="0.3">
      <c r="A55" t="s">
        <v>89</v>
      </c>
      <c r="B55">
        <f>COUNTIFS(Table2[Sub-Sector],Table3[[#This Row],[Sub-Sector]])</f>
        <v>4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0.5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0.75</v>
      </c>
      <c r="O55" s="1">
        <f>COUNTIFS(Table2[Sub-Sector],Table3[[#This Row],[Sub-Sector]],Table2[% Away From Current Month High],"&lt;=0.05")/Table3[[#This Row],[Count]]</f>
        <v>0.75</v>
      </c>
      <c r="P55" s="1">
        <f>COUNTIFS(Table2[Sub-Sector],Table3[[#This Row],[Sub-Sector]],Table2[% Away From 52W High],"&lt;=10")/Table3[[#This Row],[Count]]</f>
        <v>0.75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55">
        <f>_xlfn.RANK.AVG(Table3[[#This Row],[Score]],Table3[Score],1)</f>
        <v>34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5">
        <f>_xlfn.RANK.AVG(Table3[[#This Row],[Score 2 ]],Table3[[Score 2 ]],1)</f>
        <v>54.5</v>
      </c>
    </row>
    <row r="56" spans="1:26" x14ac:dyDescent="0.3">
      <c r="A56" t="s">
        <v>338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1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0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6">
        <f>_xlfn.RANK.AVG(Table3[[#This Row],[Score]],Table3[Score],1)</f>
        <v>62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6">
        <f>_xlfn.RANK.AVG(Table3[[#This Row],[Score 2 ]],Table3[[Score 2 ]],1)</f>
        <v>54.5</v>
      </c>
    </row>
    <row r="57" spans="1:26" x14ac:dyDescent="0.3">
      <c r="A57" t="s">
        <v>1489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57">
        <f>_xlfn.RANK.AVG(Table3[[#This Row],[Score]],Table3[Score],1)</f>
        <v>58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>
        <f>_xlfn.RANK.AVG(Table3[[#This Row],[Score 2 ]],Table3[[Score 2 ]],1)</f>
        <v>54.5</v>
      </c>
    </row>
    <row r="58" spans="1:26" x14ac:dyDescent="0.3">
      <c r="A58" t="s">
        <v>199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0.5</v>
      </c>
      <c r="H58" s="1">
        <f>COUNTIFS(Table2[Sub-Sector],Table3[[#This Row],[Sub-Sector]],Table2[RSI Exponential â€“ 14D],"&gt;=50")/Table3[[#This Row],[Count]]</f>
        <v>0.5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0.5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0.5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58">
        <f>_xlfn.RANK.AVG(Table3[[#This Row],[Score]],Table3[Score],1)</f>
        <v>59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8">
        <f>_xlfn.RANK.AVG(Table3[[#This Row],[Score 2 ]],Table3[[Score 2 ]],1)</f>
        <v>57.5</v>
      </c>
    </row>
    <row r="59" spans="1:26" x14ac:dyDescent="0.3">
      <c r="A59" t="s">
        <v>206</v>
      </c>
      <c r="B59">
        <f>COUNTIFS(Table2[Sub-Sector],Table3[[#This Row],[Sub-Sector]])</f>
        <v>26</v>
      </c>
      <c r="C59" s="1">
        <f>COUNTIFS(Table2[Sub-Sector],Table3[[#This Row],[Sub-Sector]],Table2[Uptrend],"Uptrend")/Table3[[#This Row],[Count]]</f>
        <v>0.76923076923076927</v>
      </c>
      <c r="D59" s="1">
        <f>COUNTIFS(Table2[Sub-Sector],Table3[[#This Row],[Sub-Sector]],Table2[1W Return vs Nifty],"&gt;=5")/Table3[[#This Row],[Count]]</f>
        <v>3.8461538461538464E-2</v>
      </c>
      <c r="E59" s="1">
        <f>COUNTIFS(Table2[Sub-Sector],Table3[[#This Row],[Sub-Sector]],Table2[1M Return vs Nifty],"&gt;=5")/Table3[[#This Row],[Count]]</f>
        <v>7.6923076923076927E-2</v>
      </c>
      <c r="F59" s="1">
        <f>COUNTIFS(Table2[Sub-Sector],Table3[[#This Row],[Sub-Sector]],Table2[6M Return vs Nifty],"&gt;=10")/Table3[[#This Row],[Count]]</f>
        <v>0.65384615384615385</v>
      </c>
      <c r="G59" s="1">
        <f>COUNTIFS(Table2[Sub-Sector],Table3[[#This Row],[Sub-Sector]],Table2[1Y Return vs Nifty],"&gt;=10")/Table3[[#This Row],[Count]]</f>
        <v>0.57692307692307687</v>
      </c>
      <c r="H59" s="1">
        <f>COUNTIFS(Table2[Sub-Sector],Table3[[#This Row],[Sub-Sector]],Table2[RSI Exponential â€“ 14D],"&gt;=50")/Table3[[#This Row],[Count]]</f>
        <v>0.46153846153846156</v>
      </c>
      <c r="I59" s="1">
        <f>COUNTIFS(Table2[Sub-Sector],Table3[[#This Row],[Sub-Sector]],Table2[Relative Volume],"&gt;=1")/Table3[[#This Row],[Count]]</f>
        <v>0.19230769230769232</v>
      </c>
      <c r="J59" s="1">
        <f>COUNTIFS(Table2[Sub-Sector],Table3[[#This Row],[Sub-Sector]],Table2[% Away From Day Low],"&gt;=0.05")/Table3[[#This Row],[Count]]</f>
        <v>3.8461538461538464E-2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0.30769230769230771</v>
      </c>
      <c r="M59" s="1">
        <f>COUNTIFS(Table2[Sub-Sector],Table3[[#This Row],[Sub-Sector]],Table2[% Away From Current Week High],"&lt;=0.05")/Table3[[#This Row],[Count]]</f>
        <v>0.84615384615384615</v>
      </c>
      <c r="N59" s="1">
        <f>COUNTIFS(Table2[Sub-Sector],Table3[[#This Row],[Sub-Sector]],Table2[% Away From Current Month Low],"&gt;=0.05")/Table3[[#This Row],[Count]]</f>
        <v>0.42307692307692307</v>
      </c>
      <c r="O59" s="1">
        <f>COUNTIFS(Table2[Sub-Sector],Table3[[#This Row],[Sub-Sector]],Table2[% Away From Current Month High],"&lt;=0.05")/Table3[[#This Row],[Count]]</f>
        <v>0.65384615384615385</v>
      </c>
      <c r="P59" s="1">
        <f>COUNTIFS(Table2[Sub-Sector],Table3[[#This Row],[Sub-Sector]],Table2[% Away From 52W High],"&lt;=10")/Table3[[#This Row],[Count]]</f>
        <v>0.38461538461538464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0.46153846153846156</v>
      </c>
      <c r="S59" s="1">
        <f>COUNTIFS(Table2[Sub-Sector],Table3[[#This Row],[Sub-Sector]],Table2[% Price above 50 EMA],"&gt;=0")/Table3[[#This Row],[Count]]</f>
        <v>0.65384615384615385</v>
      </c>
      <c r="T59" s="1">
        <f>COUNTIFS(Table2[Sub-Sector],Table3[[#This Row],[Sub-Sector]],Table2[% Price above 200 EMA],"&gt;=0")/Table3[[#This Row],[Count]]</f>
        <v>0.92307692307692313</v>
      </c>
      <c r="U59" s="1">
        <f>COUNTIFS(Table2[Sub-Sector],Table3[[#This Row],[Sub-Sector]],Table2[Rate of Change - Zone],"Positive")/Table3[[#This Row],[Count]]</f>
        <v>0.38461538461538464</v>
      </c>
      <c r="V59" s="1">
        <f>COUNTIFS(Table2[Sub-Sector],Table3[[#This Row],[Sub-Sector]],Table2[Sharpe Ratio],"&gt;=0.10")/Table3[[#This Row],[Count]]</f>
        <v>0.42307692307692307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59">
        <f>_xlfn.RANK.AVG(Table3[[#This Row],[Score]],Table3[Score],1)</f>
        <v>41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9">
        <f>_xlfn.RANK.AVG(Table3[[#This Row],[Score 2 ]],Table3[[Score 2 ]],1)</f>
        <v>57.5</v>
      </c>
    </row>
    <row r="60" spans="1:26" x14ac:dyDescent="0.3">
      <c r="A60" t="s">
        <v>466</v>
      </c>
      <c r="B60">
        <f>COUNTIFS(Table2[Sub-Sector],Table3[[#This Row],[Sub-Sector]])</f>
        <v>10</v>
      </c>
      <c r="C60" s="1">
        <f>COUNTIFS(Table2[Sub-Sector],Table3[[#This Row],[Sub-Sector]],Table2[Uptrend],"Uptrend")/Table3[[#This Row],[Count]]</f>
        <v>0.8</v>
      </c>
      <c r="D60" s="1">
        <f>COUNTIFS(Table2[Sub-Sector],Table3[[#This Row],[Sub-Sector]],Table2[1W Return vs Nifty],"&gt;=5")/Table3[[#This Row],[Count]]</f>
        <v>0.1</v>
      </c>
      <c r="E60" s="1">
        <f>COUNTIFS(Table2[Sub-Sector],Table3[[#This Row],[Sub-Sector]],Table2[1M Return vs Nifty],"&gt;=5")/Table3[[#This Row],[Count]]</f>
        <v>0.1</v>
      </c>
      <c r="F60" s="1">
        <f>COUNTIFS(Table2[Sub-Sector],Table3[[#This Row],[Sub-Sector]],Table2[6M Return vs Nifty],"&gt;=10")/Table3[[#This Row],[Count]]</f>
        <v>0.5</v>
      </c>
      <c r="G60" s="1">
        <f>COUNTIFS(Table2[Sub-Sector],Table3[[#This Row],[Sub-Sector]],Table2[1Y Return vs Nifty],"&gt;=10")/Table3[[#This Row],[Count]]</f>
        <v>0.4</v>
      </c>
      <c r="H60" s="1">
        <f>COUNTIFS(Table2[Sub-Sector],Table3[[#This Row],[Sub-Sector]],Table2[RSI Exponential â€“ 14D],"&gt;=50")/Table3[[#This Row],[Count]]</f>
        <v>0.6</v>
      </c>
      <c r="I60" s="1">
        <f>COUNTIFS(Table2[Sub-Sector],Table3[[#This Row],[Sub-Sector]],Table2[Relative Volume],"&gt;=1")/Table3[[#This Row],[Count]]</f>
        <v>0.3</v>
      </c>
      <c r="J60" s="1">
        <f>COUNTIFS(Table2[Sub-Sector],Table3[[#This Row],[Sub-Sector]],Table2[% Away From Day Low],"&gt;=0.05")/Table3[[#This Row],[Count]]</f>
        <v>0.1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0.3</v>
      </c>
      <c r="M60" s="1">
        <f>COUNTIFS(Table2[Sub-Sector],Table3[[#This Row],[Sub-Sector]],Table2[% Away From Current Week High],"&lt;=0.05")/Table3[[#This Row],[Count]]</f>
        <v>0.8</v>
      </c>
      <c r="N60" s="1">
        <f>COUNTIFS(Table2[Sub-Sector],Table3[[#This Row],[Sub-Sector]],Table2[% Away From Current Month Low],"&gt;=0.05")/Table3[[#This Row],[Count]]</f>
        <v>0.3</v>
      </c>
      <c r="O60" s="1">
        <f>COUNTIFS(Table2[Sub-Sector],Table3[[#This Row],[Sub-Sector]],Table2[% Away From Current Month High],"&lt;=0.05")/Table3[[#This Row],[Count]]</f>
        <v>0.7</v>
      </c>
      <c r="P60" s="1">
        <f>COUNTIFS(Table2[Sub-Sector],Table3[[#This Row],[Sub-Sector]],Table2[% Away From 52W High],"&lt;=10")/Table3[[#This Row],[Count]]</f>
        <v>0.5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0.7</v>
      </c>
      <c r="S60" s="1">
        <f>COUNTIFS(Table2[Sub-Sector],Table3[[#This Row],[Sub-Sector]],Table2[% Price above 50 EMA],"&gt;=0")/Table3[[#This Row],[Count]]</f>
        <v>0.8</v>
      </c>
      <c r="T60" s="1">
        <f>COUNTIFS(Table2[Sub-Sector],Table3[[#This Row],[Sub-Sector]],Table2[% Price above 200 EMA],"&gt;=0")/Table3[[#This Row],[Count]]</f>
        <v>0.8</v>
      </c>
      <c r="U60" s="1">
        <f>COUNTIFS(Table2[Sub-Sector],Table3[[#This Row],[Sub-Sector]],Table2[Rate of Change - Zone],"Positive")/Table3[[#This Row],[Count]]</f>
        <v>0.6</v>
      </c>
      <c r="V60" s="1">
        <f>COUNTIFS(Table2[Sub-Sector],Table3[[#This Row],[Sub-Sector]],Table2[Sharpe Ratio],"&gt;=0.10")/Table3[[#This Row],[Count]]</f>
        <v>0.4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60">
        <f>_xlfn.RANK.AVG(Table3[[#This Row],[Score]],Table3[Score],1)</f>
        <v>37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0">
        <f>_xlfn.RANK.AVG(Table3[[#This Row],[Score 2 ]],Table3[[Score 2 ]],1)</f>
        <v>59</v>
      </c>
    </row>
    <row r="61" spans="1:26" x14ac:dyDescent="0.3">
      <c r="A61" t="s">
        <v>40</v>
      </c>
      <c r="B61">
        <f>COUNTIFS(Table2[Sub-Sector],Table3[[#This Row],[Sub-Sector]])</f>
        <v>10</v>
      </c>
      <c r="C61" s="1">
        <f>COUNTIFS(Table2[Sub-Sector],Table3[[#This Row],[Sub-Sector]],Table2[Uptrend],"Uptrend")/Table3[[#This Row],[Count]]</f>
        <v>0.8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0.1</v>
      </c>
      <c r="F61" s="1">
        <f>COUNTIFS(Table2[Sub-Sector],Table3[[#This Row],[Sub-Sector]],Table2[6M Return vs Nifty],"&gt;=10")/Table3[[#This Row],[Count]]</f>
        <v>0.3</v>
      </c>
      <c r="G61" s="1">
        <f>COUNTIFS(Table2[Sub-Sector],Table3[[#This Row],[Sub-Sector]],Table2[1Y Return vs Nifty],"&gt;=10")/Table3[[#This Row],[Count]]</f>
        <v>0.5</v>
      </c>
      <c r="H61" s="1">
        <f>COUNTIFS(Table2[Sub-Sector],Table3[[#This Row],[Sub-Sector]],Table2[RSI Exponential â€“ 14D],"&gt;=50")/Table3[[#This Row],[Count]]</f>
        <v>0.4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0.7</v>
      </c>
      <c r="N61" s="1">
        <f>COUNTIFS(Table2[Sub-Sector],Table3[[#This Row],[Sub-Sector]],Table2[% Away From Current Month Low],"&gt;=0.05")/Table3[[#This Row],[Count]]</f>
        <v>0.1</v>
      </c>
      <c r="O61" s="1">
        <f>COUNTIFS(Table2[Sub-Sector],Table3[[#This Row],[Sub-Sector]],Table2[% Away From Current Month High],"&lt;=0.05")/Table3[[#This Row],[Count]]</f>
        <v>0.5</v>
      </c>
      <c r="P61" s="1">
        <f>COUNTIFS(Table2[Sub-Sector],Table3[[#This Row],[Sub-Sector]],Table2[% Away From 52W High],"&lt;=10")/Table3[[#This Row],[Count]]</f>
        <v>0.7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0.7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0.5</v>
      </c>
      <c r="V61" s="1">
        <f>COUNTIFS(Table2[Sub-Sector],Table3[[#This Row],[Sub-Sector]],Table2[Sharpe Ratio],"&gt;=0.10")/Table3[[#This Row],[Count]]</f>
        <v>0.1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61">
        <f>_xlfn.RANK.AVG(Table3[[#This Row],[Score]],Table3[Score],1)</f>
        <v>57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1">
        <f>_xlfn.RANK.AVG(Table3[[#This Row],[Score 2 ]],Table3[[Score 2 ]],1)</f>
        <v>60</v>
      </c>
    </row>
    <row r="62" spans="1:26" x14ac:dyDescent="0.3">
      <c r="A62" t="s">
        <v>144</v>
      </c>
      <c r="B62">
        <f>COUNTIFS(Table2[Sub-Sector],Table3[[#This Row],[Sub-Sector]])</f>
        <v>20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0.15</v>
      </c>
      <c r="F62" s="1">
        <f>COUNTIFS(Table2[Sub-Sector],Table3[[#This Row],[Sub-Sector]],Table2[6M Return vs Nifty],"&gt;=10")/Table3[[#This Row],[Count]]</f>
        <v>0.45</v>
      </c>
      <c r="G62" s="1">
        <f>COUNTIFS(Table2[Sub-Sector],Table3[[#This Row],[Sub-Sector]],Table2[1Y Return vs Nifty],"&gt;=10")/Table3[[#This Row],[Count]]</f>
        <v>0.85</v>
      </c>
      <c r="H62" s="1">
        <f>COUNTIFS(Table2[Sub-Sector],Table3[[#This Row],[Sub-Sector]],Table2[RSI Exponential â€“ 14D],"&gt;=50")/Table3[[#This Row],[Count]]</f>
        <v>0.4</v>
      </c>
      <c r="I62" s="1">
        <f>COUNTIFS(Table2[Sub-Sector],Table3[[#This Row],[Sub-Sector]],Table2[Relative Volume],"&gt;=1")/Table3[[#This Row],[Count]]</f>
        <v>0.2</v>
      </c>
      <c r="J62" s="1">
        <f>COUNTIFS(Table2[Sub-Sector],Table3[[#This Row],[Sub-Sector]],Table2[% Away From Day Low],"&gt;=0.05")/Table3[[#This Row],[Count]]</f>
        <v>0.05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0.15</v>
      </c>
      <c r="M62" s="1">
        <f>COUNTIFS(Table2[Sub-Sector],Table3[[#This Row],[Sub-Sector]],Table2[% Away From Current Week High],"&lt;=0.05")/Table3[[#This Row],[Count]]</f>
        <v>0.9</v>
      </c>
      <c r="N62" s="1">
        <f>COUNTIFS(Table2[Sub-Sector],Table3[[#This Row],[Sub-Sector]],Table2[% Away From Current Month Low],"&gt;=0.05")/Table3[[#This Row],[Count]]</f>
        <v>0.3</v>
      </c>
      <c r="O62" s="1">
        <f>COUNTIFS(Table2[Sub-Sector],Table3[[#This Row],[Sub-Sector]],Table2[% Away From Current Month High],"&lt;=0.05")/Table3[[#This Row],[Count]]</f>
        <v>0.55000000000000004</v>
      </c>
      <c r="P62" s="1">
        <f>COUNTIFS(Table2[Sub-Sector],Table3[[#This Row],[Sub-Sector]],Table2[% Away From 52W High],"&lt;=10")/Table3[[#This Row],[Count]]</f>
        <v>0.2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0.4</v>
      </c>
      <c r="S62" s="1">
        <f>COUNTIFS(Table2[Sub-Sector],Table3[[#This Row],[Sub-Sector]],Table2[% Price above 50 EMA],"&gt;=0")/Table3[[#This Row],[Count]]</f>
        <v>0.35</v>
      </c>
      <c r="T62" s="1">
        <f>COUNTIFS(Table2[Sub-Sector],Table3[[#This Row],[Sub-Sector]],Table2[% Price above 200 EMA],"&gt;=0")/Table3[[#This Row],[Count]]</f>
        <v>0.85</v>
      </c>
      <c r="U62" s="1">
        <f>COUNTIFS(Table2[Sub-Sector],Table3[[#This Row],[Sub-Sector]],Table2[Rate of Change - Zone],"Positive")/Table3[[#This Row],[Count]]</f>
        <v>0.35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62">
        <f>_xlfn.RANK.AVG(Table3[[#This Row],[Score]],Table3[Score],1)</f>
        <v>66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61</v>
      </c>
    </row>
    <row r="63" spans="1:26" x14ac:dyDescent="0.3">
      <c r="A63" t="s">
        <v>60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0.66666666666666663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0.33333333333333331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0.66666666666666663</v>
      </c>
      <c r="I63" s="1">
        <f>COUNTIFS(Table2[Sub-Sector],Table3[[#This Row],[Sub-Sector]],Table2[Relative Volume],"&gt;=1")/Table3[[#This Row],[Count]]</f>
        <v>0.66666666666666663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0.66666666666666663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0.66666666666666663</v>
      </c>
      <c r="P63" s="1">
        <f>COUNTIFS(Table2[Sub-Sector],Table3[[#This Row],[Sub-Sector]],Table2[% Away From 52W High],"&lt;=10")/Table3[[#This Row],[Count]]</f>
        <v>0.33333333333333331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0.66666666666666663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0.66666666666666663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63">
        <f>_xlfn.RANK.AVG(Table3[[#This Row],[Score]],Table3[Score],1)</f>
        <v>74.5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3">
        <f>_xlfn.RANK.AVG(Table3[[#This Row],[Score 2 ]],Table3[[Score 2 ]],1)</f>
        <v>62</v>
      </c>
    </row>
    <row r="64" spans="1:26" x14ac:dyDescent="0.3">
      <c r="A64" t="s">
        <v>51</v>
      </c>
      <c r="B64">
        <f>COUNTIFS(Table2[Sub-Sector],Table3[[#This Row],[Sub-Sector]])</f>
        <v>17</v>
      </c>
      <c r="C64" s="1">
        <f>COUNTIFS(Table2[Sub-Sector],Table3[[#This Row],[Sub-Sector]],Table2[Uptrend],"Uptrend")/Table3[[#This Row],[Count]]</f>
        <v>0.52941176470588236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0.29411764705882354</v>
      </c>
      <c r="F64" s="1">
        <f>COUNTIFS(Table2[Sub-Sector],Table3[[#This Row],[Sub-Sector]],Table2[6M Return vs Nifty],"&gt;=10")/Table3[[#This Row],[Count]]</f>
        <v>0.23529411764705882</v>
      </c>
      <c r="G64" s="1">
        <f>COUNTIFS(Table2[Sub-Sector],Table3[[#This Row],[Sub-Sector]],Table2[1Y Return vs Nifty],"&gt;=10")/Table3[[#This Row],[Count]]</f>
        <v>0.41176470588235292</v>
      </c>
      <c r="H64" s="1">
        <f>COUNTIFS(Table2[Sub-Sector],Table3[[#This Row],[Sub-Sector]],Table2[RSI Exponential â€“ 14D],"&gt;=50")/Table3[[#This Row],[Count]]</f>
        <v>0.70588235294117652</v>
      </c>
      <c r="I64" s="1">
        <f>COUNTIFS(Table2[Sub-Sector],Table3[[#This Row],[Sub-Sector]],Table2[Relative Volume],"&gt;=1")/Table3[[#This Row],[Count]]</f>
        <v>0.47058823529411764</v>
      </c>
      <c r="J64" s="1">
        <f>COUNTIFS(Table2[Sub-Sector],Table3[[#This Row],[Sub-Sector]],Table2[% Away From Day Low],"&gt;=0.05")/Table3[[#This Row],[Count]]</f>
        <v>5.8823529411764705E-2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0.35294117647058826</v>
      </c>
      <c r="M64" s="1">
        <f>COUNTIFS(Table2[Sub-Sector],Table3[[#This Row],[Sub-Sector]],Table2[% Away From Current Week High],"&lt;=0.05")/Table3[[#This Row],[Count]]</f>
        <v>0.94117647058823528</v>
      </c>
      <c r="N64" s="1">
        <f>COUNTIFS(Table2[Sub-Sector],Table3[[#This Row],[Sub-Sector]],Table2[% Away From Current Month Low],"&gt;=0.05")/Table3[[#This Row],[Count]]</f>
        <v>0.47058823529411764</v>
      </c>
      <c r="O64" s="1">
        <f>COUNTIFS(Table2[Sub-Sector],Table3[[#This Row],[Sub-Sector]],Table2[% Away From Current Month High],"&lt;=0.05")/Table3[[#This Row],[Count]]</f>
        <v>0.76470588235294112</v>
      </c>
      <c r="P64" s="1">
        <f>COUNTIFS(Table2[Sub-Sector],Table3[[#This Row],[Sub-Sector]],Table2[% Away From 52W High],"&lt;=10")/Table3[[#This Row],[Count]]</f>
        <v>0.29411764705882354</v>
      </c>
      <c r="Q64" s="1">
        <f>COUNTIFS(Table2[Sub-Sector],Table3[[#This Row],[Sub-Sector]],Table2[% Away From 52W Low],"&gt;=10")/Table3[[#This Row],[Count]]</f>
        <v>0.82352941176470584</v>
      </c>
      <c r="R64" s="1">
        <f>COUNTIFS(Table2[Sub-Sector],Table3[[#This Row],[Sub-Sector]],Table2[% Price above 20 EMA],"&gt;=0")/Table3[[#This Row],[Count]]</f>
        <v>0.70588235294117652</v>
      </c>
      <c r="S64" s="1">
        <f>COUNTIFS(Table2[Sub-Sector],Table3[[#This Row],[Sub-Sector]],Table2[% Price above 50 EMA],"&gt;=0")/Table3[[#This Row],[Count]]</f>
        <v>0.6470588235294118</v>
      </c>
      <c r="T64" s="1">
        <f>COUNTIFS(Table2[Sub-Sector],Table3[[#This Row],[Sub-Sector]],Table2[% Price above 200 EMA],"&gt;=0")/Table3[[#This Row],[Count]]</f>
        <v>0.70588235294117652</v>
      </c>
      <c r="U64" s="1">
        <f>COUNTIFS(Table2[Sub-Sector],Table3[[#This Row],[Sub-Sector]],Table2[Rate of Change - Zone],"Positive")/Table3[[#This Row],[Count]]</f>
        <v>0.6470588235294118</v>
      </c>
      <c r="V64" s="1">
        <f>COUNTIFS(Table2[Sub-Sector],Table3[[#This Row],[Sub-Sector]],Table2[Sharpe Ratio],"&gt;=0.10")/Table3[[#This Row],[Count]]</f>
        <v>0.11764705882352941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64">
        <f>_xlfn.RANK.AVG(Table3[[#This Row],[Score]],Table3[Score],1)</f>
        <v>64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4">
        <f>_xlfn.RANK.AVG(Table3[[#This Row],[Score 2 ]],Table3[[Score 2 ]],1)</f>
        <v>63.5</v>
      </c>
    </row>
    <row r="65" spans="1:26" x14ac:dyDescent="0.3">
      <c r="A65" t="s">
        <v>190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0.83333333333333337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0.16666666666666666</v>
      </c>
      <c r="F65" s="1">
        <f>COUNTIFS(Table2[Sub-Sector],Table3[[#This Row],[Sub-Sector]],Table2[6M Return vs Nifty],"&gt;=10")/Table3[[#This Row],[Count]]</f>
        <v>0.16666666666666666</v>
      </c>
      <c r="G65" s="1">
        <f>COUNTIFS(Table2[Sub-Sector],Table3[[#This Row],[Sub-Sector]],Table2[1Y Return vs Nifty],"&gt;=10")/Table3[[#This Row],[Count]]</f>
        <v>0.66666666666666663</v>
      </c>
      <c r="H65" s="1">
        <f>COUNTIFS(Table2[Sub-Sector],Table3[[#This Row],[Sub-Sector]],Table2[RSI Exponential â€“ 14D],"&gt;=50")/Table3[[#This Row],[Count]]</f>
        <v>0.33333333333333331</v>
      </c>
      <c r="I65" s="1">
        <f>COUNTIFS(Table2[Sub-Sector],Table3[[#This Row],[Sub-Sector]],Table2[Relative Volume],"&gt;=1")/Table3[[#This Row],[Count]]</f>
        <v>0.33333333333333331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0.16666666666666666</v>
      </c>
      <c r="P65" s="1">
        <f>COUNTIFS(Table2[Sub-Sector],Table3[[#This Row],[Sub-Sector]],Table2[% Away From 52W High],"&lt;=10")/Table3[[#This Row],[Count]]</f>
        <v>0.66666666666666663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0.83333333333333337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65">
        <f>_xlfn.RANK.AVG(Table3[[#This Row],[Score]],Table3[Score],1)</f>
        <v>49.5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5">
        <f>_xlfn.RANK.AVG(Table3[[#This Row],[Score 2 ]],Table3[[Score 2 ]],1)</f>
        <v>63.5</v>
      </c>
    </row>
    <row r="66" spans="1:26" x14ac:dyDescent="0.3">
      <c r="A66" t="s">
        <v>163</v>
      </c>
      <c r="B66">
        <f>COUNTIFS(Table2[Sub-Sector],Table3[[#This Row],[Sub-Sector]])</f>
        <v>9</v>
      </c>
      <c r="C66" s="1">
        <f>COUNTIFS(Table2[Sub-Sector],Table3[[#This Row],[Sub-Sector]],Table2[Uptrend],"Uptrend")/Table3[[#This Row],[Count]]</f>
        <v>0.88888888888888884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0.1111111111111111</v>
      </c>
      <c r="F66" s="1">
        <f>COUNTIFS(Table2[Sub-Sector],Table3[[#This Row],[Sub-Sector]],Table2[6M Return vs Nifty],"&gt;=10")/Table3[[#This Row],[Count]]</f>
        <v>0.55555555555555558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0.44444444444444442</v>
      </c>
      <c r="I66" s="1">
        <f>COUNTIFS(Table2[Sub-Sector],Table3[[#This Row],[Sub-Sector]],Table2[Relative Volume],"&gt;=1")/Table3[[#This Row],[Count]]</f>
        <v>0.44444444444444442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0.1111111111111111</v>
      </c>
      <c r="O66" s="1">
        <f>COUNTIFS(Table2[Sub-Sector],Table3[[#This Row],[Sub-Sector]],Table2[% Away From Current Month High],"&lt;=0.05")/Table3[[#This Row],[Count]]</f>
        <v>0.44444444444444442</v>
      </c>
      <c r="P66" s="1">
        <f>COUNTIFS(Table2[Sub-Sector],Table3[[#This Row],[Sub-Sector]],Table2[% Away From 52W High],"&lt;=10")/Table3[[#This Row],[Count]]</f>
        <v>0.55555555555555558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0.44444444444444442</v>
      </c>
      <c r="S66" s="1">
        <f>COUNTIFS(Table2[Sub-Sector],Table3[[#This Row],[Sub-Sector]],Table2[% Price above 50 EMA],"&gt;=0")/Table3[[#This Row],[Count]]</f>
        <v>0.77777777777777779</v>
      </c>
      <c r="T66" s="1">
        <f>COUNTIFS(Table2[Sub-Sector],Table3[[#This Row],[Sub-Sector]],Table2[% Price above 200 EMA],"&gt;=0")/Table3[[#This Row],[Count]]</f>
        <v>0.88888888888888884</v>
      </c>
      <c r="U66" s="1">
        <f>COUNTIFS(Table2[Sub-Sector],Table3[[#This Row],[Sub-Sector]],Table2[Rate of Change - Zone],"Positive")/Table3[[#This Row],[Count]]</f>
        <v>0.44444444444444442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66">
        <f>_xlfn.RANK.AVG(Table3[[#This Row],[Score]],Table3[Score],1)</f>
        <v>53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6">
        <f>_xlfn.RANK.AVG(Table3[[#This Row],[Score 2 ]],Table3[[Score 2 ]],1)</f>
        <v>65</v>
      </c>
    </row>
    <row r="67" spans="1:26" x14ac:dyDescent="0.3">
      <c r="A67" t="s">
        <v>18</v>
      </c>
      <c r="B67">
        <f>COUNTIFS(Table2[Sub-Sector],Table3[[#This Row],[Sub-Sector]])</f>
        <v>6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0.83333333333333337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0.16666666666666666</v>
      </c>
      <c r="P67" s="1">
        <f>COUNTIFS(Table2[Sub-Sector],Table3[[#This Row],[Sub-Sector]],Table2[% Away From 52W High],"&lt;=10")/Table3[[#This Row],[Count]]</f>
        <v>0.33333333333333331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0.16666666666666666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0.83333333333333337</v>
      </c>
      <c r="U67" s="1">
        <f>COUNTIFS(Table2[Sub-Sector],Table3[[#This Row],[Sub-Sector]],Table2[Rate of Change - Zone],"Positive")/Table3[[#This Row],[Count]]</f>
        <v>0.33333333333333331</v>
      </c>
      <c r="V67" s="1">
        <f>COUNTIFS(Table2[Sub-Sector],Table3[[#This Row],[Sub-Sector]],Table2[Sharpe Ratio],"&gt;=0.10")/Table3[[#This Row],[Count]]</f>
        <v>0.5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67">
        <f>_xlfn.RANK.AVG(Table3[[#This Row],[Score]],Table3[Score],1)</f>
        <v>84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7">
        <f>_xlfn.RANK.AVG(Table3[[#This Row],[Score 2 ]],Table3[[Score 2 ]],1)</f>
        <v>66</v>
      </c>
    </row>
    <row r="68" spans="1:26" x14ac:dyDescent="0.3">
      <c r="A68" t="s">
        <v>443</v>
      </c>
      <c r="B68">
        <f>COUNTIFS(Table2[Sub-Sector],Table3[[#This Row],[Sub-Sector]])</f>
        <v>4</v>
      </c>
      <c r="C68" s="1">
        <f>COUNTIFS(Table2[Sub-Sector],Table3[[#This Row],[Sub-Sector]],Table2[Uptrend],"Uptrend")/Table3[[#This Row],[Count]]</f>
        <v>0.75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0.25</v>
      </c>
      <c r="F68" s="1">
        <f>COUNTIFS(Table2[Sub-Sector],Table3[[#This Row],[Sub-Sector]],Table2[6M Return vs Nifty],"&gt;=10")/Table3[[#This Row],[Count]]</f>
        <v>0.75</v>
      </c>
      <c r="G68" s="1">
        <f>COUNTIFS(Table2[Sub-Sector],Table3[[#This Row],[Sub-Sector]],Table2[1Y Return vs Nifty],"&gt;=10")/Table3[[#This Row],[Count]]</f>
        <v>0.75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0.25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0.5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0.25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8">
        <f>_xlfn.RANK.AVG(Table3[[#This Row],[Score]],Table3[Score],1)</f>
        <v>55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8">
        <f>_xlfn.RANK.AVG(Table3[[#This Row],[Score 2 ]],Table3[[Score 2 ]],1)</f>
        <v>67.5</v>
      </c>
    </row>
    <row r="69" spans="1:26" x14ac:dyDescent="0.3">
      <c r="A69" t="s">
        <v>141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0.75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0.5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0.25</v>
      </c>
      <c r="S69" s="1">
        <f>COUNTIFS(Table2[Sub-Sector],Table3[[#This Row],[Sub-Sector]],Table2[% Price above 50 EMA],"&gt;=0")/Table3[[#This Row],[Count]]</f>
        <v>0.25</v>
      </c>
      <c r="T69" s="1">
        <f>COUNTIFS(Table2[Sub-Sector],Table3[[#This Row],[Sub-Sector]],Table2[% Price above 200 EMA],"&gt;=0")/Table3[[#This Row],[Count]]</f>
        <v>0.75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0.25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69">
        <f>_xlfn.RANK.AVG(Table3[[#This Row],[Score]],Table3[Score],1)</f>
        <v>94.5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9">
        <f>_xlfn.RANK.AVG(Table3[[#This Row],[Score 2 ]],Table3[[Score 2 ]],1)</f>
        <v>67.5</v>
      </c>
    </row>
    <row r="70" spans="1:26" x14ac:dyDescent="0.3">
      <c r="A70" t="s">
        <v>522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0.5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1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0.25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0.5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70">
        <f>_xlfn.RANK.AVG(Table3[[#This Row],[Score]],Table3[Score],1)</f>
        <v>85.5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0">
        <f>_xlfn.RANK.AVG(Table3[[#This Row],[Score 2 ]],Table3[[Score 2 ]],1)</f>
        <v>69</v>
      </c>
    </row>
    <row r="71" spans="1:26" x14ac:dyDescent="0.3">
      <c r="A71" t="s">
        <v>1435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0.33333333333333331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0.66666666666666663</v>
      </c>
      <c r="I71" s="1">
        <f>COUNTIFS(Table2[Sub-Sector],Table3[[#This Row],[Sub-Sector]],Table2[Relative Volume],"&gt;=1")/Table3[[#This Row],[Count]]</f>
        <v>0.33333333333333331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0.66666666666666663</v>
      </c>
      <c r="N71" s="1">
        <f>COUNTIFS(Table2[Sub-Sector],Table3[[#This Row],[Sub-Sector]],Table2[% Away From Current Month Low],"&gt;=0.05")/Table3[[#This Row],[Count]]</f>
        <v>0.66666666666666663</v>
      </c>
      <c r="O71" s="1">
        <f>COUNTIFS(Table2[Sub-Sector],Table3[[#This Row],[Sub-Sector]],Table2[% Away From Current Month High],"&lt;=0.05")/Table3[[#This Row],[Count]]</f>
        <v>0.66666666666666663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0.66666666666666663</v>
      </c>
      <c r="S71" s="1">
        <f>COUNTIFS(Table2[Sub-Sector],Table3[[#This Row],[Sub-Sector]],Table2[% Price above 50 EMA],"&gt;=0")/Table3[[#This Row],[Count]]</f>
        <v>0.66666666666666663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0.66666666666666663</v>
      </c>
      <c r="V71" s="1">
        <f>COUNTIFS(Table2[Sub-Sector],Table3[[#This Row],[Sub-Sector]],Table2[Sharpe Ratio],"&gt;=0.10")/Table3[[#This Row],[Count]]</f>
        <v>0.33333333333333331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71">
        <f>_xlfn.RANK.AVG(Table3[[#This Row],[Score]],Table3[Score],1)</f>
        <v>93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1">
        <f>_xlfn.RANK.AVG(Table3[[#This Row],[Score 2 ]],Table3[[Score 2 ]],1)</f>
        <v>70</v>
      </c>
    </row>
    <row r="72" spans="1:26" x14ac:dyDescent="0.3">
      <c r="A72" t="s">
        <v>628</v>
      </c>
      <c r="B72">
        <f>COUNTIFS(Table2[Sub-Sector],Table3[[#This Row],[Sub-Sector]])</f>
        <v>3</v>
      </c>
      <c r="C72" s="1">
        <f>COUNTIFS(Table2[Sub-Sector],Table3[[#This Row],[Sub-Sector]],Table2[Uptrend],"Uptrend")/Table3[[#This Row],[Count]]</f>
        <v>0.33333333333333331</v>
      </c>
      <c r="D72" s="1">
        <f>COUNTIFS(Table2[Sub-Sector],Table3[[#This Row],[Sub-Sector]],Table2[1W Return vs Nifty],"&gt;=5")/Table3[[#This Row],[Count]]</f>
        <v>0.33333333333333331</v>
      </c>
      <c r="E72" s="1">
        <f>COUNTIFS(Table2[Sub-Sector],Table3[[#This Row],[Sub-Sector]],Table2[1M Return vs Nifty],"&gt;=5")/Table3[[#This Row],[Count]]</f>
        <v>0.33333333333333331</v>
      </c>
      <c r="F72" s="1">
        <f>COUNTIFS(Table2[Sub-Sector],Table3[[#This Row],[Sub-Sector]],Table2[6M Return vs Nifty],"&gt;=10")/Table3[[#This Row],[Count]]</f>
        <v>0.66666666666666663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0.66666666666666663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0.33333333333333331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0.33333333333333331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0.33333333333333331</v>
      </c>
      <c r="O72" s="1">
        <f>COUNTIFS(Table2[Sub-Sector],Table3[[#This Row],[Sub-Sector]],Table2[% Away From Current Month High],"&lt;=0.05")/Table3[[#This Row],[Count]]</f>
        <v>0.66666666666666663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0.66666666666666663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0.33333333333333331</v>
      </c>
      <c r="V72" s="1">
        <f>COUNTIFS(Table2[Sub-Sector],Table3[[#This Row],[Sub-Sector]],Table2[Sharpe Ratio],"&gt;=0.10")/Table3[[#This Row],[Count]]</f>
        <v>0.66666666666666663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72">
        <f>_xlfn.RANK.AVG(Table3[[#This Row],[Score]],Table3[Score],1)</f>
        <v>45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2">
        <f>_xlfn.RANK.AVG(Table3[[#This Row],[Score 2 ]],Table3[[Score 2 ]],1)</f>
        <v>71.5</v>
      </c>
    </row>
    <row r="73" spans="1:26" x14ac:dyDescent="0.3">
      <c r="A73" t="s">
        <v>1218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0.33333333333333331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0.33333333333333331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0.33333333333333331</v>
      </c>
      <c r="O73" s="1">
        <f>COUNTIFS(Table2[Sub-Sector],Table3[[#This Row],[Sub-Sector]],Table2[% Away From Current Month High],"&lt;=0.05")/Table3[[#This Row],[Count]]</f>
        <v>0.33333333333333331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0.66666666666666663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73">
        <f>_xlfn.RANK.AVG(Table3[[#This Row],[Score]],Table3[Score],1)</f>
        <v>78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3">
        <f>_xlfn.RANK.AVG(Table3[[#This Row],[Score 2 ]],Table3[[Score 2 ]],1)</f>
        <v>71.5</v>
      </c>
    </row>
    <row r="74" spans="1:26" x14ac:dyDescent="0.3">
      <c r="A74" t="s">
        <v>27</v>
      </c>
      <c r="B74">
        <f>COUNTIFS(Table2[Sub-Sector],Table3[[#This Row],[Sub-Sector]])</f>
        <v>4</v>
      </c>
      <c r="C74" s="1">
        <f>COUNTIFS(Table2[Sub-Sector],Table3[[#This Row],[Sub-Sector]],Table2[Uptrend],"Uptrend")/Table3[[#This Row],[Count]]</f>
        <v>0.75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0.25</v>
      </c>
      <c r="G74" s="1">
        <f>COUNTIFS(Table2[Sub-Sector],Table3[[#This Row],[Sub-Sector]],Table2[1Y Return vs Nifty],"&gt;=10")/Table3[[#This Row],[Count]]</f>
        <v>0.25</v>
      </c>
      <c r="H74" s="1">
        <f>COUNTIFS(Table2[Sub-Sector],Table3[[#This Row],[Sub-Sector]],Table2[RSI Exponential â€“ 14D],"&gt;=50")/Table3[[#This Row],[Count]]</f>
        <v>0.5</v>
      </c>
      <c r="I74" s="1">
        <f>COUNTIFS(Table2[Sub-Sector],Table3[[#This Row],[Sub-Sector]],Table2[Relative Volume],"&gt;=1")/Table3[[#This Row],[Count]]</f>
        <v>0.75</v>
      </c>
      <c r="J74" s="1">
        <f>COUNTIFS(Table2[Sub-Sector],Table3[[#This Row],[Sub-Sector]],Table2[% Away From Day Low],"&gt;=0.05")/Table3[[#This Row],[Count]]</f>
        <v>0.25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0.75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0.75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0.5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0.75</v>
      </c>
      <c r="T74" s="1">
        <f>COUNTIFS(Table2[Sub-Sector],Table3[[#This Row],[Sub-Sector]],Table2[% Price above 200 EMA],"&gt;=0")/Table3[[#This Row],[Count]]</f>
        <v>0.75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0.25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74">
        <f>_xlfn.RANK.AVG(Table3[[#This Row],[Score]],Table3[Score],1)</f>
        <v>76.5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4">
        <f>_xlfn.RANK.AVG(Table3[[#This Row],[Score 2 ]],Table3[[Score 2 ]],1)</f>
        <v>73</v>
      </c>
    </row>
    <row r="75" spans="1:26" x14ac:dyDescent="0.3">
      <c r="A75" t="s">
        <v>984</v>
      </c>
      <c r="B75">
        <f>COUNTIFS(Table2[Sub-Sector],Table3[[#This Row],[Sub-Sector]])</f>
        <v>2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0.5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75">
        <f>_xlfn.RANK.AVG(Table3[[#This Row],[Score]],Table3[Score],1)</f>
        <v>88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5">
        <f>_xlfn.RANK.AVG(Table3[[#This Row],[Score 2 ]],Table3[[Score 2 ]],1)</f>
        <v>74</v>
      </c>
    </row>
    <row r="76" spans="1:26" x14ac:dyDescent="0.3">
      <c r="A76" t="s">
        <v>378</v>
      </c>
      <c r="B76">
        <f>COUNTIFS(Table2[Sub-Sector],Table3[[#This Row],[Sub-Sector]])</f>
        <v>14</v>
      </c>
      <c r="C76" s="1">
        <f>COUNTIFS(Table2[Sub-Sector],Table3[[#This Row],[Sub-Sector]],Table2[Uptrend],"Uptrend")/Table3[[#This Row],[Count]]</f>
        <v>0.7142857142857143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7.1428571428571425E-2</v>
      </c>
      <c r="F76" s="1">
        <f>COUNTIFS(Table2[Sub-Sector],Table3[[#This Row],[Sub-Sector]],Table2[6M Return vs Nifty],"&gt;=10")/Table3[[#This Row],[Count]]</f>
        <v>0.6428571428571429</v>
      </c>
      <c r="G76" s="1">
        <f>COUNTIFS(Table2[Sub-Sector],Table3[[#This Row],[Sub-Sector]],Table2[1Y Return vs Nifty],"&gt;=10")/Table3[[#This Row],[Count]]</f>
        <v>0.5714285714285714</v>
      </c>
      <c r="H76" s="1">
        <f>COUNTIFS(Table2[Sub-Sector],Table3[[#This Row],[Sub-Sector]],Table2[RSI Exponential â€“ 14D],"&gt;=50")/Table3[[#This Row],[Count]]</f>
        <v>0.21428571428571427</v>
      </c>
      <c r="I76" s="1">
        <f>COUNTIFS(Table2[Sub-Sector],Table3[[#This Row],[Sub-Sector]],Table2[Relative Volume],"&gt;=1")/Table3[[#This Row],[Count]]</f>
        <v>7.1428571428571425E-2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0.14285714285714285</v>
      </c>
      <c r="M76" s="1">
        <f>COUNTIFS(Table2[Sub-Sector],Table3[[#This Row],[Sub-Sector]],Table2[% Away From Current Week High],"&lt;=0.05")/Table3[[#This Row],[Count]]</f>
        <v>0.8571428571428571</v>
      </c>
      <c r="N76" s="1">
        <f>COUNTIFS(Table2[Sub-Sector],Table3[[#This Row],[Sub-Sector]],Table2[% Away From Current Month Low],"&gt;=0.05")/Table3[[#This Row],[Count]]</f>
        <v>0.14285714285714285</v>
      </c>
      <c r="O76" s="1">
        <f>COUNTIFS(Table2[Sub-Sector],Table3[[#This Row],[Sub-Sector]],Table2[% Away From Current Month High],"&lt;=0.05")/Table3[[#This Row],[Count]]</f>
        <v>0.35714285714285715</v>
      </c>
      <c r="P76" s="1">
        <f>COUNTIFS(Table2[Sub-Sector],Table3[[#This Row],[Sub-Sector]],Table2[% Away From 52W High],"&lt;=10")/Table3[[#This Row],[Count]]</f>
        <v>0.14285714285714285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0.21428571428571427</v>
      </c>
      <c r="S76" s="1">
        <f>COUNTIFS(Table2[Sub-Sector],Table3[[#This Row],[Sub-Sector]],Table2[% Price above 50 EMA],"&gt;=0")/Table3[[#This Row],[Count]]</f>
        <v>0.5</v>
      </c>
      <c r="T76" s="1">
        <f>COUNTIFS(Table2[Sub-Sector],Table3[[#This Row],[Sub-Sector]],Table2[% Price above 200 EMA],"&gt;=0")/Table3[[#This Row],[Count]]</f>
        <v>0.7857142857142857</v>
      </c>
      <c r="U76" s="1">
        <f>COUNTIFS(Table2[Sub-Sector],Table3[[#This Row],[Sub-Sector]],Table2[Rate of Change - Zone],"Positive")/Table3[[#This Row],[Count]]</f>
        <v>0.2857142857142857</v>
      </c>
      <c r="V76" s="1">
        <f>COUNTIFS(Table2[Sub-Sector],Table3[[#This Row],[Sub-Sector]],Table2[Sharpe Ratio],"&gt;=0.10")/Table3[[#This Row],[Count]]</f>
        <v>0.14285714285714285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6">
        <f>_xlfn.RANK.AVG(Table3[[#This Row],[Score]],Table3[Score],1)</f>
        <v>67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6">
        <f>_xlfn.RANK.AVG(Table3[[#This Row],[Score 2 ]],Table3[[Score 2 ]],1)</f>
        <v>75</v>
      </c>
    </row>
    <row r="77" spans="1:26" x14ac:dyDescent="0.3">
      <c r="A77" t="s">
        <v>400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0.16666666666666666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0.16666666666666666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0.66666666666666663</v>
      </c>
      <c r="O77" s="1">
        <f>COUNTIFS(Table2[Sub-Sector],Table3[[#This Row],[Sub-Sector]],Table2[% Away From Current Month High],"&lt;=0.05")/Table3[[#This Row],[Count]]</f>
        <v>0.83333333333333337</v>
      </c>
      <c r="P77" s="1">
        <f>COUNTIFS(Table2[Sub-Sector],Table3[[#This Row],[Sub-Sector]],Table2[% Away From 52W High],"&lt;=10")/Table3[[#This Row],[Count]]</f>
        <v>0.66666666666666663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1</v>
      </c>
      <c r="S77" s="1">
        <f>COUNTIFS(Table2[Sub-Sector],Table3[[#This Row],[Sub-Sector]],Table2[% Price above 50 EMA],"&gt;=0")/Table3[[#This Row],[Count]]</f>
        <v>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0.83333333333333337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77">
        <f>_xlfn.RANK.AVG(Table3[[#This Row],[Score]],Table3[Score],1)</f>
        <v>90.5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7">
        <f>_xlfn.RANK.AVG(Table3[[#This Row],[Score 2 ]],Table3[[Score 2 ]],1)</f>
        <v>76</v>
      </c>
    </row>
    <row r="78" spans="1:26" x14ac:dyDescent="0.3">
      <c r="A78" t="s">
        <v>438</v>
      </c>
      <c r="B78">
        <f>COUNTIFS(Table2[Sub-Sector],Table3[[#This Row],[Sub-Sector]])</f>
        <v>9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0.1111111111111111</v>
      </c>
      <c r="F78" s="1">
        <f>COUNTIFS(Table2[Sub-Sector],Table3[[#This Row],[Sub-Sector]],Table2[6M Return vs Nifty],"&gt;=10")/Table3[[#This Row],[Count]]</f>
        <v>0.44444444444444442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0.55555555555555558</v>
      </c>
      <c r="I78" s="1">
        <f>COUNTIFS(Table2[Sub-Sector],Table3[[#This Row],[Sub-Sector]],Table2[Relative Volume],"&gt;=1")/Table3[[#This Row],[Count]]</f>
        <v>0.44444444444444442</v>
      </c>
      <c r="J78" s="1">
        <f>COUNTIFS(Table2[Sub-Sector],Table3[[#This Row],[Sub-Sector]],Table2[% Away From Day Low],"&gt;=0.05")/Table3[[#This Row],[Count]]</f>
        <v>0.1111111111111111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0.33333333333333331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0.44444444444444442</v>
      </c>
      <c r="O78" s="1">
        <f>COUNTIFS(Table2[Sub-Sector],Table3[[#This Row],[Sub-Sector]],Table2[% Away From Current Month High],"&lt;=0.05")/Table3[[#This Row],[Count]]</f>
        <v>0.77777777777777779</v>
      </c>
      <c r="P78" s="1">
        <f>COUNTIFS(Table2[Sub-Sector],Table3[[#This Row],[Sub-Sector]],Table2[% Away From 52W High],"&lt;=10")/Table3[[#This Row],[Count]]</f>
        <v>0.33333333333333331</v>
      </c>
      <c r="Q78" s="1">
        <f>COUNTIFS(Table2[Sub-Sector],Table3[[#This Row],[Sub-Sector]],Table2[% Away From 52W Low],"&gt;=10")/Table3[[#This Row],[Count]]</f>
        <v>0.88888888888888884</v>
      </c>
      <c r="R78" s="1">
        <f>COUNTIFS(Table2[Sub-Sector],Table3[[#This Row],[Sub-Sector]],Table2[% Price above 20 EMA],"&gt;=0")/Table3[[#This Row],[Count]]</f>
        <v>0.55555555555555558</v>
      </c>
      <c r="S78" s="1">
        <f>COUNTIFS(Table2[Sub-Sector],Table3[[#This Row],[Sub-Sector]],Table2[% Price above 50 EMA],"&gt;=0")/Table3[[#This Row],[Count]]</f>
        <v>0.44444444444444442</v>
      </c>
      <c r="T78" s="1">
        <f>COUNTIFS(Table2[Sub-Sector],Table3[[#This Row],[Sub-Sector]],Table2[% Price above 200 EMA],"&gt;=0")/Table3[[#This Row],[Count]]</f>
        <v>0.44444444444444442</v>
      </c>
      <c r="U78" s="1">
        <f>COUNTIFS(Table2[Sub-Sector],Table3[[#This Row],[Sub-Sector]],Table2[Rate of Change - Zone],"Positive")/Table3[[#This Row],[Count]]</f>
        <v>0.44444444444444442</v>
      </c>
      <c r="V78" s="1">
        <f>COUNTIFS(Table2[Sub-Sector],Table3[[#This Row],[Sub-Sector]],Table2[Sharpe Ratio],"&gt;=0.10")/Table3[[#This Row],[Count]]</f>
        <v>0.44444444444444442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78">
        <f>_xlfn.RANK.AVG(Table3[[#This Row],[Score]],Table3[Score],1)</f>
        <v>83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8">
        <f>_xlfn.RANK.AVG(Table3[[#This Row],[Score 2 ]],Table3[[Score 2 ]],1)</f>
        <v>77</v>
      </c>
    </row>
    <row r="79" spans="1:26" x14ac:dyDescent="0.3">
      <c r="A79" t="s">
        <v>127</v>
      </c>
      <c r="B79">
        <f>COUNTIFS(Table2[Sub-Sector],Table3[[#This Row],[Sub-Sector]])</f>
        <v>22</v>
      </c>
      <c r="C79" s="1">
        <f>COUNTIFS(Table2[Sub-Sector],Table3[[#This Row],[Sub-Sector]],Table2[Uptrend],"Uptrend")/Table3[[#This Row],[Count]]</f>
        <v>0.40909090909090912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0.18181818181818182</v>
      </c>
      <c r="F79" s="1">
        <f>COUNTIFS(Table2[Sub-Sector],Table3[[#This Row],[Sub-Sector]],Table2[6M Return vs Nifty],"&gt;=10")/Table3[[#This Row],[Count]]</f>
        <v>0.45454545454545453</v>
      </c>
      <c r="G79" s="1">
        <f>COUNTIFS(Table2[Sub-Sector],Table3[[#This Row],[Sub-Sector]],Table2[1Y Return vs Nifty],"&gt;=10")/Table3[[#This Row],[Count]]</f>
        <v>0.54545454545454541</v>
      </c>
      <c r="H79" s="1">
        <f>COUNTIFS(Table2[Sub-Sector],Table3[[#This Row],[Sub-Sector]],Table2[RSI Exponential â€“ 14D],"&gt;=50")/Table3[[#This Row],[Count]]</f>
        <v>0.54545454545454541</v>
      </c>
      <c r="I79" s="1">
        <f>COUNTIFS(Table2[Sub-Sector],Table3[[#This Row],[Sub-Sector]],Table2[Relative Volume],"&gt;=1")/Table3[[#This Row],[Count]]</f>
        <v>0.22727272727272727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0.27272727272727271</v>
      </c>
      <c r="M79" s="1">
        <f>COUNTIFS(Table2[Sub-Sector],Table3[[#This Row],[Sub-Sector]],Table2[% Away From Current Week High],"&lt;=0.05")/Table3[[#This Row],[Count]]</f>
        <v>0.95454545454545459</v>
      </c>
      <c r="N79" s="1">
        <f>COUNTIFS(Table2[Sub-Sector],Table3[[#This Row],[Sub-Sector]],Table2[% Away From Current Month Low],"&gt;=0.05")/Table3[[#This Row],[Count]]</f>
        <v>0.36363636363636365</v>
      </c>
      <c r="O79" s="1">
        <f>COUNTIFS(Table2[Sub-Sector],Table3[[#This Row],[Sub-Sector]],Table2[% Away From Current Month High],"&lt;=0.05")/Table3[[#This Row],[Count]]</f>
        <v>0.63636363636363635</v>
      </c>
      <c r="P79" s="1">
        <f>COUNTIFS(Table2[Sub-Sector],Table3[[#This Row],[Sub-Sector]],Table2[% Away From 52W High],"&lt;=10")/Table3[[#This Row],[Count]]</f>
        <v>0.31818181818181818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0.54545454545454541</v>
      </c>
      <c r="S79" s="1">
        <f>COUNTIFS(Table2[Sub-Sector],Table3[[#This Row],[Sub-Sector]],Table2[% Price above 50 EMA],"&gt;=0")/Table3[[#This Row],[Count]]</f>
        <v>0.59090909090909094</v>
      </c>
      <c r="T79" s="1">
        <f>COUNTIFS(Table2[Sub-Sector],Table3[[#This Row],[Sub-Sector]],Table2[% Price above 200 EMA],"&gt;=0")/Table3[[#This Row],[Count]]</f>
        <v>0.77272727272727271</v>
      </c>
      <c r="U79" s="1">
        <f>COUNTIFS(Table2[Sub-Sector],Table3[[#This Row],[Sub-Sector]],Table2[Rate of Change - Zone],"Positive")/Table3[[#This Row],[Count]]</f>
        <v>0.36363636363636365</v>
      </c>
      <c r="V79" s="1">
        <f>COUNTIFS(Table2[Sub-Sector],Table3[[#This Row],[Sub-Sector]],Table2[Sharpe Ratio],"&gt;=0.10")/Table3[[#This Row],[Count]]</f>
        <v>0.40909090909090912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9">
        <f>_xlfn.RANK.AVG(Table3[[#This Row],[Score]],Table3[Score],1)</f>
        <v>80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9">
        <f>_xlfn.RANK.AVG(Table3[[#This Row],[Score 2 ]],Table3[[Score 2 ]],1)</f>
        <v>78</v>
      </c>
    </row>
    <row r="80" spans="1:26" x14ac:dyDescent="0.3">
      <c r="A80" t="s">
        <v>633</v>
      </c>
      <c r="B80">
        <f>COUNTIFS(Table2[Sub-Sector],Table3[[#This Row],[Sub-Sector]])</f>
        <v>14</v>
      </c>
      <c r="C80" s="1">
        <f>COUNTIFS(Table2[Sub-Sector],Table3[[#This Row],[Sub-Sector]],Table2[Uptrend],"Uptrend")/Table3[[#This Row],[Count]]</f>
        <v>0.5714285714285714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0.21428571428571427</v>
      </c>
      <c r="F80" s="1">
        <f>COUNTIFS(Table2[Sub-Sector],Table3[[#This Row],[Sub-Sector]],Table2[6M Return vs Nifty],"&gt;=10")/Table3[[#This Row],[Count]]</f>
        <v>0.35714285714285715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0.2857142857142857</v>
      </c>
      <c r="I80" s="1">
        <f>COUNTIFS(Table2[Sub-Sector],Table3[[#This Row],[Sub-Sector]],Table2[Relative Volume],"&gt;=1")/Table3[[#This Row],[Count]]</f>
        <v>0.42857142857142855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0.9285714285714286</v>
      </c>
      <c r="L80" s="1">
        <f>COUNTIFS(Table2[Sub-Sector],Table3[[#This Row],[Sub-Sector]],Table2[% Away From Current Week Low],"&gt;=0.05")/Table3[[#This Row],[Count]]</f>
        <v>7.1428571428571425E-2</v>
      </c>
      <c r="M80" s="1">
        <f>COUNTIFS(Table2[Sub-Sector],Table3[[#This Row],[Sub-Sector]],Table2[% Away From Current Week High],"&lt;=0.05")/Table3[[#This Row],[Count]]</f>
        <v>0.9285714285714286</v>
      </c>
      <c r="N80" s="1">
        <f>COUNTIFS(Table2[Sub-Sector],Table3[[#This Row],[Sub-Sector]],Table2[% Away From Current Month Low],"&gt;=0.05")/Table3[[#This Row],[Count]]</f>
        <v>7.1428571428571425E-2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0.14285714285714285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0.2857142857142857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0.8571428571428571</v>
      </c>
      <c r="U80" s="1">
        <f>COUNTIFS(Table2[Sub-Sector],Table3[[#This Row],[Sub-Sector]],Table2[Rate of Change - Zone],"Positive")/Table3[[#This Row],[Count]]</f>
        <v>0.14285714285714285</v>
      </c>
      <c r="V80" s="1">
        <f>COUNTIFS(Table2[Sub-Sector],Table3[[#This Row],[Sub-Sector]],Table2[Sharpe Ratio],"&gt;=0.10")/Table3[[#This Row],[Count]]</f>
        <v>0.21428571428571427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80">
        <f>_xlfn.RANK.AVG(Table3[[#This Row],[Score]],Table3[Score],1)</f>
        <v>71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0">
        <f>_xlfn.RANK.AVG(Table3[[#This Row],[Score 2 ]],Table3[[Score 2 ]],1)</f>
        <v>79</v>
      </c>
    </row>
    <row r="81" spans="1:26" x14ac:dyDescent="0.3">
      <c r="A81" t="s">
        <v>510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0.25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0.25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0.25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0.5</v>
      </c>
      <c r="O81" s="1">
        <f>COUNTIFS(Table2[Sub-Sector],Table3[[#This Row],[Sub-Sector]],Table2[% Away From Current Month High],"&lt;=0.05")/Table3[[#This Row],[Count]]</f>
        <v>0.5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0.75</v>
      </c>
      <c r="S81" s="1">
        <f>COUNTIFS(Table2[Sub-Sector],Table3[[#This Row],[Sub-Sector]],Table2[% Price above 50 EMA],"&gt;=0")/Table3[[#This Row],[Count]]</f>
        <v>0.75</v>
      </c>
      <c r="T81" s="1">
        <f>COUNTIFS(Table2[Sub-Sector],Table3[[#This Row],[Sub-Sector]],Table2[% Price above 200 EMA],"&gt;=0")/Table3[[#This Row],[Count]]</f>
        <v>0.75</v>
      </c>
      <c r="U81" s="1">
        <f>COUNTIFS(Table2[Sub-Sector],Table3[[#This Row],[Sub-Sector]],Table2[Rate of Change - Zone],"Positive")/Table3[[#This Row],[Count]]</f>
        <v>0.5</v>
      </c>
      <c r="V81" s="1">
        <f>COUNTIFS(Table2[Sub-Sector],Table3[[#This Row],[Sub-Sector]],Table2[Sharpe Ratio],"&gt;=0.10")/Table3[[#This Row],[Count]]</f>
        <v>0.25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81">
        <f>_xlfn.RANK.AVG(Table3[[#This Row],[Score]],Table3[Score],1)</f>
        <v>51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1">
        <f>_xlfn.RANK.AVG(Table3[[#This Row],[Score 2 ]],Table3[[Score 2 ]],1)</f>
        <v>80</v>
      </c>
    </row>
    <row r="82" spans="1:26" x14ac:dyDescent="0.3">
      <c r="A82" t="s">
        <v>258</v>
      </c>
      <c r="B82">
        <f>COUNTIFS(Table2[Sub-Sector],Table3[[#This Row],[Sub-Sector]])</f>
        <v>23</v>
      </c>
      <c r="C82" s="1">
        <f>COUNTIFS(Table2[Sub-Sector],Table3[[#This Row],[Sub-Sector]],Table2[Uptrend],"Uptrend")/Table3[[#This Row],[Count]]</f>
        <v>0.39130434782608697</v>
      </c>
      <c r="D82" s="1">
        <f>COUNTIFS(Table2[Sub-Sector],Table3[[#This Row],[Sub-Sector]],Table2[1W Return vs Nifty],"&gt;=5")/Table3[[#This Row],[Count]]</f>
        <v>8.6956521739130432E-2</v>
      </c>
      <c r="E82" s="1">
        <f>COUNTIFS(Table2[Sub-Sector],Table3[[#This Row],[Sub-Sector]],Table2[1M Return vs Nifty],"&gt;=5")/Table3[[#This Row],[Count]]</f>
        <v>8.6956521739130432E-2</v>
      </c>
      <c r="F82" s="1">
        <f>COUNTIFS(Table2[Sub-Sector],Table3[[#This Row],[Sub-Sector]],Table2[6M Return vs Nifty],"&gt;=10")/Table3[[#This Row],[Count]]</f>
        <v>0.56521739130434778</v>
      </c>
      <c r="G82" s="1">
        <f>COUNTIFS(Table2[Sub-Sector],Table3[[#This Row],[Sub-Sector]],Table2[1Y Return vs Nifty],"&gt;=10")/Table3[[#This Row],[Count]]</f>
        <v>0.39130434782608697</v>
      </c>
      <c r="H82" s="1">
        <f>COUNTIFS(Table2[Sub-Sector],Table3[[#This Row],[Sub-Sector]],Table2[RSI Exponential â€“ 14D],"&gt;=50")/Table3[[#This Row],[Count]]</f>
        <v>0.47826086956521741</v>
      </c>
      <c r="I82" s="1">
        <f>COUNTIFS(Table2[Sub-Sector],Table3[[#This Row],[Sub-Sector]],Table2[Relative Volume],"&gt;=1")/Table3[[#This Row],[Count]]</f>
        <v>8.6956521739130432E-2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0.21739130434782608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0.30434782608695654</v>
      </c>
      <c r="O82" s="1">
        <f>COUNTIFS(Table2[Sub-Sector],Table3[[#This Row],[Sub-Sector]],Table2[% Away From Current Month High],"&lt;=0.05")/Table3[[#This Row],[Count]]</f>
        <v>0.65217391304347827</v>
      </c>
      <c r="P82" s="1">
        <f>COUNTIFS(Table2[Sub-Sector],Table3[[#This Row],[Sub-Sector]],Table2[% Away From 52W High],"&lt;=10")/Table3[[#This Row],[Count]]</f>
        <v>0.17391304347826086</v>
      </c>
      <c r="Q82" s="1">
        <f>COUNTIFS(Table2[Sub-Sector],Table3[[#This Row],[Sub-Sector]],Table2[% Away From 52W Low],"&gt;=10")/Table3[[#This Row],[Count]]</f>
        <v>0.91304347826086951</v>
      </c>
      <c r="R82" s="1">
        <f>COUNTIFS(Table2[Sub-Sector],Table3[[#This Row],[Sub-Sector]],Table2[% Price above 20 EMA],"&gt;=0")/Table3[[#This Row],[Count]]</f>
        <v>0.47826086956521741</v>
      </c>
      <c r="S82" s="1">
        <f>COUNTIFS(Table2[Sub-Sector],Table3[[#This Row],[Sub-Sector]],Table2[% Price above 50 EMA],"&gt;=0")/Table3[[#This Row],[Count]]</f>
        <v>0.43478260869565216</v>
      </c>
      <c r="T82" s="1">
        <f>COUNTIFS(Table2[Sub-Sector],Table3[[#This Row],[Sub-Sector]],Table2[% Price above 200 EMA],"&gt;=0")/Table3[[#This Row],[Count]]</f>
        <v>0.82608695652173914</v>
      </c>
      <c r="U82" s="1">
        <f>COUNTIFS(Table2[Sub-Sector],Table3[[#This Row],[Sub-Sector]],Table2[Rate of Change - Zone],"Positive")/Table3[[#This Row],[Count]]</f>
        <v>0.47826086956521741</v>
      </c>
      <c r="V82" s="1">
        <f>COUNTIFS(Table2[Sub-Sector],Table3[[#This Row],[Sub-Sector]],Table2[Sharpe Ratio],"&gt;=0.10")/Table3[[#This Row],[Count]]</f>
        <v>0.47826086956521741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82">
        <f>_xlfn.RANK.AVG(Table3[[#This Row],[Score]],Table3[Score],1)</f>
        <v>68.5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2">
        <f>_xlfn.RANK.AVG(Table3[[#This Row],[Score 2 ]],Table3[[Score 2 ]],1)</f>
        <v>81</v>
      </c>
    </row>
    <row r="83" spans="1:26" x14ac:dyDescent="0.3">
      <c r="A83" t="s">
        <v>1411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1</v>
      </c>
      <c r="F83" s="1">
        <f>COUNTIFS(Table2[Sub-Sector],Table3[[#This Row],[Sub-Sector]],Table2[6M Return vs Nifty],"&gt;=10")/Table3[[#This Row],[Count]]</f>
        <v>0.66666666666666663</v>
      </c>
      <c r="G83" s="1">
        <f>COUNTIFS(Table2[Sub-Sector],Table3[[#This Row],[Sub-Sector]],Table2[1Y Return vs Nifty],"&gt;=10")/Table3[[#This Row],[Count]]</f>
        <v>0.33333333333333331</v>
      </c>
      <c r="H83" s="1">
        <f>COUNTIFS(Table2[Sub-Sector],Table3[[#This Row],[Sub-Sector]],Table2[RSI Exponential â€“ 14D],"&gt;=50")/Table3[[#This Row],[Count]]</f>
        <v>0.33333333333333331</v>
      </c>
      <c r="I83" s="1">
        <f>COUNTIFS(Table2[Sub-Sector],Table3[[#This Row],[Sub-Sector]],Table2[Relative Volume],"&gt;=1")/Table3[[#This Row],[Count]]</f>
        <v>0.33333333333333331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0.33333333333333331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1</v>
      </c>
      <c r="S83" s="1">
        <f>COUNTIFS(Table2[Sub-Sector],Table3[[#This Row],[Sub-Sector]],Table2[% Price above 50 EMA],"&gt;=0")/Table3[[#This Row],[Count]]</f>
        <v>1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83">
        <f>_xlfn.RANK.AVG(Table3[[#This Row],[Score]],Table3[Score],1)</f>
        <v>40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3">
        <f>_xlfn.RANK.AVG(Table3[[#This Row],[Score 2 ]],Table3[[Score 2 ]],1)</f>
        <v>82</v>
      </c>
    </row>
    <row r="84" spans="1:26" x14ac:dyDescent="0.3">
      <c r="A84" t="s">
        <v>517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1</v>
      </c>
      <c r="G84" s="1">
        <f>COUNTIFS(Table2[Sub-Sector],Table3[[#This Row],[Sub-Sector]],Table2[1Y Return vs Nifty],"&gt;=10")/Table3[[#This Row],[Count]]</f>
        <v>0</v>
      </c>
      <c r="H84" s="1">
        <f>COUNTIFS(Table2[Sub-Sector],Table3[[#This Row],[Sub-Sector]],Table2[RSI Exponential â€“ 14D],"&gt;=50")/Table3[[#This Row],[Count]]</f>
        <v>1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0.5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1</v>
      </c>
      <c r="S84" s="1">
        <f>COUNTIFS(Table2[Sub-Sector],Table3[[#This Row],[Sub-Sector]],Table2[% Price above 50 EMA],"&gt;=0")/Table3[[#This Row],[Count]]</f>
        <v>0.5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0.5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84">
        <f>_xlfn.RANK.AVG(Table3[[#This Row],[Score]],Table3[Score],1)</f>
        <v>97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4">
        <f>_xlfn.RANK.AVG(Table3[[#This Row],[Score 2 ]],Table3[[Score 2 ]],1)</f>
        <v>83</v>
      </c>
    </row>
    <row r="85" spans="1:26" x14ac:dyDescent="0.3">
      <c r="A85" t="s">
        <v>178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1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0.5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0.5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0.5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1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85">
        <f>_xlfn.RANK.AVG(Table3[[#This Row],[Score]],Table3[Score],1)</f>
        <v>99.5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5">
        <f>_xlfn.RANK.AVG(Table3[[#This Row],[Score 2 ]],Table3[[Score 2 ]],1)</f>
        <v>85.5</v>
      </c>
    </row>
    <row r="86" spans="1:26" x14ac:dyDescent="0.3">
      <c r="A86" t="s">
        <v>675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0.25</v>
      </c>
      <c r="F86" s="1">
        <f>COUNTIFS(Table2[Sub-Sector],Table3[[#This Row],[Sub-Sector]],Table2[6M Return vs Nifty],"&gt;=10")/Table3[[#This Row],[Count]]</f>
        <v>0.5</v>
      </c>
      <c r="G86" s="1">
        <f>COUNTIFS(Table2[Sub-Sector],Table3[[#This Row],[Sub-Sector]],Table2[1Y Return vs Nifty],"&gt;=10")/Table3[[#This Row],[Count]]</f>
        <v>0.75</v>
      </c>
      <c r="H86" s="1">
        <f>COUNTIFS(Table2[Sub-Sector],Table3[[#This Row],[Sub-Sector]],Table2[RSI Exponential â€“ 14D],"&gt;=50")/Table3[[#This Row],[Count]]</f>
        <v>0.25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0.75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0.25</v>
      </c>
      <c r="P86" s="1">
        <f>COUNTIFS(Table2[Sub-Sector],Table3[[#This Row],[Sub-Sector]],Table2[% Away From 52W High],"&lt;=10")/Table3[[#This Row],[Count]]</f>
        <v>0.25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0.25</v>
      </c>
      <c r="S86" s="1">
        <f>COUNTIFS(Table2[Sub-Sector],Table3[[#This Row],[Sub-Sector]],Table2[% Price above 50 EMA],"&gt;=0")/Table3[[#This Row],[Count]]</f>
        <v>0.25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0.25</v>
      </c>
      <c r="V86" s="1">
        <f>COUNTIFS(Table2[Sub-Sector],Table3[[#This Row],[Sub-Sector]],Table2[Sharpe Ratio],"&gt;=0.10")/Table3[[#This Row],[Count]]</f>
        <v>0.25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86">
        <f>_xlfn.RANK.AVG(Table3[[#This Row],[Score]],Table3[Score],1)</f>
        <v>79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6">
        <f>_xlfn.RANK.AVG(Table3[[#This Row],[Score 2 ]],Table3[[Score 2 ]],1)</f>
        <v>85.5</v>
      </c>
    </row>
    <row r="87" spans="1:26" x14ac:dyDescent="0.3">
      <c r="A87" t="s">
        <v>996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87">
        <f>_xlfn.RANK.AVG(Table3[[#This Row],[Score]],Table3[Score],1)</f>
        <v>99.5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7">
        <f>_xlfn.RANK.AVG(Table3[[#This Row],[Score 2 ]],Table3[[Score 2 ]],1)</f>
        <v>85.5</v>
      </c>
    </row>
    <row r="88" spans="1:26" x14ac:dyDescent="0.3">
      <c r="A88" t="s">
        <v>132</v>
      </c>
      <c r="B88">
        <f>COUNTIFS(Table2[Sub-Sector],Table3[[#This Row],[Sub-Sector]])</f>
        <v>7</v>
      </c>
      <c r="C88" s="1">
        <f>COUNTIFS(Table2[Sub-Sector],Table3[[#This Row],[Sub-Sector]],Table2[Uptrend],"Uptrend")/Table3[[#This Row],[Count]]</f>
        <v>0.5714285714285714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0.42857142857142855</v>
      </c>
      <c r="G88" s="1">
        <f>COUNTIFS(Table2[Sub-Sector],Table3[[#This Row],[Sub-Sector]],Table2[1Y Return vs Nifty],"&gt;=10")/Table3[[#This Row],[Count]]</f>
        <v>0.8571428571428571</v>
      </c>
      <c r="H88" s="1">
        <f>COUNTIFS(Table2[Sub-Sector],Table3[[#This Row],[Sub-Sector]],Table2[RSI Exponential â€“ 14D],"&gt;=50")/Table3[[#This Row],[Count]]</f>
        <v>0.14285714285714285</v>
      </c>
      <c r="I88" s="1">
        <f>COUNTIFS(Table2[Sub-Sector],Table3[[#This Row],[Sub-Sector]],Table2[Relative Volume],"&gt;=1")/Table3[[#This Row],[Count]]</f>
        <v>0.14285714285714285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0.7142857142857143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0.14285714285714285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0.14285714285714285</v>
      </c>
      <c r="S88" s="1">
        <f>COUNTIFS(Table2[Sub-Sector],Table3[[#This Row],[Sub-Sector]],Table2[% Price above 50 EMA],"&gt;=0")/Table3[[#This Row],[Count]]</f>
        <v>0.2857142857142857</v>
      </c>
      <c r="T88" s="1">
        <f>COUNTIFS(Table2[Sub-Sector],Table3[[#This Row],[Sub-Sector]],Table2[% Price above 200 EMA],"&gt;=0")/Table3[[#This Row],[Count]]</f>
        <v>0.8571428571428571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0.8571428571428571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88">
        <f>_xlfn.RANK.AVG(Table3[[#This Row],[Score]],Table3[Score],1)</f>
        <v>96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8">
        <f>_xlfn.RANK.AVG(Table3[[#This Row],[Score 2 ]],Table3[[Score 2 ]],1)</f>
        <v>85.5</v>
      </c>
    </row>
    <row r="89" spans="1:26" x14ac:dyDescent="0.3">
      <c r="A89" t="s">
        <v>21</v>
      </c>
      <c r="B89">
        <f>COUNTIFS(Table2[Sub-Sector],Table3[[#This Row],[Sub-Sector]])</f>
        <v>20</v>
      </c>
      <c r="C89" s="1">
        <f>COUNTIFS(Table2[Sub-Sector],Table3[[#This Row],[Sub-Sector]],Table2[Uptrend],"Uptrend")/Table3[[#This Row],[Count]]</f>
        <v>0.75</v>
      </c>
      <c r="D89" s="1">
        <f>COUNTIFS(Table2[Sub-Sector],Table3[[#This Row],[Sub-Sector]],Table2[1W Return vs Nifty],"&gt;=5")/Table3[[#This Row],[Count]]</f>
        <v>0.05</v>
      </c>
      <c r="E89" s="1">
        <f>COUNTIFS(Table2[Sub-Sector],Table3[[#This Row],[Sub-Sector]],Table2[1M Return vs Nifty],"&gt;=5")/Table3[[#This Row],[Count]]</f>
        <v>0.4</v>
      </c>
      <c r="F89" s="1">
        <f>COUNTIFS(Table2[Sub-Sector],Table3[[#This Row],[Sub-Sector]],Table2[6M Return vs Nifty],"&gt;=10")/Table3[[#This Row],[Count]]</f>
        <v>0.3</v>
      </c>
      <c r="G89" s="1">
        <f>COUNTIFS(Table2[Sub-Sector],Table3[[#This Row],[Sub-Sector]],Table2[1Y Return vs Nifty],"&gt;=10")/Table3[[#This Row],[Count]]</f>
        <v>0.3</v>
      </c>
      <c r="H89" s="1">
        <f>COUNTIFS(Table2[Sub-Sector],Table3[[#This Row],[Sub-Sector]],Table2[RSI Exponential â€“ 14D],"&gt;=50")/Table3[[#This Row],[Count]]</f>
        <v>0.75</v>
      </c>
      <c r="I89" s="1">
        <f>COUNTIFS(Table2[Sub-Sector],Table3[[#This Row],[Sub-Sector]],Table2[Relative Volume],"&gt;=1")/Table3[[#This Row],[Count]]</f>
        <v>0.25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0.3</v>
      </c>
      <c r="M89" s="1">
        <f>COUNTIFS(Table2[Sub-Sector],Table3[[#This Row],[Sub-Sector]],Table2[% Away From Current Week High],"&lt;=0.05")/Table3[[#This Row],[Count]]</f>
        <v>0.9</v>
      </c>
      <c r="N89" s="1">
        <f>COUNTIFS(Table2[Sub-Sector],Table3[[#This Row],[Sub-Sector]],Table2[% Away From Current Month Low],"&gt;=0.05")/Table3[[#This Row],[Count]]</f>
        <v>0.35</v>
      </c>
      <c r="O89" s="1">
        <f>COUNTIFS(Table2[Sub-Sector],Table3[[#This Row],[Sub-Sector]],Table2[% Away From Current Month High],"&lt;=0.05")/Table3[[#This Row],[Count]]</f>
        <v>0.65</v>
      </c>
      <c r="P89" s="1">
        <f>COUNTIFS(Table2[Sub-Sector],Table3[[#This Row],[Sub-Sector]],Table2[% Away From 52W High],"&lt;=10")/Table3[[#This Row],[Count]]</f>
        <v>0.6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0.75</v>
      </c>
      <c r="S89" s="1">
        <f>COUNTIFS(Table2[Sub-Sector],Table3[[#This Row],[Sub-Sector]],Table2[% Price above 50 EMA],"&gt;=0")/Table3[[#This Row],[Count]]</f>
        <v>0.8</v>
      </c>
      <c r="T89" s="1">
        <f>COUNTIFS(Table2[Sub-Sector],Table3[[#This Row],[Sub-Sector]],Table2[% Price above 200 EMA],"&gt;=0")/Table3[[#This Row],[Count]]</f>
        <v>0.9</v>
      </c>
      <c r="U89" s="1">
        <f>COUNTIFS(Table2[Sub-Sector],Table3[[#This Row],[Sub-Sector]],Table2[Rate of Change - Zone],"Positive")/Table3[[#This Row],[Count]]</f>
        <v>0.65</v>
      </c>
      <c r="V89" s="1">
        <f>COUNTIFS(Table2[Sub-Sector],Table3[[#This Row],[Sub-Sector]],Table2[Sharpe Ratio],"&gt;=0.10")/Table3[[#This Row],[Count]]</f>
        <v>0.1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89">
        <f>_xlfn.RANK.AVG(Table3[[#This Row],[Score]],Table3[Score],1)</f>
        <v>42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9">
        <f>_xlfn.RANK.AVG(Table3[[#This Row],[Score 2 ]],Table3[[Score 2 ]],1)</f>
        <v>88</v>
      </c>
    </row>
    <row r="90" spans="1:26" x14ac:dyDescent="0.3">
      <c r="A90" t="s">
        <v>279</v>
      </c>
      <c r="B90">
        <f>COUNTIFS(Table2[Sub-Sector],Table3[[#This Row],[Sub-Sector]])</f>
        <v>14</v>
      </c>
      <c r="C90" s="1">
        <f>COUNTIFS(Table2[Sub-Sector],Table3[[#This Row],[Sub-Sector]],Table2[Uptrend],"Uptrend")/Table3[[#This Row],[Count]]</f>
        <v>0.5714285714285714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0.35714285714285715</v>
      </c>
      <c r="F90" s="1">
        <f>COUNTIFS(Table2[Sub-Sector],Table3[[#This Row],[Sub-Sector]],Table2[6M Return vs Nifty],"&gt;=10")/Table3[[#This Row],[Count]]</f>
        <v>0.2857142857142857</v>
      </c>
      <c r="G90" s="1">
        <f>COUNTIFS(Table2[Sub-Sector],Table3[[#This Row],[Sub-Sector]],Table2[1Y Return vs Nifty],"&gt;=10")/Table3[[#This Row],[Count]]</f>
        <v>0.42857142857142855</v>
      </c>
      <c r="H90" s="1">
        <f>COUNTIFS(Table2[Sub-Sector],Table3[[#This Row],[Sub-Sector]],Table2[RSI Exponential â€“ 14D],"&gt;=50")/Table3[[#This Row],[Count]]</f>
        <v>0.8571428571428571</v>
      </c>
      <c r="I90" s="1">
        <f>COUNTIFS(Table2[Sub-Sector],Table3[[#This Row],[Sub-Sector]],Table2[Relative Volume],"&gt;=1")/Table3[[#This Row],[Count]]</f>
        <v>0.14285714285714285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0.2857142857142857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0.42857142857142855</v>
      </c>
      <c r="O90" s="1">
        <f>COUNTIFS(Table2[Sub-Sector],Table3[[#This Row],[Sub-Sector]],Table2[% Away From Current Month High],"&lt;=0.05")/Table3[[#This Row],[Count]]</f>
        <v>0.8571428571428571</v>
      </c>
      <c r="P90" s="1">
        <f>COUNTIFS(Table2[Sub-Sector],Table3[[#This Row],[Sub-Sector]],Table2[% Away From 52W High],"&lt;=10")/Table3[[#This Row],[Count]]</f>
        <v>0.42857142857142855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0.7857142857142857</v>
      </c>
      <c r="S90" s="1">
        <f>COUNTIFS(Table2[Sub-Sector],Table3[[#This Row],[Sub-Sector]],Table2[% Price above 50 EMA],"&gt;=0")/Table3[[#This Row],[Count]]</f>
        <v>0.7857142857142857</v>
      </c>
      <c r="T90" s="1">
        <f>COUNTIFS(Table2[Sub-Sector],Table3[[#This Row],[Sub-Sector]],Table2[% Price above 200 EMA],"&gt;=0")/Table3[[#This Row],[Count]]</f>
        <v>0.9285714285714286</v>
      </c>
      <c r="U90" s="1">
        <f>COUNTIFS(Table2[Sub-Sector],Table3[[#This Row],[Sub-Sector]],Table2[Rate of Change - Zone],"Positive")/Table3[[#This Row],[Count]]</f>
        <v>0.6428571428571429</v>
      </c>
      <c r="V90" s="1">
        <f>COUNTIFS(Table2[Sub-Sector],Table3[[#This Row],[Sub-Sector]],Table2[Sharpe Ratio],"&gt;=0.10")/Table3[[#This Row],[Count]]</f>
        <v>0.2857142857142857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90">
        <f>_xlfn.RANK.AVG(Table3[[#This Row],[Score]],Table3[Score],1)</f>
        <v>68.5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90">
        <f>_xlfn.RANK.AVG(Table3[[#This Row],[Score 2 ]],Table3[[Score 2 ]],1)</f>
        <v>89</v>
      </c>
    </row>
    <row r="91" spans="1:26" x14ac:dyDescent="0.3">
      <c r="A91" t="s">
        <v>124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0.33333333333333331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0.66666666666666663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0.33333333333333331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0.66666666666666663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0.33333333333333331</v>
      </c>
      <c r="S91" s="1">
        <f>COUNTIFS(Table2[Sub-Sector],Table3[[#This Row],[Sub-Sector]],Table2[% Price above 50 EMA],"&gt;=0")/Table3[[#This Row],[Count]]</f>
        <v>0.33333333333333331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91">
        <f>_xlfn.RANK.AVG(Table3[[#This Row],[Score]],Table3[Score],1)</f>
        <v>103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91">
        <f>_xlfn.RANK.AVG(Table3[[#This Row],[Score 2 ]],Table3[[Score 2 ]],1)</f>
        <v>90</v>
      </c>
    </row>
    <row r="92" spans="1:26" x14ac:dyDescent="0.3">
      <c r="A92" t="s">
        <v>989</v>
      </c>
      <c r="B92">
        <f>COUNTIFS(Table2[Sub-Sector],Table3[[#This Row],[Sub-Sector]])</f>
        <v>2</v>
      </c>
      <c r="C92" s="1">
        <f>COUNTIFS(Table2[Sub-Sector],Table3[[#This Row],[Sub-Sector]],Table2[Uptrend],"Uptrend")/Table3[[#This Row],[Count]]</f>
        <v>0.5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0.5</v>
      </c>
      <c r="G92" s="1">
        <f>COUNTIFS(Table2[Sub-Sector],Table3[[#This Row],[Sub-Sector]],Table2[1Y Return vs Nifty],"&gt;=10")/Table3[[#This Row],[Count]]</f>
        <v>0.5</v>
      </c>
      <c r="H92" s="1">
        <f>COUNTIFS(Table2[Sub-Sector],Table3[[#This Row],[Sub-Sector]],Table2[RSI Exponential â€“ 14D],"&gt;=50")/Table3[[#This Row],[Count]]</f>
        <v>0.5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0.5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0.5</v>
      </c>
      <c r="M92" s="1">
        <f>COUNTIFS(Table2[Sub-Sector],Table3[[#This Row],[Sub-Sector]],Table2[% Away From Current Week High],"&lt;=0.05")/Table3[[#This Row],[Count]]</f>
        <v>0.5</v>
      </c>
      <c r="N92" s="1">
        <f>COUNTIFS(Table2[Sub-Sector],Table3[[#This Row],[Sub-Sector]],Table2[% Away From Current Month Low],"&gt;=0.05")/Table3[[#This Row],[Count]]</f>
        <v>0.5</v>
      </c>
      <c r="O92" s="1">
        <f>COUNTIFS(Table2[Sub-Sector],Table3[[#This Row],[Sub-Sector]],Table2[% Away From Current Month High],"&lt;=0.05")/Table3[[#This Row],[Count]]</f>
        <v>0.5</v>
      </c>
      <c r="P92" s="1">
        <f>COUNTIFS(Table2[Sub-Sector],Table3[[#This Row],[Sub-Sector]],Table2[% Away From 52W High],"&lt;=10")/Table3[[#This Row],[Count]]</f>
        <v>0.5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0.5</v>
      </c>
      <c r="S92" s="1">
        <f>COUNTIFS(Table2[Sub-Sector],Table3[[#This Row],[Sub-Sector]],Table2[% Price above 50 EMA],"&gt;=0")/Table3[[#This Row],[Count]]</f>
        <v>0.5</v>
      </c>
      <c r="T92" s="1">
        <f>COUNTIFS(Table2[Sub-Sector],Table3[[#This Row],[Sub-Sector]],Table2[% Price above 200 EMA],"&gt;=0")/Table3[[#This Row],[Count]]</f>
        <v>0.5</v>
      </c>
      <c r="U92" s="1">
        <f>COUNTIFS(Table2[Sub-Sector],Table3[[#This Row],[Sub-Sector]],Table2[Rate of Change - Zone],"Positive")/Table3[[#This Row],[Count]]</f>
        <v>0.5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92">
        <f>_xlfn.RANK.AVG(Table3[[#This Row],[Score]],Table3[Score],1)</f>
        <v>101.5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2">
        <f>_xlfn.RANK.AVG(Table3[[#This Row],[Score 2 ]],Table3[[Score 2 ]],1)</f>
        <v>91.5</v>
      </c>
    </row>
    <row r="93" spans="1:26" x14ac:dyDescent="0.3">
      <c r="A93" t="s">
        <v>1599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0.5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0.5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0.5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0.5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93">
        <f>_xlfn.RANK.AVG(Table3[[#This Row],[Score]],Table3[Score],1)</f>
        <v>101.5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3">
        <f>_xlfn.RANK.AVG(Table3[[#This Row],[Score 2 ]],Table3[[Score 2 ]],1)</f>
        <v>91.5</v>
      </c>
    </row>
    <row r="94" spans="1:26" x14ac:dyDescent="0.3">
      <c r="A94" t="s">
        <v>538</v>
      </c>
      <c r="B94">
        <f>COUNTIFS(Table2[Sub-Sector],Table3[[#This Row],[Sub-Sector]])</f>
        <v>5</v>
      </c>
      <c r="C94" s="1">
        <f>COUNTIFS(Table2[Sub-Sector],Table3[[#This Row],[Sub-Sector]],Table2[Uptrend],"Uptrend")/Table3[[#This Row],[Count]]</f>
        <v>0.2</v>
      </c>
      <c r="D94" s="1">
        <f>COUNTIFS(Table2[Sub-Sector],Table3[[#This Row],[Sub-Sector]],Table2[1W Return vs Nifty],"&gt;=5")/Table3[[#This Row],[Count]]</f>
        <v>0.2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0.4</v>
      </c>
      <c r="G94" s="1">
        <f>COUNTIFS(Table2[Sub-Sector],Table3[[#This Row],[Sub-Sector]],Table2[1Y Return vs Nifty],"&gt;=10")/Table3[[#This Row],[Count]]</f>
        <v>0.4</v>
      </c>
      <c r="H94" s="1">
        <f>COUNTIFS(Table2[Sub-Sector],Table3[[#This Row],[Sub-Sector]],Table2[RSI Exponential â€“ 14D],"&gt;=50")/Table3[[#This Row],[Count]]</f>
        <v>0.2</v>
      </c>
      <c r="I94" s="1">
        <f>COUNTIFS(Table2[Sub-Sector],Table3[[#This Row],[Sub-Sector]],Table2[Relative Volume],"&gt;=1")/Table3[[#This Row],[Count]]</f>
        <v>0.2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0.2</v>
      </c>
      <c r="M94" s="1">
        <f>COUNTIFS(Table2[Sub-Sector],Table3[[#This Row],[Sub-Sector]],Table2[% Away From Current Week High],"&lt;=0.05")/Table3[[#This Row],[Count]]</f>
        <v>0.8</v>
      </c>
      <c r="N94" s="1">
        <f>COUNTIFS(Table2[Sub-Sector],Table3[[#This Row],[Sub-Sector]],Table2[% Away From Current Month Low],"&gt;=0.05")/Table3[[#This Row],[Count]]</f>
        <v>0.2</v>
      </c>
      <c r="O94" s="1">
        <f>COUNTIFS(Table2[Sub-Sector],Table3[[#This Row],[Sub-Sector]],Table2[% Away From Current Month High],"&lt;=0.05")/Table3[[#This Row],[Count]]</f>
        <v>0.4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0.2</v>
      </c>
      <c r="S94" s="1">
        <f>COUNTIFS(Table2[Sub-Sector],Table3[[#This Row],[Sub-Sector]],Table2[% Price above 50 EMA],"&gt;=0")/Table3[[#This Row],[Count]]</f>
        <v>0.2</v>
      </c>
      <c r="T94" s="1">
        <f>COUNTIFS(Table2[Sub-Sector],Table3[[#This Row],[Sub-Sector]],Table2[% Price above 200 EMA],"&gt;=0")/Table3[[#This Row],[Count]]</f>
        <v>0.8</v>
      </c>
      <c r="U94" s="1">
        <f>COUNTIFS(Table2[Sub-Sector],Table3[[#This Row],[Sub-Sector]],Table2[Rate of Change - Zone],"Positive")/Table3[[#This Row],[Count]]</f>
        <v>0.4</v>
      </c>
      <c r="V94" s="1">
        <f>COUNTIFS(Table2[Sub-Sector],Table3[[#This Row],[Sub-Sector]],Table2[Sharpe Ratio],"&gt;=0.10")/Table3[[#This Row],[Count]]</f>
        <v>0.4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94">
        <f>_xlfn.RANK.AVG(Table3[[#This Row],[Score]],Table3[Score],1)</f>
        <v>85.5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4">
        <f>_xlfn.RANK.AVG(Table3[[#This Row],[Score 2 ]],Table3[[Score 2 ]],1)</f>
        <v>93</v>
      </c>
    </row>
    <row r="95" spans="1:26" x14ac:dyDescent="0.3">
      <c r="A95" t="s">
        <v>1531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0.5</v>
      </c>
      <c r="E95" s="1">
        <f>COUNTIFS(Table2[Sub-Sector],Table3[[#This Row],[Sub-Sector]],Table2[1M Return vs Nifty],"&gt;=5")/Table3[[#This Row],[Count]]</f>
        <v>0.5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0.5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0.5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95">
        <f>_xlfn.RANK.AVG(Table3[[#This Row],[Score]],Table3[Score],1)</f>
        <v>65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5">
        <f>_xlfn.RANK.AVG(Table3[[#This Row],[Score 2 ]],Table3[[Score 2 ]],1)</f>
        <v>94.5</v>
      </c>
    </row>
    <row r="96" spans="1:26" x14ac:dyDescent="0.3">
      <c r="A96" t="s">
        <v>751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0.5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0.5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0.5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0.5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96">
        <f>_xlfn.RANK.AVG(Table3[[#This Row],[Score]],Table3[Score],1)</f>
        <v>82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6">
        <f>_xlfn.RANK.AVG(Table3[[#This Row],[Score 2 ]],Table3[[Score 2 ]],1)</f>
        <v>94.5</v>
      </c>
    </row>
    <row r="97" spans="1:26" x14ac:dyDescent="0.3">
      <c r="A97" t="s">
        <v>92</v>
      </c>
      <c r="B97">
        <f>COUNTIFS(Table2[Sub-Sector],Table3[[#This Row],[Sub-Sector]])</f>
        <v>3</v>
      </c>
      <c r="C97" s="1">
        <f>COUNTIFS(Table2[Sub-Sector],Table3[[#This Row],[Sub-Sector]],Table2[Uptrend],"Uptrend")/Table3[[#This Row],[Count]]</f>
        <v>0.66666666666666663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0.33333333333333331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0.66666666666666663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0.33333333333333331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0.33333333333333331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0.66666666666666663</v>
      </c>
      <c r="S97" s="1">
        <f>COUNTIFS(Table2[Sub-Sector],Table3[[#This Row],[Sub-Sector]],Table2[% Price above 50 EMA],"&gt;=0")/Table3[[#This Row],[Count]]</f>
        <v>0.66666666666666663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97">
        <f>_xlfn.RANK.AVG(Table3[[#This Row],[Score]],Table3[Score],1)</f>
        <v>98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97">
        <f>_xlfn.RANK.AVG(Table3[[#This Row],[Score 2 ]],Table3[[Score 2 ]],1)</f>
        <v>96</v>
      </c>
    </row>
    <row r="98" spans="1:26" x14ac:dyDescent="0.3">
      <c r="A98" t="s">
        <v>216</v>
      </c>
      <c r="B98">
        <f>COUNTIFS(Table2[Sub-Sector],Table3[[#This Row],[Sub-Sector]])</f>
        <v>3</v>
      </c>
      <c r="C98" s="1">
        <f>COUNTIFS(Table2[Sub-Sector],Table3[[#This Row],[Sub-Sector]],Table2[Uptrend],"Uptrend")/Table3[[#This Row],[Count]]</f>
        <v>0.66666666666666663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0.33333333333333331</v>
      </c>
      <c r="F98" s="1">
        <f>COUNTIFS(Table2[Sub-Sector],Table3[[#This Row],[Sub-Sector]],Table2[6M Return vs Nifty],"&gt;=10")/Table3[[#This Row],[Count]]</f>
        <v>0.33333333333333331</v>
      </c>
      <c r="G98" s="1">
        <f>COUNTIFS(Table2[Sub-Sector],Table3[[#This Row],[Sub-Sector]],Table2[1Y Return vs Nifty],"&gt;=10")/Table3[[#This Row],[Count]]</f>
        <v>0.33333333333333331</v>
      </c>
      <c r="H98" s="1">
        <f>COUNTIFS(Table2[Sub-Sector],Table3[[#This Row],[Sub-Sector]],Table2[RSI Exponential â€“ 14D],"&gt;=50")/Table3[[#This Row],[Count]]</f>
        <v>0.66666666666666663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0.33333333333333331</v>
      </c>
      <c r="O98" s="1">
        <f>COUNTIFS(Table2[Sub-Sector],Table3[[#This Row],[Sub-Sector]],Table2[% Away From Current Month High],"&lt;=0.05")/Table3[[#This Row],[Count]]</f>
        <v>0.66666666666666663</v>
      </c>
      <c r="P98" s="1">
        <f>COUNTIFS(Table2[Sub-Sector],Table3[[#This Row],[Sub-Sector]],Table2[% Away From 52W High],"&lt;=10")/Table3[[#This Row],[Count]]</f>
        <v>0.33333333333333331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0.66666666666666663</v>
      </c>
      <c r="S98" s="1">
        <f>COUNTIFS(Table2[Sub-Sector],Table3[[#This Row],[Sub-Sector]],Table2[% Price above 50 EMA],"&gt;=0")/Table3[[#This Row],[Count]]</f>
        <v>0.66666666666666663</v>
      </c>
      <c r="T98" s="1">
        <f>COUNTIFS(Table2[Sub-Sector],Table3[[#This Row],[Sub-Sector]],Table2[% Price above 200 EMA],"&gt;=0")/Table3[[#This Row],[Count]]</f>
        <v>0.66666666666666663</v>
      </c>
      <c r="U98" s="1">
        <f>COUNTIFS(Table2[Sub-Sector],Table3[[#This Row],[Sub-Sector]],Table2[Rate of Change - Zone],"Positive")/Table3[[#This Row],[Count]]</f>
        <v>0.66666666666666663</v>
      </c>
      <c r="V98" s="1">
        <f>COUNTIFS(Table2[Sub-Sector],Table3[[#This Row],[Sub-Sector]],Table2[Sharpe Ratio],"&gt;=0.10")/Table3[[#This Row],[Count]]</f>
        <v>0.33333333333333331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98">
        <f>_xlfn.RANK.AVG(Table3[[#This Row],[Score]],Table3[Score],1)</f>
        <v>76.5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8">
        <f>_xlfn.RANK.AVG(Table3[[#This Row],[Score 2 ]],Table3[[Score 2 ]],1)</f>
        <v>97.5</v>
      </c>
    </row>
    <row r="99" spans="1:26" x14ac:dyDescent="0.3">
      <c r="A99" t="s">
        <v>885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0.33333333333333331</v>
      </c>
      <c r="F99" s="1">
        <f>COUNTIFS(Table2[Sub-Sector],Table3[[#This Row],[Sub-Sector]],Table2[6M Return vs Nifty],"&gt;=10")/Table3[[#This Row],[Count]]</f>
        <v>0.33333333333333331</v>
      </c>
      <c r="G99" s="1">
        <f>COUNTIFS(Table2[Sub-Sector],Table3[[#This Row],[Sub-Sector]],Table2[1Y Return vs Nifty],"&gt;=10")/Table3[[#This Row],[Count]]</f>
        <v>0.33333333333333331</v>
      </c>
      <c r="H99" s="1">
        <f>COUNTIFS(Table2[Sub-Sector],Table3[[#This Row],[Sub-Sector]],Table2[RSI Exponential â€“ 14D],"&gt;=50")/Table3[[#This Row],[Count]]</f>
        <v>0.66666666666666663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0.33333333333333331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0.33333333333333331</v>
      </c>
      <c r="P99" s="1">
        <f>COUNTIFS(Table2[Sub-Sector],Table3[[#This Row],[Sub-Sector]],Table2[% Away From 52W High],"&lt;=10")/Table3[[#This Row],[Count]]</f>
        <v>0.66666666666666663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0.66666666666666663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99">
        <f>_xlfn.RANK.AVG(Table3[[#This Row],[Score]],Table3[Score],1)</f>
        <v>63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9">
        <f>_xlfn.RANK.AVG(Table3[[#This Row],[Score 2 ]],Table3[[Score 2 ]],1)</f>
        <v>97.5</v>
      </c>
    </row>
    <row r="100" spans="1:26" x14ac:dyDescent="0.3">
      <c r="A100" t="s">
        <v>412</v>
      </c>
      <c r="B100">
        <f>COUNTIFS(Table2[Sub-Sector],Table3[[#This Row],[Sub-Sector]])</f>
        <v>11</v>
      </c>
      <c r="C100" s="1">
        <f>COUNTIFS(Table2[Sub-Sector],Table3[[#This Row],[Sub-Sector]],Table2[Uptrend],"Uptrend")/Table3[[#This Row],[Count]]</f>
        <v>0.18181818181818182</v>
      </c>
      <c r="D100" s="1">
        <f>COUNTIFS(Table2[Sub-Sector],Table3[[#This Row],[Sub-Sector]],Table2[1W Return vs Nifty],"&gt;=5")/Table3[[#This Row],[Count]]</f>
        <v>9.0909090909090912E-2</v>
      </c>
      <c r="E100" s="1">
        <f>COUNTIFS(Table2[Sub-Sector],Table3[[#This Row],[Sub-Sector]],Table2[1M Return vs Nifty],"&gt;=5")/Table3[[#This Row],[Count]]</f>
        <v>0.36363636363636365</v>
      </c>
      <c r="F100" s="1">
        <f>COUNTIFS(Table2[Sub-Sector],Table3[[#This Row],[Sub-Sector]],Table2[6M Return vs Nifty],"&gt;=10")/Table3[[#This Row],[Count]]</f>
        <v>0.18181818181818182</v>
      </c>
      <c r="G100" s="1">
        <f>COUNTIFS(Table2[Sub-Sector],Table3[[#This Row],[Sub-Sector]],Table2[1Y Return vs Nifty],"&gt;=10")/Table3[[#This Row],[Count]]</f>
        <v>9.0909090909090912E-2</v>
      </c>
      <c r="H100" s="1">
        <f>COUNTIFS(Table2[Sub-Sector],Table3[[#This Row],[Sub-Sector]],Table2[RSI Exponential â€“ 14D],"&gt;=50")/Table3[[#This Row],[Count]]</f>
        <v>0.54545454545454541</v>
      </c>
      <c r="I100" s="1">
        <f>COUNTIFS(Table2[Sub-Sector],Table3[[#This Row],[Sub-Sector]],Table2[Relative Volume],"&gt;=1")/Table3[[#This Row],[Count]]</f>
        <v>0.45454545454545453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9.0909090909090912E-2</v>
      </c>
      <c r="M100" s="1">
        <f>COUNTIFS(Table2[Sub-Sector],Table3[[#This Row],[Sub-Sector]],Table2[% Away From Current Week High],"&lt;=0.05")/Table3[[#This Row],[Count]]</f>
        <v>0.63636363636363635</v>
      </c>
      <c r="N100" s="1">
        <f>COUNTIFS(Table2[Sub-Sector],Table3[[#This Row],[Sub-Sector]],Table2[% Away From Current Month Low],"&gt;=0.05")/Table3[[#This Row],[Count]]</f>
        <v>0.36363636363636365</v>
      </c>
      <c r="O100" s="1">
        <f>COUNTIFS(Table2[Sub-Sector],Table3[[#This Row],[Sub-Sector]],Table2[% Away From Current Month High],"&lt;=0.05")/Table3[[#This Row],[Count]]</f>
        <v>0.54545454545454541</v>
      </c>
      <c r="P100" s="1">
        <f>COUNTIFS(Table2[Sub-Sector],Table3[[#This Row],[Sub-Sector]],Table2[% Away From 52W High],"&lt;=10")/Table3[[#This Row],[Count]]</f>
        <v>9.0909090909090912E-2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0.63636363636363635</v>
      </c>
      <c r="S100" s="1">
        <f>COUNTIFS(Table2[Sub-Sector],Table3[[#This Row],[Sub-Sector]],Table2[% Price above 50 EMA],"&gt;=0")/Table3[[#This Row],[Count]]</f>
        <v>0.63636363636363635</v>
      </c>
      <c r="T100" s="1">
        <f>COUNTIFS(Table2[Sub-Sector],Table3[[#This Row],[Sub-Sector]],Table2[% Price above 200 EMA],"&gt;=0")/Table3[[#This Row],[Count]]</f>
        <v>0.81818181818181823</v>
      </c>
      <c r="U100" s="1">
        <f>COUNTIFS(Table2[Sub-Sector],Table3[[#This Row],[Sub-Sector]],Table2[Rate of Change - Zone],"Positive")/Table3[[#This Row],[Count]]</f>
        <v>0.36363636363636365</v>
      </c>
      <c r="V100" s="1">
        <f>COUNTIFS(Table2[Sub-Sector],Table3[[#This Row],[Sub-Sector]],Table2[Sharpe Ratio],"&gt;=0.10")/Table3[[#This Row],[Count]]</f>
        <v>9.0909090909090912E-2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100">
        <f>_xlfn.RANK.AVG(Table3[[#This Row],[Score]],Table3[Score],1)</f>
        <v>70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100">
        <f>_xlfn.RANK.AVG(Table3[[#This Row],[Score 2 ]],Table3[[Score 2 ]],1)</f>
        <v>99</v>
      </c>
    </row>
    <row r="101" spans="1:26" x14ac:dyDescent="0.3">
      <c r="A101" t="s">
        <v>98</v>
      </c>
      <c r="B101">
        <f>COUNTIFS(Table2[Sub-Sector],Table3[[#This Row],[Sub-Sector]])</f>
        <v>5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0.6</v>
      </c>
      <c r="G101" s="1">
        <f>COUNTIFS(Table2[Sub-Sector],Table3[[#This Row],[Sub-Sector]],Table2[1Y Return vs Nifty],"&gt;=10")/Table3[[#This Row],[Count]]</f>
        <v>0.6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0.2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0.8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0.6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101">
        <f>_xlfn.RANK.AVG(Table3[[#This Row],[Score]],Table3[Score],1)</f>
        <v>107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101">
        <f>_xlfn.RANK.AVG(Table3[[#This Row],[Score 2 ]],Table3[[Score 2 ]],1)</f>
        <v>100</v>
      </c>
    </row>
    <row r="102" spans="1:26" x14ac:dyDescent="0.3">
      <c r="A102" t="s">
        <v>78</v>
      </c>
      <c r="B102">
        <f>COUNTIFS(Table2[Sub-Sector],Table3[[#This Row],[Sub-Sector]])</f>
        <v>19</v>
      </c>
      <c r="C102" s="1">
        <f>COUNTIFS(Table2[Sub-Sector],Table3[[#This Row],[Sub-Sector]],Table2[Uptrend],"Uptrend")/Table3[[#This Row],[Count]]</f>
        <v>0.47368421052631576</v>
      </c>
      <c r="D102" s="1">
        <f>COUNTIFS(Table2[Sub-Sector],Table3[[#This Row],[Sub-Sector]],Table2[1W Return vs Nifty],"&gt;=5")/Table3[[#This Row],[Count]]</f>
        <v>5.2631578947368418E-2</v>
      </c>
      <c r="E102" s="1">
        <f>COUNTIFS(Table2[Sub-Sector],Table3[[#This Row],[Sub-Sector]],Table2[1M Return vs Nifty],"&gt;=5")/Table3[[#This Row],[Count]]</f>
        <v>0.10526315789473684</v>
      </c>
      <c r="F102" s="1">
        <f>COUNTIFS(Table2[Sub-Sector],Table3[[#This Row],[Sub-Sector]],Table2[6M Return vs Nifty],"&gt;=10")/Table3[[#This Row],[Count]]</f>
        <v>0.21052631578947367</v>
      </c>
      <c r="G102" s="1">
        <f>COUNTIFS(Table2[Sub-Sector],Table3[[#This Row],[Sub-Sector]],Table2[1Y Return vs Nifty],"&gt;=10")/Table3[[#This Row],[Count]]</f>
        <v>0.31578947368421051</v>
      </c>
      <c r="H102" s="1">
        <f>COUNTIFS(Table2[Sub-Sector],Table3[[#This Row],[Sub-Sector]],Table2[RSI Exponential â€“ 14D],"&gt;=50")/Table3[[#This Row],[Count]]</f>
        <v>0.68421052631578949</v>
      </c>
      <c r="I102" s="1">
        <f>COUNTIFS(Table2[Sub-Sector],Table3[[#This Row],[Sub-Sector]],Table2[Relative Volume],"&gt;=1")/Table3[[#This Row],[Count]]</f>
        <v>0.10526315789473684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5.2631578947368418E-2</v>
      </c>
      <c r="M102" s="1">
        <f>COUNTIFS(Table2[Sub-Sector],Table3[[#This Row],[Sub-Sector]],Table2[% Away From Current Week High],"&lt;=0.05")/Table3[[#This Row],[Count]]</f>
        <v>0.89473684210526316</v>
      </c>
      <c r="N102" s="1">
        <f>COUNTIFS(Table2[Sub-Sector],Table3[[#This Row],[Sub-Sector]],Table2[% Away From Current Month Low],"&gt;=0.05")/Table3[[#This Row],[Count]]</f>
        <v>0.10526315789473684</v>
      </c>
      <c r="O102" s="1">
        <f>COUNTIFS(Table2[Sub-Sector],Table3[[#This Row],[Sub-Sector]],Table2[% Away From Current Month High],"&lt;=0.05")/Table3[[#This Row],[Count]]</f>
        <v>0.73684210526315785</v>
      </c>
      <c r="P102" s="1">
        <f>COUNTIFS(Table2[Sub-Sector],Table3[[#This Row],[Sub-Sector]],Table2[% Away From 52W High],"&lt;=10")/Table3[[#This Row],[Count]]</f>
        <v>0.26315789473684209</v>
      </c>
      <c r="Q102" s="1">
        <f>COUNTIFS(Table2[Sub-Sector],Table3[[#This Row],[Sub-Sector]],Table2[% Away From 52W Low],"&gt;=10")/Table3[[#This Row],[Count]]</f>
        <v>0.89473684210526316</v>
      </c>
      <c r="R102" s="1">
        <f>COUNTIFS(Table2[Sub-Sector],Table3[[#This Row],[Sub-Sector]],Table2[% Price above 20 EMA],"&gt;=0")/Table3[[#This Row],[Count]]</f>
        <v>0.68421052631578949</v>
      </c>
      <c r="S102" s="1">
        <f>COUNTIFS(Table2[Sub-Sector],Table3[[#This Row],[Sub-Sector]],Table2[% Price above 50 EMA],"&gt;=0")/Table3[[#This Row],[Count]]</f>
        <v>0.57894736842105265</v>
      </c>
      <c r="T102" s="1">
        <f>COUNTIFS(Table2[Sub-Sector],Table3[[#This Row],[Sub-Sector]],Table2[% Price above 200 EMA],"&gt;=0")/Table3[[#This Row],[Count]]</f>
        <v>0.57894736842105265</v>
      </c>
      <c r="U102" s="1">
        <f>COUNTIFS(Table2[Sub-Sector],Table3[[#This Row],[Sub-Sector]],Table2[Rate of Change - Zone],"Positive")/Table3[[#This Row],[Count]]</f>
        <v>0.57894736842105265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102">
        <f>_xlfn.RANK.AVG(Table3[[#This Row],[Score]],Table3[Score],1)</f>
        <v>81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102">
        <f>_xlfn.RANK.AVG(Table3[[#This Row],[Score 2 ]],Table3[[Score 2 ]],1)</f>
        <v>101</v>
      </c>
    </row>
    <row r="103" spans="1:26" x14ac:dyDescent="0.3">
      <c r="A103" t="s">
        <v>106</v>
      </c>
      <c r="B103">
        <f>COUNTIFS(Table2[Sub-Sector],Table3[[#This Row],[Sub-Sector]])</f>
        <v>5</v>
      </c>
      <c r="C103" s="1">
        <f>COUNTIFS(Table2[Sub-Sector],Table3[[#This Row],[Sub-Sector]],Table2[Uptrend],"Uptrend")/Table3[[#This Row],[Count]]</f>
        <v>0.2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0.2</v>
      </c>
      <c r="M103" s="1">
        <f>COUNTIFS(Table2[Sub-Sector],Table3[[#This Row],[Sub-Sector]],Table2[% Away From Current Week High],"&lt;=0.05")/Table3[[#This Row],[Count]]</f>
        <v>0.8</v>
      </c>
      <c r="N103" s="1">
        <f>COUNTIFS(Table2[Sub-Sector],Table3[[#This Row],[Sub-Sector]],Table2[% Away From Current Month Low],"&gt;=0.05")/Table3[[#This Row],[Count]]</f>
        <v>0.2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0.2</v>
      </c>
      <c r="V103" s="1">
        <f>COUNTIFS(Table2[Sub-Sector],Table3[[#This Row],[Sub-Sector]],Table2[Sharpe Ratio],"&gt;=0.10")/Table3[[#This Row],[Count]]</f>
        <v>0.8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103">
        <f>_xlfn.RANK.AVG(Table3[[#This Row],[Score]],Table3[Score],1)</f>
        <v>106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103">
        <f>_xlfn.RANK.AVG(Table3[[#This Row],[Score 2 ]],Table3[[Score 2 ]],1)</f>
        <v>102</v>
      </c>
    </row>
    <row r="104" spans="1:26" x14ac:dyDescent="0.3">
      <c r="A104" t="s">
        <v>497</v>
      </c>
      <c r="B104">
        <f>COUNTIFS(Table2[Sub-Sector],Table3[[#This Row],[Sub-Sector]])</f>
        <v>6</v>
      </c>
      <c r="C104" s="1">
        <f>COUNTIFS(Table2[Sub-Sector],Table3[[#This Row],[Sub-Sector]],Table2[Uptrend],"Uptrend")/Table3[[#This Row],[Count]]</f>
        <v>0.66666666666666663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0.16666666666666666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0.33333333333333331</v>
      </c>
      <c r="I104" s="1">
        <f>COUNTIFS(Table2[Sub-Sector],Table3[[#This Row],[Sub-Sector]],Table2[Relative Volume],"&gt;=1")/Table3[[#This Row],[Count]]</f>
        <v>0.16666666666666666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0.16666666666666666</v>
      </c>
      <c r="M104" s="1">
        <f>COUNTIFS(Table2[Sub-Sector],Table3[[#This Row],[Sub-Sector]],Table2[% Away From Current Week High],"&lt;=0.05")/Table3[[#This Row],[Count]]</f>
        <v>0.83333333333333337</v>
      </c>
      <c r="N104" s="1">
        <f>COUNTIFS(Table2[Sub-Sector],Table3[[#This Row],[Sub-Sector]],Table2[% Away From Current Month Low],"&gt;=0.05")/Table3[[#This Row],[Count]]</f>
        <v>0.33333333333333331</v>
      </c>
      <c r="O104" s="1">
        <f>COUNTIFS(Table2[Sub-Sector],Table3[[#This Row],[Sub-Sector]],Table2[% Away From Current Month High],"&lt;=0.05")/Table3[[#This Row],[Count]]</f>
        <v>0.33333333333333331</v>
      </c>
      <c r="P104" s="1">
        <f>COUNTIFS(Table2[Sub-Sector],Table3[[#This Row],[Sub-Sector]],Table2[% Away From 52W High],"&lt;=10")/Table3[[#This Row],[Count]]</f>
        <v>0.16666666666666666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0.5</v>
      </c>
      <c r="S104" s="1">
        <f>COUNTIFS(Table2[Sub-Sector],Table3[[#This Row],[Sub-Sector]],Table2[% Price above 50 EMA],"&gt;=0")/Table3[[#This Row],[Count]]</f>
        <v>0.66666666666666663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0.5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104">
        <f>_xlfn.RANK.AVG(Table3[[#This Row],[Score]],Table3[Score],1)</f>
        <v>87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4">
        <f>_xlfn.RANK.AVG(Table3[[#This Row],[Score 2 ]],Table3[[Score 2 ]],1)</f>
        <v>103</v>
      </c>
    </row>
    <row r="105" spans="1:26" x14ac:dyDescent="0.3">
      <c r="A105" t="s">
        <v>1389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1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105">
        <f>_xlfn.RANK.AVG(Table3[[#This Row],[Score]],Table3[Score],1)</f>
        <v>89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5">
        <f>_xlfn.RANK.AVG(Table3[[#This Row],[Score 2 ]],Table3[[Score 2 ]],1)</f>
        <v>104.5</v>
      </c>
    </row>
    <row r="106" spans="1:26" x14ac:dyDescent="0.3">
      <c r="A106" t="s">
        <v>1754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1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6">
        <f>_xlfn.RANK.AVG(Table3[[#This Row],[Score 2 ]],Table3[[Score 2 ]],1)</f>
        <v>104.5</v>
      </c>
    </row>
    <row r="107" spans="1:26" x14ac:dyDescent="0.3">
      <c r="A107" t="s">
        <v>383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1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7">
        <f>_xlfn.RANK.AVG(Table3[[#This Row],[Score]],Table3[Score],1)</f>
        <v>110.5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7">
        <f>_xlfn.RANK.AVG(Table3[[#This Row],[Score 2 ]],Table3[[Score 2 ]],1)</f>
        <v>106.5</v>
      </c>
    </row>
    <row r="108" spans="1:26" x14ac:dyDescent="0.3">
      <c r="A108" t="s">
        <v>638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8">
        <f>_xlfn.RANK.AVG(Table3[[#This Row],[Score]],Table3[Score],1)</f>
        <v>110.5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8">
        <f>_xlfn.RANK.AVG(Table3[[#This Row],[Score 2 ]],Table3[[Score 2 ]],1)</f>
        <v>106.5</v>
      </c>
    </row>
    <row r="109" spans="1:26" x14ac:dyDescent="0.3">
      <c r="A109" t="s">
        <v>72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0.33333333333333331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0.33333333333333331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0.33333333333333331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595.5</v>
      </c>
      <c r="X109">
        <f>_xlfn.RANK.AVG(Table3[[#This Row],[Score]],Table3[Score],1)</f>
        <v>108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9">
        <f>_xlfn.RANK.AVG(Table3[[#This Row],[Score 2 ]],Table3[[Score 2 ]],1)</f>
        <v>108.5</v>
      </c>
    </row>
    <row r="110" spans="1:26" x14ac:dyDescent="0.3">
      <c r="A110" t="s">
        <v>158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0.66666666666666663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0.66666666666666663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0.33333333333333331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10">
        <f>_xlfn.RANK.AVG(Table3[[#This Row],[Score]],Table3[Score],1)</f>
        <v>104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10">
        <f>_xlfn.RANK.AVG(Table3[[#This Row],[Score 2 ]],Table3[[Score 2 ]],1)</f>
        <v>108.5</v>
      </c>
    </row>
    <row r="111" spans="1:26" x14ac:dyDescent="0.3">
      <c r="A111" t="s">
        <v>960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111">
        <f>_xlfn.RANK.AVG(Table3[[#This Row],[Score]],Table3[Score],1)</f>
        <v>92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11">
        <f>_xlfn.RANK.AVG(Table3[[#This Row],[Score 2 ]],Table3[[Score 2 ]],1)</f>
        <v>110.5</v>
      </c>
    </row>
    <row r="112" spans="1:26" x14ac:dyDescent="0.3">
      <c r="A112" t="s">
        <v>1454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112">
        <f>_xlfn.RANK.AVG(Table3[[#This Row],[Score]],Table3[Score],1)</f>
        <v>112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12">
        <f>_xlfn.RANK.AVG(Table3[[#This Row],[Score 2 ]],Table3[[Score 2 ]],1)</f>
        <v>110.5</v>
      </c>
    </row>
    <row r="113" spans="1:26" x14ac:dyDescent="0.3">
      <c r="A113" t="s">
        <v>34</v>
      </c>
      <c r="B113">
        <f>COUNTIFS(Table2[Sub-Sector],Table3[[#This Row],[Sub-Sector]])</f>
        <v>11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0.54545454545454541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0.18181818181818182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0.27272727272727271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0.36363636363636365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0.63636363636363635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13">
        <f>_xlfn.RANK.AVG(Table3[[#This Row],[Score]],Table3[Score],1)</f>
        <v>114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3">
        <f>_xlfn.RANK.AVG(Table3[[#This Row],[Score 2 ]],Table3[[Score 2 ]],1)</f>
        <v>112</v>
      </c>
    </row>
    <row r="114" spans="1:26" x14ac:dyDescent="0.3">
      <c r="A114" t="s">
        <v>615</v>
      </c>
      <c r="B114">
        <f>COUNTIFS(Table2[Sub-Sector],Table3[[#This Row],[Sub-Sector]])</f>
        <v>3</v>
      </c>
      <c r="C114" s="1">
        <f>COUNTIFS(Table2[Sub-Sector],Table3[[#This Row],[Sub-Sector]],Table2[Uptrend],"Uptrend")/Table3[[#This Row],[Count]]</f>
        <v>0.66666666666666663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0.33333333333333331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0.33333333333333331</v>
      </c>
      <c r="I114" s="1">
        <f>COUNTIFS(Table2[Sub-Sector],Table3[[#This Row],[Sub-Sector]],Table2[Relative Volume],"&gt;=1")/Table3[[#This Row],[Count]]</f>
        <v>0.33333333333333331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0.66666666666666663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0.33333333333333331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0.66666666666666663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0.66666666666666663</v>
      </c>
      <c r="T114" s="1">
        <f>COUNTIFS(Table2[Sub-Sector],Table3[[#This Row],[Sub-Sector]],Table2[% Price above 200 EMA],"&gt;=0")/Table3[[#This Row],[Count]]</f>
        <v>0.66666666666666663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114">
        <f>_xlfn.RANK.AVG(Table3[[#This Row],[Score]],Table3[Score],1)</f>
        <v>105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4">
        <f>_xlfn.RANK.AVG(Table3[[#This Row],[Score 2 ]],Table3[[Score 2 ]],1)</f>
        <v>113</v>
      </c>
    </row>
    <row r="115" spans="1:26" x14ac:dyDescent="0.3">
      <c r="A115" t="s">
        <v>24</v>
      </c>
      <c r="B115">
        <f>COUNTIFS(Table2[Sub-Sector],Table3[[#This Row],[Sub-Sector]])</f>
        <v>21</v>
      </c>
      <c r="C115" s="1">
        <f>COUNTIFS(Table2[Sub-Sector],Table3[[#This Row],[Sub-Sector]],Table2[Uptrend],"Uptrend")/Table3[[#This Row],[Count]]</f>
        <v>0.2857142857142857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9.5238095238095233E-2</v>
      </c>
      <c r="G115" s="1">
        <f>COUNTIFS(Table2[Sub-Sector],Table3[[#This Row],[Sub-Sector]],Table2[1Y Return vs Nifty],"&gt;=10")/Table3[[#This Row],[Count]]</f>
        <v>4.7619047619047616E-2</v>
      </c>
      <c r="H115" s="1">
        <f>COUNTIFS(Table2[Sub-Sector],Table3[[#This Row],[Sub-Sector]],Table2[RSI Exponential â€“ 14D],"&gt;=50")/Table3[[#This Row],[Count]]</f>
        <v>0.33333333333333331</v>
      </c>
      <c r="I115" s="1">
        <f>COUNTIFS(Table2[Sub-Sector],Table3[[#This Row],[Sub-Sector]],Table2[Relative Volume],"&gt;=1")/Table3[[#This Row],[Count]]</f>
        <v>0.14285714285714285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9.5238095238095233E-2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9.5238095238095233E-2</v>
      </c>
      <c r="O115" s="1">
        <f>COUNTIFS(Table2[Sub-Sector],Table3[[#This Row],[Sub-Sector]],Table2[% Away From Current Month High],"&lt;=0.05")/Table3[[#This Row],[Count]]</f>
        <v>0.66666666666666663</v>
      </c>
      <c r="P115" s="1">
        <f>COUNTIFS(Table2[Sub-Sector],Table3[[#This Row],[Sub-Sector]],Table2[% Away From 52W High],"&lt;=10")/Table3[[#This Row],[Count]]</f>
        <v>0.23809523809523808</v>
      </c>
      <c r="Q115" s="1">
        <f>COUNTIFS(Table2[Sub-Sector],Table3[[#This Row],[Sub-Sector]],Table2[% Away From 52W Low],"&gt;=10")/Table3[[#This Row],[Count]]</f>
        <v>0.61904761904761907</v>
      </c>
      <c r="R115" s="1">
        <f>COUNTIFS(Table2[Sub-Sector],Table3[[#This Row],[Sub-Sector]],Table2[% Price above 20 EMA],"&gt;=0")/Table3[[#This Row],[Count]]</f>
        <v>0.33333333333333331</v>
      </c>
      <c r="S115" s="1">
        <f>COUNTIFS(Table2[Sub-Sector],Table3[[#This Row],[Sub-Sector]],Table2[% Price above 50 EMA],"&gt;=0")/Table3[[#This Row],[Count]]</f>
        <v>0.38095238095238093</v>
      </c>
      <c r="T115" s="1">
        <f>COUNTIFS(Table2[Sub-Sector],Table3[[#This Row],[Sub-Sector]],Table2[% Price above 200 EMA],"&gt;=0")/Table3[[#This Row],[Count]]</f>
        <v>0.47619047619047616</v>
      </c>
      <c r="U115" s="1">
        <f>COUNTIFS(Table2[Sub-Sector],Table3[[#This Row],[Sub-Sector]],Table2[Rate of Change - Zone],"Positive")/Table3[[#This Row],[Count]]</f>
        <v>0.38095238095238093</v>
      </c>
      <c r="V115" s="1">
        <f>COUNTIFS(Table2[Sub-Sector],Table3[[#This Row],[Sub-Sector]],Table2[Sharpe Ratio],"&gt;=0.10")/Table3[[#This Row],[Count]]</f>
        <v>0.19047619047619047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15">
        <f>_xlfn.RANK.AVG(Table3[[#This Row],[Score]],Table3[Score],1)</f>
        <v>113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15">
        <f>_xlfn.RANK.AVG(Table3[[#This Row],[Score 2 ]],Table3[[Score 2 ]],1)</f>
        <v>114</v>
      </c>
    </row>
    <row r="116" spans="1:26" x14ac:dyDescent="0.3">
      <c r="A116" t="s">
        <v>293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16">
        <f>_xlfn.RANK.AVG(Table3[[#This Row],[Score]],Table3[Score],1)</f>
        <v>118.5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6">
        <f>_xlfn.RANK.AVG(Table3[[#This Row],[Score 2 ]],Table3[[Score 2 ]],1)</f>
        <v>118</v>
      </c>
    </row>
    <row r="117" spans="1:26" x14ac:dyDescent="0.3">
      <c r="A117" t="s">
        <v>341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7">
        <f>_xlfn.RANK.AVG(Table3[[#This Row],[Score 2 ]],Table3[[Score 2 ]],1)</f>
        <v>118</v>
      </c>
    </row>
    <row r="118" spans="1:26" x14ac:dyDescent="0.3">
      <c r="A118" t="s">
        <v>545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8">
        <f>_xlfn.RANK.AVG(Table3[[#This Row],[Score 2 ]],Table3[[Score 2 ]],1)</f>
        <v>118</v>
      </c>
    </row>
    <row r="119" spans="1:26" x14ac:dyDescent="0.3">
      <c r="A119" t="s">
        <v>588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0.5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0.5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675.5</v>
      </c>
      <c r="X119">
        <f>_xlfn.RANK.AVG(Table3[[#This Row],[Score]],Table3[Score],1)</f>
        <v>115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9">
        <f>_xlfn.RANK.AVG(Table3[[#This Row],[Score 2 ]],Table3[[Score 2 ]],1)</f>
        <v>118</v>
      </c>
    </row>
    <row r="120" spans="1:26" x14ac:dyDescent="0.3">
      <c r="A120" t="s">
        <v>1201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0.5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0.5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0.5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20">
        <f>_xlfn.RANK.AVG(Table3[[#This Row],[Score 2 ]],Table3[[Score 2 ]],1)</f>
        <v>118</v>
      </c>
    </row>
    <row r="121" spans="1:26" x14ac:dyDescent="0.3">
      <c r="A121" t="s">
        <v>1936</v>
      </c>
      <c r="B121">
        <f>COUNTIFS(Table2[Sub-Sector],Table3[[#This Row],[Sub-Sector]])</f>
        <v>3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0.66666666666666663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0.66666666666666663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21">
        <f>_xlfn.RANK.AVG(Table3[[#This Row],[Score 2 ]],Table3[[Score 2 ]],1)</f>
        <v>118</v>
      </c>
    </row>
    <row r="122" spans="1:26" x14ac:dyDescent="0.3">
      <c r="A122" t="s">
        <v>1544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708.5</v>
      </c>
      <c r="X122">
        <f>_xlfn.RANK.AVG(Table3[[#This Row],[Score]],Table3[Score],1)</f>
        <v>118.5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22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4C9-3130-4C23-96B7-7B26EC6BAAA3}">
  <dimension ref="A1:AV739"/>
  <sheetViews>
    <sheetView tabSelected="1" topLeftCell="N1" workbookViewId="0">
      <selection activeCell="Q2" sqref="Q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3155</v>
      </c>
      <c r="D1" t="s">
        <v>2</v>
      </c>
      <c r="E1" t="s">
        <v>3</v>
      </c>
      <c r="F1" t="s">
        <v>4</v>
      </c>
      <c r="G1" t="s">
        <v>5</v>
      </c>
      <c r="H1" t="s">
        <v>3177</v>
      </c>
      <c r="I1" t="s">
        <v>6</v>
      </c>
      <c r="J1" t="s">
        <v>3178</v>
      </c>
      <c r="K1" t="s">
        <v>7</v>
      </c>
      <c r="L1" t="s">
        <v>3179</v>
      </c>
      <c r="M1" t="s">
        <v>8</v>
      </c>
      <c r="N1" t="s">
        <v>3180</v>
      </c>
      <c r="O1" t="s">
        <v>3181</v>
      </c>
      <c r="P1" t="s">
        <v>9</v>
      </c>
      <c r="Q1" t="s">
        <v>10</v>
      </c>
      <c r="R1" t="s">
        <v>11</v>
      </c>
      <c r="S1" s="1" t="s">
        <v>3182</v>
      </c>
      <c r="T1" s="1" t="s">
        <v>3183</v>
      </c>
      <c r="U1" s="1" t="s">
        <v>3184</v>
      </c>
      <c r="V1" t="s">
        <v>12</v>
      </c>
      <c r="W1" t="s">
        <v>3185</v>
      </c>
      <c r="X1" t="s">
        <v>3186</v>
      </c>
      <c r="Y1" t="s">
        <v>3187</v>
      </c>
      <c r="Z1" t="s">
        <v>3188</v>
      </c>
      <c r="AA1" t="s">
        <v>3189</v>
      </c>
      <c r="AB1" t="s">
        <v>3190</v>
      </c>
      <c r="AC1" s="1" t="s">
        <v>3191</v>
      </c>
      <c r="AD1" s="1" t="s">
        <v>3192</v>
      </c>
      <c r="AE1" s="1" t="s">
        <v>3193</v>
      </c>
      <c r="AF1" s="1" t="s">
        <v>3194</v>
      </c>
      <c r="AG1" s="1" t="s">
        <v>3195</v>
      </c>
      <c r="AH1" s="1" t="s">
        <v>3196</v>
      </c>
      <c r="AI1" t="s">
        <v>13</v>
      </c>
      <c r="AJ1" t="s">
        <v>14</v>
      </c>
      <c r="AK1" t="s">
        <v>3197</v>
      </c>
      <c r="AL1" t="s">
        <v>3198</v>
      </c>
      <c r="AM1" t="s">
        <v>3199</v>
      </c>
      <c r="AN1" t="s">
        <v>3200</v>
      </c>
      <c r="AO1" t="s">
        <v>3201</v>
      </c>
      <c r="AP1" t="s">
        <v>15</v>
      </c>
      <c r="AQ1" s="2" t="s">
        <v>3205</v>
      </c>
      <c r="AR1" s="2" t="s">
        <v>3206</v>
      </c>
      <c r="AS1" s="2" t="s">
        <v>3207</v>
      </c>
      <c r="AT1" s="2" t="s">
        <v>3208</v>
      </c>
      <c r="AU1" s="2" t="s">
        <v>3209</v>
      </c>
      <c r="AV1" s="2" t="s">
        <v>3210</v>
      </c>
    </row>
    <row r="2" spans="1:48" x14ac:dyDescent="0.3">
      <c r="A2" t="s">
        <v>945</v>
      </c>
      <c r="B2" t="s">
        <v>946</v>
      </c>
      <c r="C2" t="s">
        <v>3168</v>
      </c>
      <c r="D2" t="s">
        <v>135</v>
      </c>
      <c r="E2">
        <v>16085.038836399999</v>
      </c>
      <c r="F2">
        <v>614.79999999999995</v>
      </c>
      <c r="G2">
        <v>216.93713958516699</v>
      </c>
      <c r="H2">
        <f>(Table2[[#This Row],[1Y Return vs Nifty]]-AVERAGE(Table2[1Y Return vs Nifty]))/_xlfn.STDEV.P(Table2[1Y Return vs Nifty])</f>
        <v>3.1116958302944049</v>
      </c>
      <c r="I2">
        <v>37.1342958968917</v>
      </c>
      <c r="J2">
        <f>(Table2[[#This Row],[1M Return vs Nifty]]-AVERAGE(Table2[1M Return vs Nifty]))/_xlfn.STDEV.P(Table2[1M Return vs Nifty])</f>
        <v>3.5526790826077455</v>
      </c>
      <c r="K2">
        <v>279.03584277613498</v>
      </c>
      <c r="L2">
        <f>(Table2[[#This Row],[6M Return vs Nifty]]-AVERAGE(Table2[6M Return vs Nifty]))/_xlfn.STDEV.P(Table2[6M Return vs Nifty])</f>
        <v>8.2040135987718763</v>
      </c>
      <c r="M2">
        <v>5.4575661453407101</v>
      </c>
      <c r="N2">
        <f>(Table2[[#This Row],[1W Return vs Nifty]]-AVERAGE(Table2[1W Return vs Nifty]))/_xlfn.STDEV.P(Table2[1W Return vs Nifty])</f>
        <v>1.7242816451522303</v>
      </c>
      <c r="O2">
        <v>549.79</v>
      </c>
      <c r="P2">
        <v>474.375962163162</v>
      </c>
      <c r="Q2">
        <v>317.84767933727301</v>
      </c>
      <c r="R2">
        <v>75.257957178200499</v>
      </c>
      <c r="S2" s="1">
        <f>(Table2[[#This Row],[Close Price]]-Table2[[#This Row],[20D EMA]])/Table2[[#This Row],[20D EMA]]</f>
        <v>0.11824514814747449</v>
      </c>
      <c r="T2" s="1">
        <f>(Table2[[#This Row],[Close Price]]-Table2[[#This Row],[50D EMA]])/Table2[[#This Row],[50D EMA]]</f>
        <v>0.29601845168651059</v>
      </c>
      <c r="U2" s="1">
        <f>(Table2[[#This Row],[Close Price]]-Table2[[#This Row],[200D EMA]])/Table2[[#This Row],[200D EMA]]</f>
        <v>0.93425983566054704</v>
      </c>
      <c r="V2">
        <v>0.97135571502741602</v>
      </c>
      <c r="W2">
        <v>608.9</v>
      </c>
      <c r="X2">
        <v>630</v>
      </c>
      <c r="Y2">
        <v>581.20000000000005</v>
      </c>
      <c r="Z2">
        <v>647.70000000000005</v>
      </c>
      <c r="AA2">
        <v>511</v>
      </c>
      <c r="AB2">
        <v>647.70000000000005</v>
      </c>
      <c r="AC2" s="1">
        <f>(Table2[[#This Row],[Close Price]]/Table2[[#This Row],[Day Low]])-1</f>
        <v>9.6896042043028707E-3</v>
      </c>
      <c r="AD2" s="1">
        <f>(Table2[[#This Row],[Day High]]/Table2[[#This Row],[Close Price]])-1</f>
        <v>2.4723487312947379E-2</v>
      </c>
      <c r="AE2" s="1">
        <f>(Table2[[#This Row],[Close Price]]/Table2[[#This Row],[Current Week Low]])-1</f>
        <v>5.7811424638678499E-2</v>
      </c>
      <c r="AF2" s="1">
        <f>(Table2[[#This Row],[Current Week High]]/Table2[[#This Row],[Close Price]])-1</f>
        <v>5.3513337670787475E-2</v>
      </c>
      <c r="AG2" s="1">
        <f>(Table2[[#This Row],[Close Price]]/Table2[[#This Row],[Current Month Low]])-1</f>
        <v>0.20313111545988249</v>
      </c>
      <c r="AH2" s="1">
        <f>(Table2[[#This Row],[Current Month High]]/Table2[[#This Row],[Close Price]])-1</f>
        <v>5.3513337670787475E-2</v>
      </c>
      <c r="AI2">
        <v>5.3513337670787404</v>
      </c>
      <c r="AJ2">
        <v>319.07228792474598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0.66</v>
      </c>
      <c r="AM2" t="s">
        <v>3203</v>
      </c>
      <c r="AN2">
        <v>21.69</v>
      </c>
      <c r="AO2" t="s">
        <v>3203</v>
      </c>
      <c r="AP2">
        <v>0.27575355744395602</v>
      </c>
      <c r="AQ2">
        <f>(Table2[[#This Row],[Sharpe Ratio]]-AVERAGE(Table2[Sharpe Ratio]))/_xlfn.STDEV.P(Table2[Sharpe Ratio])</f>
        <v>2.462444764765658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19.055114921591915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953</v>
      </c>
      <c r="B3" t="s">
        <v>954</v>
      </c>
      <c r="C3" t="s">
        <v>3165</v>
      </c>
      <c r="D3" t="s">
        <v>955</v>
      </c>
      <c r="E3">
        <v>15857.93680555</v>
      </c>
      <c r="F3">
        <v>2330.75</v>
      </c>
      <c r="G3">
        <v>181.292199859823</v>
      </c>
      <c r="H3">
        <f>(Table2[[#This Row],[1Y Return vs Nifty]]-AVERAGE(Table2[1Y Return vs Nifty]))/_xlfn.STDEV.P(Table2[1Y Return vs Nifty])</f>
        <v>2.5228470787720969</v>
      </c>
      <c r="I3">
        <v>20.745932000316099</v>
      </c>
      <c r="J3">
        <f>(Table2[[#This Row],[1M Return vs Nifty]]-AVERAGE(Table2[1M Return vs Nifty]))/_xlfn.STDEV.P(Table2[1M Return vs Nifty])</f>
        <v>2.0025110108811699</v>
      </c>
      <c r="K3">
        <v>173.54543768089201</v>
      </c>
      <c r="L3">
        <f>(Table2[[#This Row],[6M Return vs Nifty]]-AVERAGE(Table2[6M Return vs Nifty]))/_xlfn.STDEV.P(Table2[6M Return vs Nifty])</f>
        <v>4.92917946316122</v>
      </c>
      <c r="M3">
        <v>-3.4931419933030301</v>
      </c>
      <c r="N3">
        <f>(Table2[[#This Row],[1W Return vs Nifty]]-AVERAGE(Table2[1W Return vs Nifty]))/_xlfn.STDEV.P(Table2[1W Return vs Nifty])</f>
        <v>-0.34819994364403356</v>
      </c>
      <c r="O3">
        <v>2163.36</v>
      </c>
      <c r="P3">
        <v>1900.86397659402</v>
      </c>
      <c r="Q3">
        <v>1340.0006112413801</v>
      </c>
      <c r="R3">
        <v>61.388636133148403</v>
      </c>
      <c r="S3" s="1">
        <f>(Table2[[#This Row],[Close Price]]-Table2[[#This Row],[20D EMA]])/Table2[[#This Row],[20D EMA]]</f>
        <v>7.7375009244878279E-2</v>
      </c>
      <c r="T3" s="1">
        <f>(Table2[[#This Row],[Close Price]]-Table2[[#This Row],[50D EMA]])/Table2[[#This Row],[50D EMA]]</f>
        <v>0.22615296449367855</v>
      </c>
      <c r="U3" s="1">
        <f>(Table2[[#This Row],[Close Price]]-Table2[[#This Row],[200D EMA]])/Table2[[#This Row],[200D EMA]]</f>
        <v>0.73936487823000852</v>
      </c>
      <c r="V3">
        <v>0.53543481951511795</v>
      </c>
      <c r="W3">
        <v>2250</v>
      </c>
      <c r="X3">
        <v>2346.8000000000002</v>
      </c>
      <c r="Y3">
        <v>2157</v>
      </c>
      <c r="Z3">
        <v>2354.85</v>
      </c>
      <c r="AA3">
        <v>2157</v>
      </c>
      <c r="AB3">
        <v>2433.25</v>
      </c>
      <c r="AC3" s="1">
        <f>(Table2[[#This Row],[Close Price]]/Table2[[#This Row],[Day Low]])-1</f>
        <v>3.5888888888888859E-2</v>
      </c>
      <c r="AD3" s="1">
        <f>(Table2[[#This Row],[Day High]]/Table2[[#This Row],[Close Price]])-1</f>
        <v>6.8861954306553841E-3</v>
      </c>
      <c r="AE3" s="1">
        <f>(Table2[[#This Row],[Close Price]]/Table2[[#This Row],[Current Week Low]])-1</f>
        <v>8.0551692165043987E-2</v>
      </c>
      <c r="AF3" s="1">
        <f>(Table2[[#This Row],[Current Week High]]/Table2[[#This Row],[Close Price]])-1</f>
        <v>1.0340019307089943E-2</v>
      </c>
      <c r="AG3" s="1">
        <f>(Table2[[#This Row],[Close Price]]/Table2[[#This Row],[Current Month Low]])-1</f>
        <v>8.0551692165043987E-2</v>
      </c>
      <c r="AH3" s="1">
        <f>(Table2[[#This Row],[Current Month High]]/Table2[[#This Row],[Close Price]])-1</f>
        <v>4.3977260538453189E-2</v>
      </c>
      <c r="AI3">
        <v>9.1494154242196704</v>
      </c>
      <c r="AJ3">
        <v>229.85423153127601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0.66</v>
      </c>
      <c r="AM3" t="s">
        <v>3203</v>
      </c>
      <c r="AN3">
        <v>14.02</v>
      </c>
      <c r="AO3" t="s">
        <v>3203</v>
      </c>
      <c r="AP3">
        <v>0.248740687124168</v>
      </c>
      <c r="AQ3">
        <f>(Table2[[#This Row],[Sharpe Ratio]]-AVERAGE(Table2[Sharpe Ratio]))/_xlfn.STDEV.P(Table2[Sharpe Ratio])</f>
        <v>2.1470348915063049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11.253372500676758</v>
      </c>
      <c r="AS3">
        <f>_xlfn.RANK.AVG(Table2[[#This Row],[1Y Return vs Nifty Z-Score]],Table2[1Y Return vs Nifty Z-Score])</f>
        <v>24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9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233</v>
      </c>
      <c r="B4" t="s">
        <v>234</v>
      </c>
      <c r="C4" t="s">
        <v>3161</v>
      </c>
      <c r="D4" t="s">
        <v>132</v>
      </c>
      <c r="E4">
        <v>115093.10952</v>
      </c>
      <c r="F4">
        <v>552</v>
      </c>
      <c r="G4">
        <v>198.004964755429</v>
      </c>
      <c r="H4">
        <f>(Table2[[#This Row],[1Y Return vs Nifty]]-AVERAGE(Table2[1Y Return vs Nifty]))/_xlfn.STDEV.P(Table2[1Y Return vs Nifty])</f>
        <v>2.7989393044594966</v>
      </c>
      <c r="I4">
        <v>1.9712190949403801</v>
      </c>
      <c r="J4">
        <f>(Table2[[#This Row],[1M Return vs Nifty]]-AVERAGE(Table2[1M Return vs Nifty]))/_xlfn.STDEV.P(Table2[1M Return vs Nifty])</f>
        <v>0.22661924490520843</v>
      </c>
      <c r="K4">
        <v>113.071007613117</v>
      </c>
      <c r="L4">
        <f>(Table2[[#This Row],[6M Return vs Nifty]]-AVERAGE(Table2[6M Return vs Nifty]))/_xlfn.STDEV.P(Table2[6M Return vs Nifty])</f>
        <v>3.0518169889272517</v>
      </c>
      <c r="M4">
        <v>-7.3042239003651801</v>
      </c>
      <c r="N4">
        <f>(Table2[[#This Row],[1W Return vs Nifty]]-AVERAGE(Table2[1W Return vs Nifty]))/_xlfn.STDEV.P(Table2[1W Return vs Nifty])</f>
        <v>-1.230632591814111</v>
      </c>
      <c r="O4">
        <v>571.88</v>
      </c>
      <c r="P4">
        <v>544.22170801306299</v>
      </c>
      <c r="Q4">
        <v>381.84938040991699</v>
      </c>
      <c r="R4">
        <v>30.6211301074405</v>
      </c>
      <c r="S4" s="1">
        <f>(Table2[[#This Row],[Close Price]]-Table2[[#This Row],[20D EMA]])/Table2[[#This Row],[20D EMA]]</f>
        <v>-3.4762537595299708E-2</v>
      </c>
      <c r="T4" s="1">
        <f>(Table2[[#This Row],[Close Price]]-Table2[[#This Row],[50D EMA]])/Table2[[#This Row],[50D EMA]]</f>
        <v>1.4292505926188272E-2</v>
      </c>
      <c r="U4" s="1">
        <f>(Table2[[#This Row],[Close Price]]-Table2[[#This Row],[200D EMA]])/Table2[[#This Row],[200D EMA]]</f>
        <v>0.44559616518802669</v>
      </c>
      <c r="V4">
        <v>0.57565642534422001</v>
      </c>
      <c r="W4">
        <v>545.1</v>
      </c>
      <c r="X4">
        <v>561.9</v>
      </c>
      <c r="Y4">
        <v>545.1</v>
      </c>
      <c r="Z4">
        <v>578.79999999999995</v>
      </c>
      <c r="AA4">
        <v>545.1</v>
      </c>
      <c r="AB4">
        <v>619.5</v>
      </c>
      <c r="AC4" s="1">
        <f>(Table2[[#This Row],[Close Price]]/Table2[[#This Row],[Day Low]])-1</f>
        <v>1.2658227848101333E-2</v>
      </c>
      <c r="AD4" s="1">
        <f>(Table2[[#This Row],[Day High]]/Table2[[#This Row],[Close Price]])-1</f>
        <v>1.7934782608695521E-2</v>
      </c>
      <c r="AE4" s="1">
        <f>(Table2[[#This Row],[Close Price]]/Table2[[#This Row],[Current Week Low]])-1</f>
        <v>1.2658227848101333E-2</v>
      </c>
      <c r="AF4" s="1">
        <f>(Table2[[#This Row],[Current Week High]]/Table2[[#This Row],[Close Price]])-1</f>
        <v>4.8550724637681064E-2</v>
      </c>
      <c r="AG4" s="1">
        <f>(Table2[[#This Row],[Close Price]]/Table2[[#This Row],[Current Month Low]])-1</f>
        <v>1.2658227848101333E-2</v>
      </c>
      <c r="AH4" s="1">
        <f>(Table2[[#This Row],[Current Month High]]/Table2[[#This Row],[Close Price]])-1</f>
        <v>0.12228260869565211</v>
      </c>
      <c r="AI4">
        <v>17.210144927536199</v>
      </c>
      <c r="AJ4">
        <v>288.32219486457899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0.28999999999999998</v>
      </c>
      <c r="AM4" t="s">
        <v>3203</v>
      </c>
      <c r="AN4">
        <v>-4.18</v>
      </c>
      <c r="AO4" t="s">
        <v>3202</v>
      </c>
      <c r="AP4">
        <v>0.22251230739735001</v>
      </c>
      <c r="AQ4">
        <f>(Table2[[#This Row],[Sharpe Ratio]]-AVERAGE(Table2[Sharpe Ratio]))/_xlfn.STDEV.P(Table2[Sharpe Ratio])</f>
        <v>1.8407849511075702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6.6875278975854169</v>
      </c>
      <c r="AS4">
        <f>_xlfn.RANK.AVG(Table2[[#This Row],[1Y Return vs Nifty Z-Score]],Table2[1Y Return vs Nifty Z-Score])</f>
        <v>17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16</v>
      </c>
    </row>
    <row r="5" spans="1:48" x14ac:dyDescent="0.3">
      <c r="A5" t="s">
        <v>244</v>
      </c>
      <c r="B5" t="s">
        <v>245</v>
      </c>
      <c r="C5" t="s">
        <v>3170</v>
      </c>
      <c r="D5" t="s">
        <v>246</v>
      </c>
      <c r="E5">
        <v>111442.90192007</v>
      </c>
      <c r="F5">
        <v>81.7</v>
      </c>
      <c r="G5">
        <v>231.345657523558</v>
      </c>
      <c r="H5">
        <f>(Table2[[#This Row],[1Y Return vs Nifty]]-AVERAGE(Table2[1Y Return vs Nifty]))/_xlfn.STDEV.P(Table2[1Y Return vs Nifty])</f>
        <v>3.3497222616668165</v>
      </c>
      <c r="I5">
        <v>1.87347240491587</v>
      </c>
      <c r="J5">
        <f>(Table2[[#This Row],[1M Return vs Nifty]]-AVERAGE(Table2[1M Return vs Nifty]))/_xlfn.STDEV.P(Table2[1M Return vs Nifty])</f>
        <v>0.21737342885247779</v>
      </c>
      <c r="K5">
        <v>94.218444505499093</v>
      </c>
      <c r="L5">
        <f>(Table2[[#This Row],[6M Return vs Nifty]]-AVERAGE(Table2[6M Return vs Nifty]))/_xlfn.STDEV.P(Table2[6M Return vs Nifty])</f>
        <v>2.4665598069793808</v>
      </c>
      <c r="M5">
        <v>7.00144189212764</v>
      </c>
      <c r="N5">
        <f>(Table2[[#This Row],[1W Return vs Nifty]]-AVERAGE(Table2[1W Return vs Nifty]))/_xlfn.STDEV.P(Table2[1W Return vs Nifty])</f>
        <v>2.0817566081432397</v>
      </c>
      <c r="O5">
        <v>76.290000000000006</v>
      </c>
      <c r="P5">
        <v>69.720235908276294</v>
      </c>
      <c r="Q5">
        <v>51.202916489895898</v>
      </c>
      <c r="R5">
        <v>69.926318622525002</v>
      </c>
      <c r="S5" s="1">
        <f>(Table2[[#This Row],[Close Price]]-Table2[[#This Row],[20D EMA]])/Table2[[#This Row],[20D EMA]]</f>
        <v>7.0913619085070073E-2</v>
      </c>
      <c r="T5" s="1">
        <f>(Table2[[#This Row],[Close Price]]-Table2[[#This Row],[50D EMA]])/Table2[[#This Row],[50D EMA]]</f>
        <v>0.17182621280117649</v>
      </c>
      <c r="U5" s="1">
        <f>(Table2[[#This Row],[Close Price]]-Table2[[#This Row],[200D EMA]])/Table2[[#This Row],[200D EMA]]</f>
        <v>0.59561223462968615</v>
      </c>
      <c r="V5">
        <v>0.94725015033544802</v>
      </c>
      <c r="W5">
        <v>80.41</v>
      </c>
      <c r="X5">
        <v>86.04</v>
      </c>
      <c r="Y5">
        <v>72.819999999999993</v>
      </c>
      <c r="Z5">
        <v>86.04</v>
      </c>
      <c r="AA5">
        <v>72.5</v>
      </c>
      <c r="AB5">
        <v>86.04</v>
      </c>
      <c r="AC5" s="1">
        <f>(Table2[[#This Row],[Close Price]]/Table2[[#This Row],[Day Low]])-1</f>
        <v>1.6042780748663166E-2</v>
      </c>
      <c r="AD5" s="1">
        <f>(Table2[[#This Row],[Day High]]/Table2[[#This Row],[Close Price]])-1</f>
        <v>5.3121175030599765E-2</v>
      </c>
      <c r="AE5" s="1">
        <f>(Table2[[#This Row],[Close Price]]/Table2[[#This Row],[Current Week Low]])-1</f>
        <v>0.12194452073606166</v>
      </c>
      <c r="AF5" s="1">
        <f>(Table2[[#This Row],[Current Week High]]/Table2[[#This Row],[Close Price]])-1</f>
        <v>5.3121175030599765E-2</v>
      </c>
      <c r="AG5" s="1">
        <f>(Table2[[#This Row],[Close Price]]/Table2[[#This Row],[Current Month Low]])-1</f>
        <v>0.12689655172413805</v>
      </c>
      <c r="AH5" s="1">
        <f>(Table2[[#This Row],[Current Month High]]/Table2[[#This Row],[Close Price]])-1</f>
        <v>5.3121175030599765E-2</v>
      </c>
      <c r="AI5">
        <v>5.3121175030599703</v>
      </c>
      <c r="AJ5">
        <v>276.49769585253398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0.45</v>
      </c>
      <c r="AM5" t="s">
        <v>3203</v>
      </c>
      <c r="AN5">
        <v>5.42</v>
      </c>
      <c r="AO5" t="s">
        <v>3203</v>
      </c>
      <c r="AP5">
        <v>0.22612877507155299</v>
      </c>
      <c r="AQ5">
        <f>(Table2[[#This Row],[Sharpe Ratio]]-AVERAGE(Table2[Sharpe Ratio]))/_xlfn.STDEV.P(Table2[Sharpe Ratio])</f>
        <v>1.8830118450756401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9.9984239507175552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17</v>
      </c>
      <c r="AU5">
        <f>_xlfn.RANK.AVG(Table2[[#This Row],[Sharpe Ratio Z-Score]],Table2[Sharpe Ratio Z-Score])</f>
        <v>22</v>
      </c>
      <c r="AV5">
        <f>(Table2[[#This Row],[Rank 1Y]]+Table2[[#This Row],[Rank 6M]]+Table2[[#This Row],[Rank Sharpe]])/3</f>
        <v>16</v>
      </c>
    </row>
    <row r="6" spans="1:48" x14ac:dyDescent="0.3">
      <c r="A6" t="s">
        <v>611</v>
      </c>
      <c r="B6" t="s">
        <v>612</v>
      </c>
      <c r="C6" t="s">
        <v>3170</v>
      </c>
      <c r="D6" t="s">
        <v>166</v>
      </c>
      <c r="E6">
        <v>32168.508967231999</v>
      </c>
      <c r="F6">
        <v>246.73</v>
      </c>
      <c r="G6">
        <v>384.50234751232802</v>
      </c>
      <c r="H6">
        <f>(Table2[[#This Row],[1Y Return vs Nifty]]-AVERAGE(Table2[1Y Return vs Nifty]))/_xlfn.STDEV.P(Table2[1Y Return vs Nifty])</f>
        <v>5.8798464919808584</v>
      </c>
      <c r="I6">
        <v>25.356492229200601</v>
      </c>
      <c r="J6">
        <f>(Table2[[#This Row],[1M Return vs Nifty]]-AVERAGE(Table2[1M Return vs Nifty]))/_xlfn.STDEV.P(Table2[1M Return vs Nifty])</f>
        <v>2.4386218578634331</v>
      </c>
      <c r="K6">
        <v>94.348277496765803</v>
      </c>
      <c r="L6">
        <f>(Table2[[#This Row],[6M Return vs Nifty]]-AVERAGE(Table2[6M Return vs Nifty]))/_xlfn.STDEV.P(Table2[6M Return vs Nifty])</f>
        <v>2.4705903300524961</v>
      </c>
      <c r="M6">
        <v>6.9137381185056297</v>
      </c>
      <c r="N6">
        <f>(Table2[[#This Row],[1W Return vs Nifty]]-AVERAGE(Table2[1W Return vs Nifty]))/_xlfn.STDEV.P(Table2[1W Return vs Nifty])</f>
        <v>2.0614493371112612</v>
      </c>
      <c r="O6">
        <v>222.39</v>
      </c>
      <c r="P6">
        <v>198.93274111869201</v>
      </c>
      <c r="Q6">
        <v>147.14104175701499</v>
      </c>
      <c r="R6">
        <v>79.6234590097542</v>
      </c>
      <c r="S6" s="1">
        <f>(Table2[[#This Row],[Close Price]]-Table2[[#This Row],[20D EMA]])/Table2[[#This Row],[20D EMA]]</f>
        <v>0.10944736723773553</v>
      </c>
      <c r="T6" s="1">
        <f>(Table2[[#This Row],[Close Price]]-Table2[[#This Row],[50D EMA]])/Table2[[#This Row],[50D EMA]]</f>
        <v>0.24026843752577681</v>
      </c>
      <c r="U6" s="1">
        <f>(Table2[[#This Row],[Close Price]]-Table2[[#This Row],[200D EMA]])/Table2[[#This Row],[200D EMA]]</f>
        <v>0.67682651321338139</v>
      </c>
      <c r="V6">
        <v>0.76926068507035406</v>
      </c>
      <c r="W6">
        <v>240.9</v>
      </c>
      <c r="X6">
        <v>251.39</v>
      </c>
      <c r="Y6">
        <v>214.75</v>
      </c>
      <c r="Z6">
        <v>251.39</v>
      </c>
      <c r="AA6">
        <v>214.75</v>
      </c>
      <c r="AB6">
        <v>251.39</v>
      </c>
      <c r="AC6" s="1">
        <f>(Table2[[#This Row],[Close Price]]/Table2[[#This Row],[Day Low]])-1</f>
        <v>2.4200913242009126E-2</v>
      </c>
      <c r="AD6" s="1">
        <f>(Table2[[#This Row],[Day High]]/Table2[[#This Row],[Close Price]])-1</f>
        <v>1.888704251611073E-2</v>
      </c>
      <c r="AE6" s="1">
        <f>(Table2[[#This Row],[Close Price]]/Table2[[#This Row],[Current Week Low]])-1</f>
        <v>0.14891734575087301</v>
      </c>
      <c r="AF6" s="1">
        <f>(Table2[[#This Row],[Current Week High]]/Table2[[#This Row],[Close Price]])-1</f>
        <v>1.888704251611073E-2</v>
      </c>
      <c r="AG6" s="1">
        <f>(Table2[[#This Row],[Close Price]]/Table2[[#This Row],[Current Month Low]])-1</f>
        <v>0.14891734575087301</v>
      </c>
      <c r="AH6" s="1">
        <f>(Table2[[#This Row],[Current Month High]]/Table2[[#This Row],[Close Price]])-1</f>
        <v>1.888704251611073E-2</v>
      </c>
      <c r="AI6">
        <v>1.8887042516110699</v>
      </c>
      <c r="AJ6">
        <v>424.39957492029703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0.64</v>
      </c>
      <c r="AM6" t="s">
        <v>3203</v>
      </c>
      <c r="AN6">
        <v>8.18</v>
      </c>
      <c r="AO6" t="s">
        <v>3203</v>
      </c>
      <c r="AP6">
        <v>0.20802833321851</v>
      </c>
      <c r="AQ6">
        <f>(Table2[[#This Row],[Sharpe Ratio]]-AVERAGE(Table2[Sharpe Ratio]))/_xlfn.STDEV.P(Table2[Sharpe Ratio])</f>
        <v>1.6716659938861627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14.52217401089421</v>
      </c>
      <c r="AS6">
        <f>_xlfn.RANK.AVG(Table2[[#This Row],[1Y Return vs Nifty Z-Score]],Table2[1Y Return vs Nifty Z-Score])</f>
        <v>1</v>
      </c>
      <c r="AT6">
        <f>_xlfn.RANK.AVG(Table2[[#This Row],[6M Return vs Nifty Z-Score]],Table2[6M Return vs Nifty Z-Score])</f>
        <v>16</v>
      </c>
      <c r="AU6">
        <f>_xlfn.RANK.AVG(Table2[[#This Row],[Sharpe Ratio Z-Score]],Table2[Sharpe Ratio Z-Score])</f>
        <v>31</v>
      </c>
      <c r="AV6">
        <f>(Table2[[#This Row],[Rank 1Y]]+Table2[[#This Row],[Rank 6M]]+Table2[[#This Row],[Rank Sharpe]])/3</f>
        <v>16</v>
      </c>
    </row>
    <row r="7" spans="1:48" x14ac:dyDescent="0.3">
      <c r="A7" t="s">
        <v>467</v>
      </c>
      <c r="B7" t="s">
        <v>468</v>
      </c>
      <c r="C7" t="s">
        <v>3170</v>
      </c>
      <c r="D7" t="s">
        <v>320</v>
      </c>
      <c r="E7">
        <v>47687.3375867</v>
      </c>
      <c r="F7">
        <v>1812.65</v>
      </c>
      <c r="G7">
        <v>213.19248746318999</v>
      </c>
      <c r="H7">
        <f>(Table2[[#This Row],[1Y Return vs Nifty]]-AVERAGE(Table2[1Y Return vs Nifty]))/_xlfn.STDEV.P(Table2[1Y Return vs Nifty])</f>
        <v>3.0498347710836997</v>
      </c>
      <c r="I7">
        <v>-27.388432982742099</v>
      </c>
      <c r="J7">
        <f>(Table2[[#This Row],[1M Return vs Nifty]]-AVERAGE(Table2[1M Return vs Nifty]))/_xlfn.STDEV.P(Table2[1M Return vs Nifty])</f>
        <v>-2.5504972223056614</v>
      </c>
      <c r="K7">
        <v>107.912214195818</v>
      </c>
      <c r="L7">
        <f>(Table2[[#This Row],[6M Return vs Nifty]]-AVERAGE(Table2[6M Return vs Nifty]))/_xlfn.STDEV.P(Table2[6M Return vs Nifty])</f>
        <v>2.8916678951183763</v>
      </c>
      <c r="M7">
        <v>-8.5661303303667804</v>
      </c>
      <c r="N7">
        <f>(Table2[[#This Row],[1W Return vs Nifty]]-AVERAGE(Table2[1W Return vs Nifty]))/_xlfn.STDEV.P(Table2[1W Return vs Nifty])</f>
        <v>-1.5228192883806935</v>
      </c>
      <c r="O7">
        <v>1976.53</v>
      </c>
      <c r="P7">
        <v>2099.3879994823101</v>
      </c>
      <c r="Q7">
        <v>1571.79739367314</v>
      </c>
      <c r="R7">
        <v>26.966297135985201</v>
      </c>
      <c r="S7" s="1">
        <f>(Table2[[#This Row],[Close Price]]-Table2[[#This Row],[20D EMA]])/Table2[[#This Row],[20D EMA]]</f>
        <v>-8.2912983865663509E-2</v>
      </c>
      <c r="T7" s="1">
        <f>(Table2[[#This Row],[Close Price]]-Table2[[#This Row],[50D EMA]])/Table2[[#This Row],[50D EMA]]</f>
        <v>-0.13658170836120667</v>
      </c>
      <c r="U7" s="1">
        <f>(Table2[[#This Row],[Close Price]]-Table2[[#This Row],[200D EMA]])/Table2[[#This Row],[200D EMA]]</f>
        <v>0.15323387562312377</v>
      </c>
      <c r="V7">
        <v>0.78581271741592995</v>
      </c>
      <c r="W7">
        <v>1785</v>
      </c>
      <c r="X7">
        <v>1823.7</v>
      </c>
      <c r="Y7">
        <v>1785</v>
      </c>
      <c r="Z7">
        <v>1874.8</v>
      </c>
      <c r="AA7">
        <v>1785</v>
      </c>
      <c r="AB7">
        <v>1998.7</v>
      </c>
      <c r="AC7" s="1">
        <f>(Table2[[#This Row],[Close Price]]/Table2[[#This Row],[Day Low]])-1</f>
        <v>1.5490196078431495E-2</v>
      </c>
      <c r="AD7" s="1">
        <f>(Table2[[#This Row],[Day High]]/Table2[[#This Row],[Close Price]])-1</f>
        <v>6.0960472236779584E-3</v>
      </c>
      <c r="AE7" s="1">
        <f>(Table2[[#This Row],[Close Price]]/Table2[[#This Row],[Current Week Low]])-1</f>
        <v>1.5490196078431495E-2</v>
      </c>
      <c r="AF7" s="1">
        <f>(Table2[[#This Row],[Current Week High]]/Table2[[#This Row],[Close Price]])-1</f>
        <v>3.4286817642677825E-2</v>
      </c>
      <c r="AG7" s="1">
        <f>(Table2[[#This Row],[Close Price]]/Table2[[#This Row],[Current Month Low]])-1</f>
        <v>1.5490196078431495E-2</v>
      </c>
      <c r="AH7" s="1">
        <f>(Table2[[#This Row],[Current Month High]]/Table2[[#This Row],[Close Price]])-1</f>
        <v>0.10263978153532127</v>
      </c>
      <c r="AI7">
        <v>64.369845254185805</v>
      </c>
      <c r="AJ7">
        <v>316.12718089990801</v>
      </c>
      <c r="AK7" t="str">
        <f>IF(AND(Table2[[#This Row],[20D EMA]]&gt;Table2[[#This Row],[50D EMA]],Table2[[#This Row],[50D EMA]]&gt;Table2[[#This Row],[200D EMA]]),"Uptrend","Downtrend/NoTrend")</f>
        <v>Downtrend/NoTrend</v>
      </c>
      <c r="AL7">
        <v>-0.21</v>
      </c>
      <c r="AM7" t="s">
        <v>3202</v>
      </c>
      <c r="AN7">
        <v>-12</v>
      </c>
      <c r="AO7" t="s">
        <v>3202</v>
      </c>
      <c r="AP7">
        <v>0.20621446547087299</v>
      </c>
      <c r="AQ7">
        <f>(Table2[[#This Row],[Sharpe Ratio]]-AVERAGE(Table2[Sharpe Ratio]))/_xlfn.STDEV.P(Table2[Sharpe Ratio])</f>
        <v>1.6504867637777527</v>
      </c>
      <c r="AR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">
        <f>_xlfn.RANK.AVG(Table2[[#This Row],[1Y Return vs Nifty Z-Score]],Table2[1Y Return vs Nifty Z-Score])</f>
        <v>12</v>
      </c>
      <c r="AT7">
        <f>_xlfn.RANK.AVG(Table2[[#This Row],[6M Return vs Nifty Z-Score]],Table2[6M Return vs Nifty Z-Score])</f>
        <v>8</v>
      </c>
      <c r="AU7">
        <f>_xlfn.RANK.AVG(Table2[[#This Row],[Sharpe Ratio Z-Score]],Table2[Sharpe Ratio Z-Score])</f>
        <v>32</v>
      </c>
      <c r="AV7">
        <f>(Table2[[#This Row],[Rank 1Y]]+Table2[[#This Row],[Rank 6M]]+Table2[[#This Row],[Rank Sharpe]])/3</f>
        <v>17.333333333333332</v>
      </c>
    </row>
    <row r="8" spans="1:48" x14ac:dyDescent="0.3">
      <c r="A8" t="s">
        <v>773</v>
      </c>
      <c r="B8" t="s">
        <v>774</v>
      </c>
      <c r="C8" t="s">
        <v>3171</v>
      </c>
      <c r="D8" t="s">
        <v>144</v>
      </c>
      <c r="E8">
        <v>21792.116596219999</v>
      </c>
      <c r="F8">
        <v>637.4</v>
      </c>
      <c r="G8">
        <v>165.330599815081</v>
      </c>
      <c r="H8">
        <f>(Table2[[#This Row],[1Y Return vs Nifty]]-AVERAGE(Table2[1Y Return vs Nifty]))/_xlfn.STDEV.P(Table2[1Y Return vs Nifty])</f>
        <v>2.2591639772977534</v>
      </c>
      <c r="I8">
        <v>15.937824254209101</v>
      </c>
      <c r="J8">
        <f>(Table2[[#This Row],[1M Return vs Nifty]]-AVERAGE(Table2[1M Return vs Nifty]))/_xlfn.STDEV.P(Table2[1M Return vs Nifty])</f>
        <v>1.5477142318693431</v>
      </c>
      <c r="K8">
        <v>86.173639409898698</v>
      </c>
      <c r="L8">
        <f>(Table2[[#This Row],[6M Return vs Nifty]]-AVERAGE(Table2[6M Return vs Nifty]))/_xlfn.STDEV.P(Table2[6M Return vs Nifty])</f>
        <v>2.2168176402143511</v>
      </c>
      <c r="M8">
        <v>-0.33645571750909897</v>
      </c>
      <c r="N8">
        <f>(Table2[[#This Row],[1W Return vs Nifty]]-AVERAGE(Table2[1W Return vs Nifty]))/_xlfn.STDEV.P(Table2[1W Return vs Nifty])</f>
        <v>0.38271140849173985</v>
      </c>
      <c r="O8">
        <v>597.34</v>
      </c>
      <c r="P8">
        <v>550.08596235177595</v>
      </c>
      <c r="Q8">
        <v>413.09330670827597</v>
      </c>
      <c r="R8">
        <v>74.240455238678194</v>
      </c>
      <c r="S8" s="1">
        <f>(Table2[[#This Row],[Close Price]]-Table2[[#This Row],[20D EMA]])/Table2[[#This Row],[20D EMA]]</f>
        <v>6.7063983660896553E-2</v>
      </c>
      <c r="T8" s="1">
        <f>(Table2[[#This Row],[Close Price]]-Table2[[#This Row],[50D EMA]])/Table2[[#This Row],[50D EMA]]</f>
        <v>0.15872798730389587</v>
      </c>
      <c r="U8" s="1">
        <f>(Table2[[#This Row],[Close Price]]-Table2[[#This Row],[200D EMA]])/Table2[[#This Row],[200D EMA]]</f>
        <v>0.54299280489220814</v>
      </c>
      <c r="V8">
        <v>0.70231154883931102</v>
      </c>
      <c r="W8">
        <v>622</v>
      </c>
      <c r="X8">
        <v>650</v>
      </c>
      <c r="Y8">
        <v>594.1</v>
      </c>
      <c r="Z8">
        <v>650</v>
      </c>
      <c r="AA8">
        <v>591.20000000000005</v>
      </c>
      <c r="AB8">
        <v>650</v>
      </c>
      <c r="AC8" s="1">
        <f>(Table2[[#This Row],[Close Price]]/Table2[[#This Row],[Day Low]])-1</f>
        <v>2.4758842443729945E-2</v>
      </c>
      <c r="AD8" s="1">
        <f>(Table2[[#This Row],[Day High]]/Table2[[#This Row],[Close Price]])-1</f>
        <v>1.9767806714778846E-2</v>
      </c>
      <c r="AE8" s="1">
        <f>(Table2[[#This Row],[Close Price]]/Table2[[#This Row],[Current Week Low]])-1</f>
        <v>7.2883352970880333E-2</v>
      </c>
      <c r="AF8" s="1">
        <f>(Table2[[#This Row],[Current Week High]]/Table2[[#This Row],[Close Price]])-1</f>
        <v>1.9767806714778846E-2</v>
      </c>
      <c r="AG8" s="1">
        <f>(Table2[[#This Row],[Close Price]]/Table2[[#This Row],[Current Month Low]])-1</f>
        <v>7.8146143437076931E-2</v>
      </c>
      <c r="AH8" s="1">
        <f>(Table2[[#This Row],[Current Month High]]/Table2[[#This Row],[Close Price]])-1</f>
        <v>1.9767806714778846E-2</v>
      </c>
      <c r="AI8">
        <v>1.9767806714778799</v>
      </c>
      <c r="AJ8">
        <v>203.45155915258201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0.55000000000000004</v>
      </c>
      <c r="AM8" t="s">
        <v>3203</v>
      </c>
      <c r="AN8">
        <v>4.9800000000000004</v>
      </c>
      <c r="AO8" t="s">
        <v>3203</v>
      </c>
      <c r="AP8">
        <v>0.24474477553336599</v>
      </c>
      <c r="AQ8">
        <f>(Table2[[#This Row],[Sharpe Ratio]]-AVERAGE(Table2[Sharpe Ratio]))/_xlfn.STDEV.P(Table2[Sharpe Ratio])</f>
        <v>2.1003775036208281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8.506784761494016</v>
      </c>
      <c r="AS8">
        <f>_xlfn.RANK.AVG(Table2[[#This Row],[1Y Return vs Nifty Z-Score]],Table2[1Y Return vs Nifty Z-Score])</f>
        <v>31</v>
      </c>
      <c r="AT8">
        <f>_xlfn.RANK.AVG(Table2[[#This Row],[6M Return vs Nifty Z-Score]],Table2[6M Return vs Nifty Z-Score])</f>
        <v>23</v>
      </c>
      <c r="AU8">
        <f>_xlfn.RANK.AVG(Table2[[#This Row],[Sharpe Ratio Z-Score]],Table2[Sharpe Ratio Z-Score])</f>
        <v>12</v>
      </c>
      <c r="AV8">
        <f>(Table2[[#This Row],[Rank 1Y]]+Table2[[#This Row],[Rank 6M]]+Table2[[#This Row],[Rank Sharpe]])/3</f>
        <v>22</v>
      </c>
    </row>
    <row r="9" spans="1:48" x14ac:dyDescent="0.3">
      <c r="A9" t="s">
        <v>109</v>
      </c>
      <c r="B9" t="s">
        <v>110</v>
      </c>
      <c r="C9" t="s">
        <v>3166</v>
      </c>
      <c r="D9" t="s">
        <v>111</v>
      </c>
      <c r="E9">
        <v>256324.23375404999</v>
      </c>
      <c r="F9">
        <v>7210.5</v>
      </c>
      <c r="G9">
        <v>223.478932530848</v>
      </c>
      <c r="H9">
        <f>(Table2[[#This Row],[1Y Return vs Nifty]]-AVERAGE(Table2[1Y Return vs Nifty]))/_xlfn.STDEV.P(Table2[1Y Return vs Nifty])</f>
        <v>3.219765212329095</v>
      </c>
      <c r="I9">
        <v>8.6138385063179008</v>
      </c>
      <c r="J9">
        <f>(Table2[[#This Row],[1M Return vs Nifty]]-AVERAGE(Table2[1M Return vs Nifty]))/_xlfn.STDEV.P(Table2[1M Return vs Nifty])</f>
        <v>0.85494166861586562</v>
      </c>
      <c r="K9">
        <v>66.206170893764295</v>
      </c>
      <c r="L9">
        <f>(Table2[[#This Row],[6M Return vs Nifty]]-AVERAGE(Table2[6M Return vs Nifty]))/_xlfn.STDEV.P(Table2[6M Return vs Nifty])</f>
        <v>1.5969494404540989</v>
      </c>
      <c r="M9">
        <v>-1.1873143672654101</v>
      </c>
      <c r="N9">
        <f>(Table2[[#This Row],[1W Return vs Nifty]]-AVERAGE(Table2[1W Return vs Nifty]))/_xlfn.STDEV.P(Table2[1W Return vs Nifty])</f>
        <v>0.18570030512721858</v>
      </c>
      <c r="O9">
        <v>6911.96</v>
      </c>
      <c r="P9">
        <v>6317.0273441560103</v>
      </c>
      <c r="Q9">
        <v>4696.6885971821803</v>
      </c>
      <c r="R9">
        <v>71.1385706672243</v>
      </c>
      <c r="S9" s="1">
        <f>(Table2[[#This Row],[Close Price]]-Table2[[#This Row],[20D EMA]])/Table2[[#This Row],[20D EMA]]</f>
        <v>4.31918008784773E-2</v>
      </c>
      <c r="T9" s="1">
        <f>(Table2[[#This Row],[Close Price]]-Table2[[#This Row],[50D EMA]])/Table2[[#This Row],[50D EMA]]</f>
        <v>0.14143878238402063</v>
      </c>
      <c r="U9" s="1">
        <f>(Table2[[#This Row],[Close Price]]-Table2[[#This Row],[200D EMA]])/Table2[[#This Row],[200D EMA]]</f>
        <v>0.53523058870158069</v>
      </c>
      <c r="V9">
        <v>0.71807219216004603</v>
      </c>
      <c r="W9">
        <v>7142.85</v>
      </c>
      <c r="X9">
        <v>7309</v>
      </c>
      <c r="Y9">
        <v>7048.05</v>
      </c>
      <c r="Z9">
        <v>7309</v>
      </c>
      <c r="AA9">
        <v>6950.05</v>
      </c>
      <c r="AB9">
        <v>7309</v>
      </c>
      <c r="AC9" s="1">
        <f>(Table2[[#This Row],[Close Price]]/Table2[[#This Row],[Day Low]])-1</f>
        <v>9.4710094710093173E-3</v>
      </c>
      <c r="AD9" s="1">
        <f>(Table2[[#This Row],[Day High]]/Table2[[#This Row],[Close Price]])-1</f>
        <v>1.3660633797933475E-2</v>
      </c>
      <c r="AE9" s="1">
        <f>(Table2[[#This Row],[Close Price]]/Table2[[#This Row],[Current Week Low]])-1</f>
        <v>2.3048928427011672E-2</v>
      </c>
      <c r="AF9" s="1">
        <f>(Table2[[#This Row],[Current Week High]]/Table2[[#This Row],[Close Price]])-1</f>
        <v>1.3660633797933475E-2</v>
      </c>
      <c r="AG9" s="1">
        <f>(Table2[[#This Row],[Close Price]]/Table2[[#This Row],[Current Month Low]])-1</f>
        <v>3.7474550542801799E-2</v>
      </c>
      <c r="AH9" s="1">
        <f>(Table2[[#This Row],[Current Month High]]/Table2[[#This Row],[Close Price]])-1</f>
        <v>1.3660633797933475E-2</v>
      </c>
      <c r="AI9">
        <v>1.5879619998612999</v>
      </c>
      <c r="AJ9">
        <v>270.71979434447297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0.19</v>
      </c>
      <c r="AM9" t="s">
        <v>3203</v>
      </c>
      <c r="AN9">
        <v>4.96</v>
      </c>
      <c r="AO9" t="s">
        <v>3203</v>
      </c>
      <c r="AP9">
        <v>0.285774057250271</v>
      </c>
      <c r="AQ9">
        <f>(Table2[[#This Row],[Sharpe Ratio]]-AVERAGE(Table2[Sharpe Ratio]))/_xlfn.STDEV.P(Table2[Sharpe Ratio])</f>
        <v>2.5794469395249218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8.4368035660512</v>
      </c>
      <c r="AS9">
        <f>_xlfn.RANK.AVG(Table2[[#This Row],[1Y Return vs Nifty Z-Score]],Table2[1Y Return vs Nifty Z-Score])</f>
        <v>10</v>
      </c>
      <c r="AT9">
        <f>_xlfn.RANK.AVG(Table2[[#This Row],[6M Return vs Nifty Z-Score]],Table2[6M Return vs Nifty Z-Score])</f>
        <v>55</v>
      </c>
      <c r="AU9">
        <f>_xlfn.RANK.AVG(Table2[[#This Row],[Sharpe Ratio Z-Score]],Table2[Sharpe Ratio Z-Score])</f>
        <v>4</v>
      </c>
      <c r="AV9">
        <f>(Table2[[#This Row],[Rank 1Y]]+Table2[[#This Row],[Rank 6M]]+Table2[[#This Row],[Rank Sharpe]])/3</f>
        <v>23</v>
      </c>
    </row>
    <row r="10" spans="1:48" x14ac:dyDescent="0.3">
      <c r="A10" t="s">
        <v>863</v>
      </c>
      <c r="B10" t="s">
        <v>864</v>
      </c>
      <c r="C10" t="s">
        <v>3161</v>
      </c>
      <c r="D10" t="s">
        <v>46</v>
      </c>
      <c r="E10">
        <v>18641.077218589999</v>
      </c>
      <c r="F10">
        <v>1602.85</v>
      </c>
      <c r="G10">
        <v>183.04133772987601</v>
      </c>
      <c r="H10">
        <f>(Table2[[#This Row],[1Y Return vs Nifty]]-AVERAGE(Table2[1Y Return vs Nifty]))/_xlfn.STDEV.P(Table2[1Y Return vs Nifty])</f>
        <v>2.5517425589989515</v>
      </c>
      <c r="I10">
        <v>-8.4277452885390201</v>
      </c>
      <c r="J10">
        <f>(Table2[[#This Row],[1M Return vs Nifty]]-AVERAGE(Table2[1M Return vs Nifty]))/_xlfn.STDEV.P(Table2[1M Return vs Nifty])</f>
        <v>-0.75701418354581307</v>
      </c>
      <c r="K10">
        <v>116.840218994008</v>
      </c>
      <c r="L10">
        <f>(Table2[[#This Row],[6M Return vs Nifty]]-AVERAGE(Table2[6M Return vs Nifty]))/_xlfn.STDEV.P(Table2[6M Return vs Nifty])</f>
        <v>3.1688280297259817</v>
      </c>
      <c r="M10">
        <v>-0.12666550771888499</v>
      </c>
      <c r="N10">
        <f>(Table2[[#This Row],[1W Return vs Nifty]]-AVERAGE(Table2[1W Return vs Nifty]))/_xlfn.STDEV.P(Table2[1W Return vs Nifty])</f>
        <v>0.43128704525312411</v>
      </c>
      <c r="O10">
        <v>1629.55</v>
      </c>
      <c r="P10">
        <v>1577.1611981828401</v>
      </c>
      <c r="Q10">
        <v>1174.2941865589</v>
      </c>
      <c r="R10">
        <v>43.319330470650499</v>
      </c>
      <c r="S10" s="1">
        <f>(Table2[[#This Row],[Close Price]]-Table2[[#This Row],[20D EMA]])/Table2[[#This Row],[20D EMA]]</f>
        <v>-1.6384891534472736E-2</v>
      </c>
      <c r="T10" s="1">
        <f>(Table2[[#This Row],[Close Price]]-Table2[[#This Row],[50D EMA]])/Table2[[#This Row],[50D EMA]]</f>
        <v>1.6288000140225207E-2</v>
      </c>
      <c r="U10" s="1">
        <f>(Table2[[#This Row],[Close Price]]-Table2[[#This Row],[200D EMA]])/Table2[[#This Row],[200D EMA]]</f>
        <v>0.36494757305826486</v>
      </c>
      <c r="V10">
        <v>1.21126934068523</v>
      </c>
      <c r="W10">
        <v>1600</v>
      </c>
      <c r="X10">
        <v>1622.8</v>
      </c>
      <c r="Y10">
        <v>1570.15</v>
      </c>
      <c r="Z10">
        <v>1674.4</v>
      </c>
      <c r="AA10">
        <v>1535.6</v>
      </c>
      <c r="AB10">
        <v>1700</v>
      </c>
      <c r="AC10" s="1">
        <f>(Table2[[#This Row],[Close Price]]/Table2[[#This Row],[Day Low]])-1</f>
        <v>1.7812499999998455E-3</v>
      </c>
      <c r="AD10" s="1">
        <f>(Table2[[#This Row],[Day High]]/Table2[[#This Row],[Close Price]])-1</f>
        <v>1.2446579530211777E-2</v>
      </c>
      <c r="AE10" s="1">
        <f>(Table2[[#This Row],[Close Price]]/Table2[[#This Row],[Current Week Low]])-1</f>
        <v>2.082603572907038E-2</v>
      </c>
      <c r="AF10" s="1">
        <f>(Table2[[#This Row],[Current Week High]]/Table2[[#This Row],[Close Price]])-1</f>
        <v>4.4639236360233481E-2</v>
      </c>
      <c r="AG10" s="1">
        <f>(Table2[[#This Row],[Close Price]]/Table2[[#This Row],[Current Month Low]])-1</f>
        <v>4.3793956759572872E-2</v>
      </c>
      <c r="AH10" s="1">
        <f>(Table2[[#This Row],[Current Month High]]/Table2[[#This Row],[Close Price]])-1</f>
        <v>6.0610787035592972E-2</v>
      </c>
      <c r="AI10">
        <v>12.094082415697001</v>
      </c>
      <c r="AJ10">
        <v>233.927083333333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-0.02</v>
      </c>
      <c r="AM10" t="s">
        <v>3202</v>
      </c>
      <c r="AN10">
        <v>-5.85</v>
      </c>
      <c r="AO10" t="s">
        <v>3202</v>
      </c>
      <c r="AP10">
        <v>0.191404296690834</v>
      </c>
      <c r="AQ10">
        <f>(Table2[[#This Row],[Sharpe Ratio]]-AVERAGE(Table2[Sharpe Ratio]))/_xlfn.STDEV.P(Table2[Sharpe Ratio])</f>
        <v>1.4775590666259317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6.872402517058176</v>
      </c>
      <c r="AS10">
        <f>_xlfn.RANK.AVG(Table2[[#This Row],[1Y Return vs Nifty Z-Score]],Table2[1Y Return vs Nifty Z-Score])</f>
        <v>23</v>
      </c>
      <c r="AT10">
        <f>_xlfn.RANK.AVG(Table2[[#This Row],[6M Return vs Nifty Z-Score]],Table2[6M Return vs Nifty Z-Score])</f>
        <v>4</v>
      </c>
      <c r="AU10">
        <f>_xlfn.RANK.AVG(Table2[[#This Row],[Sharpe Ratio Z-Score]],Table2[Sharpe Ratio Z-Score])</f>
        <v>50</v>
      </c>
      <c r="AV10">
        <f>(Table2[[#This Row],[Rank 1Y]]+Table2[[#This Row],[Rank 6M]]+Table2[[#This Row],[Rank Sharpe]])/3</f>
        <v>25.666666666666668</v>
      </c>
    </row>
    <row r="11" spans="1:48" x14ac:dyDescent="0.3">
      <c r="A11" t="s">
        <v>933</v>
      </c>
      <c r="B11" t="s">
        <v>934</v>
      </c>
      <c r="C11" t="s">
        <v>3162</v>
      </c>
      <c r="D11" t="s">
        <v>54</v>
      </c>
      <c r="E11">
        <v>16271.763322029999</v>
      </c>
      <c r="F11">
        <v>12682.7</v>
      </c>
      <c r="G11">
        <v>231.65046803910801</v>
      </c>
      <c r="H11">
        <f>(Table2[[#This Row],[1Y Return vs Nifty]]-AVERAGE(Table2[1Y Return vs Nifty]))/_xlfn.STDEV.P(Table2[1Y Return vs Nifty])</f>
        <v>3.3547576830454329</v>
      </c>
      <c r="I11">
        <v>4.4856247332341699</v>
      </c>
      <c r="J11">
        <f>(Table2[[#This Row],[1M Return vs Nifty]]-AVERAGE(Table2[1M Return vs Nifty]))/_xlfn.STDEV.P(Table2[1M Return vs Nifty])</f>
        <v>0.46445575893738467</v>
      </c>
      <c r="K11">
        <v>101.105767461724</v>
      </c>
      <c r="L11">
        <f>(Table2[[#This Row],[6M Return vs Nifty]]-AVERAGE(Table2[6M Return vs Nifty]))/_xlfn.STDEV.P(Table2[6M Return vs Nifty])</f>
        <v>2.680369207935386</v>
      </c>
      <c r="M11">
        <v>-0.71287093882048902</v>
      </c>
      <c r="N11">
        <f>(Table2[[#This Row],[1W Return vs Nifty]]-AVERAGE(Table2[1W Return vs Nifty]))/_xlfn.STDEV.P(Table2[1W Return vs Nifty])</f>
        <v>0.2955547719634557</v>
      </c>
      <c r="O11">
        <v>12170.76</v>
      </c>
      <c r="P11">
        <v>10753.805068055401</v>
      </c>
      <c r="Q11">
        <v>7691.4873632091803</v>
      </c>
      <c r="R11">
        <v>62.4950959425544</v>
      </c>
      <c r="S11" s="1">
        <f>(Table2[[#This Row],[Close Price]]-Table2[[#This Row],[20D EMA]])/Table2[[#This Row],[20D EMA]]</f>
        <v>4.2063108630849715E-2</v>
      </c>
      <c r="T11" s="1">
        <f>(Table2[[#This Row],[Close Price]]-Table2[[#This Row],[50D EMA]])/Table2[[#This Row],[50D EMA]]</f>
        <v>0.17936859741622602</v>
      </c>
      <c r="U11" s="1">
        <f>(Table2[[#This Row],[Close Price]]-Table2[[#This Row],[200D EMA]])/Table2[[#This Row],[200D EMA]]</f>
        <v>0.64892684614751772</v>
      </c>
      <c r="V11">
        <v>0.59443672169225803</v>
      </c>
      <c r="W11">
        <v>12606.45</v>
      </c>
      <c r="X11">
        <v>12823.6</v>
      </c>
      <c r="Y11">
        <v>12121.1</v>
      </c>
      <c r="Z11">
        <v>12900</v>
      </c>
      <c r="AA11">
        <v>12121.1</v>
      </c>
      <c r="AB11">
        <v>13221.7</v>
      </c>
      <c r="AC11" s="1">
        <f>(Table2[[#This Row],[Close Price]]/Table2[[#This Row],[Day Low]])-1</f>
        <v>6.0484910502163203E-3</v>
      </c>
      <c r="AD11" s="1">
        <f>(Table2[[#This Row],[Day High]]/Table2[[#This Row],[Close Price]])-1</f>
        <v>1.1109621768235378E-2</v>
      </c>
      <c r="AE11" s="1">
        <f>(Table2[[#This Row],[Close Price]]/Table2[[#This Row],[Current Week Low]])-1</f>
        <v>4.6332428574964446E-2</v>
      </c>
      <c r="AF11" s="1">
        <f>(Table2[[#This Row],[Current Week High]]/Table2[[#This Row],[Close Price]])-1</f>
        <v>1.7133575658180078E-2</v>
      </c>
      <c r="AG11" s="1">
        <f>(Table2[[#This Row],[Close Price]]/Table2[[#This Row],[Current Month Low]])-1</f>
        <v>4.6332428574964446E-2</v>
      </c>
      <c r="AH11" s="1">
        <f>(Table2[[#This Row],[Current Month High]]/Table2[[#This Row],[Close Price]])-1</f>
        <v>4.2498836998430933E-2</v>
      </c>
      <c r="AI11">
        <v>4.2498836998430898</v>
      </c>
      <c r="AJ11">
        <v>273.02058823529399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0.44</v>
      </c>
      <c r="AM11" t="s">
        <v>3203</v>
      </c>
      <c r="AN11">
        <v>4.2</v>
      </c>
      <c r="AO11" t="s">
        <v>3203</v>
      </c>
      <c r="AP11">
        <v>0.18066479780756001</v>
      </c>
      <c r="AQ11">
        <f>(Table2[[#This Row],[Sharpe Ratio]]-AVERAGE(Table2[Sharpe Ratio]))/_xlfn.STDEV.P(Table2[Sharpe Ratio])</f>
        <v>1.3521616563714192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8.147299078253079</v>
      </c>
      <c r="AS11">
        <f>_xlfn.RANK.AVG(Table2[[#This Row],[1Y Return vs Nifty Z-Score]],Table2[1Y Return vs Nifty Z-Score])</f>
        <v>8</v>
      </c>
      <c r="AT11">
        <f>_xlfn.RANK.AVG(Table2[[#This Row],[6M Return vs Nifty Z-Score]],Table2[6M Return vs Nifty Z-Score])</f>
        <v>11</v>
      </c>
      <c r="AU11">
        <f>_xlfn.RANK.AVG(Table2[[#This Row],[Sharpe Ratio Z-Score]],Table2[Sharpe Ratio Z-Score])</f>
        <v>67</v>
      </c>
      <c r="AV11">
        <f>(Table2[[#This Row],[Rank 1Y]]+Table2[[#This Row],[Rank 6M]]+Table2[[#This Row],[Rank Sharpe]])/3</f>
        <v>28.666666666666668</v>
      </c>
    </row>
    <row r="12" spans="1:48" x14ac:dyDescent="0.3">
      <c r="A12" t="s">
        <v>356</v>
      </c>
      <c r="B12" t="s">
        <v>357</v>
      </c>
      <c r="C12" t="s">
        <v>3168</v>
      </c>
      <c r="D12" t="s">
        <v>81</v>
      </c>
      <c r="E12">
        <v>71082.841680769998</v>
      </c>
      <c r="F12">
        <v>689.3</v>
      </c>
      <c r="G12">
        <v>173.88530542112801</v>
      </c>
      <c r="H12">
        <f>(Table2[[#This Row],[1Y Return vs Nifty]]-AVERAGE(Table2[1Y Return vs Nifty]))/_xlfn.STDEV.P(Table2[1Y Return vs Nifty])</f>
        <v>2.4004863572646351</v>
      </c>
      <c r="I12">
        <v>19.610087909668401</v>
      </c>
      <c r="J12">
        <f>(Table2[[#This Row],[1M Return vs Nifty]]-AVERAGE(Table2[1M Return vs Nifty]))/_xlfn.STDEV.P(Table2[1M Return vs Nifty])</f>
        <v>1.8950720221637374</v>
      </c>
      <c r="K12">
        <v>67.011924107578693</v>
      </c>
      <c r="L12">
        <f>(Table2[[#This Row],[6M Return vs Nifty]]-AVERAGE(Table2[6M Return vs Nifty]))/_xlfn.STDEV.P(Table2[6M Return vs Nifty])</f>
        <v>1.6219631668408259</v>
      </c>
      <c r="M12">
        <v>-0.379940928981915</v>
      </c>
      <c r="N12">
        <f>(Table2[[#This Row],[1W Return vs Nifty]]-AVERAGE(Table2[1W Return vs Nifty]))/_xlfn.STDEV.P(Table2[1W Return vs Nifty])</f>
        <v>0.37264267440206156</v>
      </c>
      <c r="O12">
        <v>623.44000000000005</v>
      </c>
      <c r="P12">
        <v>571.97126245069705</v>
      </c>
      <c r="Q12">
        <v>440.71021525334299</v>
      </c>
      <c r="R12">
        <v>83.967656681997397</v>
      </c>
      <c r="S12" s="1">
        <f>(Table2[[#This Row],[Close Price]]-Table2[[#This Row],[20D EMA]])/Table2[[#This Row],[20D EMA]]</f>
        <v>0.10563967663287549</v>
      </c>
      <c r="T12" s="1">
        <f>(Table2[[#This Row],[Close Price]]-Table2[[#This Row],[50D EMA]])/Table2[[#This Row],[50D EMA]]</f>
        <v>0.20513047639245063</v>
      </c>
      <c r="U12" s="1">
        <f>(Table2[[#This Row],[Close Price]]-Table2[[#This Row],[200D EMA]])/Table2[[#This Row],[200D EMA]]</f>
        <v>0.56406630965827442</v>
      </c>
      <c r="V12">
        <v>1.3051011942104001</v>
      </c>
      <c r="W12">
        <v>660.55</v>
      </c>
      <c r="X12">
        <v>694.7</v>
      </c>
      <c r="Y12">
        <v>636.5</v>
      </c>
      <c r="Z12">
        <v>694.7</v>
      </c>
      <c r="AA12">
        <v>616</v>
      </c>
      <c r="AB12">
        <v>694.7</v>
      </c>
      <c r="AC12" s="1">
        <f>(Table2[[#This Row],[Close Price]]/Table2[[#This Row],[Day Low]])-1</f>
        <v>4.3524335780788848E-2</v>
      </c>
      <c r="AD12" s="1">
        <f>(Table2[[#This Row],[Day High]]/Table2[[#This Row],[Close Price]])-1</f>
        <v>7.8340345277818635E-3</v>
      </c>
      <c r="AE12" s="1">
        <f>(Table2[[#This Row],[Close Price]]/Table2[[#This Row],[Current Week Low]])-1</f>
        <v>8.2953652788688048E-2</v>
      </c>
      <c r="AF12" s="1">
        <f>(Table2[[#This Row],[Current Week High]]/Table2[[#This Row],[Close Price]])-1</f>
        <v>7.8340345277818635E-3</v>
      </c>
      <c r="AG12" s="1">
        <f>(Table2[[#This Row],[Close Price]]/Table2[[#This Row],[Current Month Low]])-1</f>
        <v>0.11899350649350637</v>
      </c>
      <c r="AH12" s="1">
        <f>(Table2[[#This Row],[Current Month High]]/Table2[[#This Row],[Close Price]])-1</f>
        <v>7.8340345277818635E-3</v>
      </c>
      <c r="AI12">
        <v>0.78340345277818602</v>
      </c>
      <c r="AJ12">
        <v>239.89151873767199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0.39</v>
      </c>
      <c r="AM12" t="s">
        <v>3203</v>
      </c>
      <c r="AN12">
        <v>12.11</v>
      </c>
      <c r="AO12" t="s">
        <v>3203</v>
      </c>
      <c r="AP12">
        <v>0.243841886400776</v>
      </c>
      <c r="AQ12">
        <f>(Table2[[#This Row],[Sharpe Ratio]]-AVERAGE(Table2[Sharpe Ratio]))/_xlfn.STDEV.P(Table2[Sharpe Ratio])</f>
        <v>2.0898351161030955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8.3799993367743557</v>
      </c>
      <c r="AS12">
        <f>_xlfn.RANK.AVG(Table2[[#This Row],[1Y Return vs Nifty Z-Score]],Table2[1Y Return vs Nifty Z-Score])</f>
        <v>27</v>
      </c>
      <c r="AT12">
        <f>_xlfn.RANK.AVG(Table2[[#This Row],[6M Return vs Nifty Z-Score]],Table2[6M Return vs Nifty Z-Score])</f>
        <v>50</v>
      </c>
      <c r="AU12">
        <f>_xlfn.RANK.AVG(Table2[[#This Row],[Sharpe Ratio Z-Score]],Table2[Sharpe Ratio Z-Score])</f>
        <v>13</v>
      </c>
      <c r="AV12">
        <f>(Table2[[#This Row],[Rank 1Y]]+Table2[[#This Row],[Rank 6M]]+Table2[[#This Row],[Rank Sharpe]])/3</f>
        <v>30</v>
      </c>
    </row>
    <row r="13" spans="1:48" x14ac:dyDescent="0.3">
      <c r="A13" t="s">
        <v>584</v>
      </c>
      <c r="B13" t="s">
        <v>585</v>
      </c>
      <c r="C13" t="s">
        <v>3160</v>
      </c>
      <c r="D13" t="s">
        <v>43</v>
      </c>
      <c r="E13">
        <v>34373.688220199998</v>
      </c>
      <c r="F13">
        <v>6638.1</v>
      </c>
      <c r="G13">
        <v>196.42767132786099</v>
      </c>
      <c r="H13">
        <f>(Table2[[#This Row],[1Y Return vs Nifty]]-AVERAGE(Table2[1Y Return vs Nifty]))/_xlfn.STDEV.P(Table2[1Y Return vs Nifty])</f>
        <v>2.7728826671706033</v>
      </c>
      <c r="I13">
        <v>42.357140470653597</v>
      </c>
      <c r="J13">
        <f>(Table2[[#This Row],[1M Return vs Nifty]]-AVERAGE(Table2[1M Return vs Nifty]))/_xlfn.STDEV.P(Table2[1M Return vs Nifty])</f>
        <v>4.0467056341860781</v>
      </c>
      <c r="K13">
        <v>90.809280069464407</v>
      </c>
      <c r="L13">
        <f>(Table2[[#This Row],[6M Return vs Nifty]]-AVERAGE(Table2[6M Return vs Nifty]))/_xlfn.STDEV.P(Table2[6M Return vs Nifty])</f>
        <v>2.3607260294054271</v>
      </c>
      <c r="M13">
        <v>2.4780561283101701</v>
      </c>
      <c r="N13">
        <f>(Table2[[#This Row],[1W Return vs Nifty]]-AVERAGE(Table2[1W Return vs Nifty]))/_xlfn.STDEV.P(Table2[1W Return vs Nifty])</f>
        <v>1.0343943693879796</v>
      </c>
      <c r="O13">
        <v>6114.72</v>
      </c>
      <c r="P13">
        <v>5289.5912140728597</v>
      </c>
      <c r="Q13">
        <v>3808.4547477683</v>
      </c>
      <c r="R13">
        <v>60.0411937237564</v>
      </c>
      <c r="S13" s="1">
        <f>(Table2[[#This Row],[Close Price]]-Table2[[#This Row],[20D EMA]])/Table2[[#This Row],[20D EMA]]</f>
        <v>8.5593453175288492E-2</v>
      </c>
      <c r="T13" s="1">
        <f>(Table2[[#This Row],[Close Price]]-Table2[[#This Row],[50D EMA]])/Table2[[#This Row],[50D EMA]]</f>
        <v>0.25493629495214259</v>
      </c>
      <c r="U13" s="1">
        <f>(Table2[[#This Row],[Close Price]]-Table2[[#This Row],[200D EMA]])/Table2[[#This Row],[200D EMA]]</f>
        <v>0.74299038314419574</v>
      </c>
      <c r="V13">
        <v>1.30463557896743</v>
      </c>
      <c r="W13">
        <v>6601.5</v>
      </c>
      <c r="X13">
        <v>6838.5</v>
      </c>
      <c r="Y13">
        <v>6600</v>
      </c>
      <c r="Z13">
        <v>7129.7</v>
      </c>
      <c r="AA13">
        <v>6285.25</v>
      </c>
      <c r="AB13">
        <v>7320</v>
      </c>
      <c r="AC13" s="1">
        <f>(Table2[[#This Row],[Close Price]]/Table2[[#This Row],[Day Low]])-1</f>
        <v>5.5441945012497662E-3</v>
      </c>
      <c r="AD13" s="1">
        <f>(Table2[[#This Row],[Day High]]/Table2[[#This Row],[Close Price]])-1</f>
        <v>3.0189361413657467E-2</v>
      </c>
      <c r="AE13" s="1">
        <f>(Table2[[#This Row],[Close Price]]/Table2[[#This Row],[Current Week Low]])-1</f>
        <v>5.7727272727272627E-3</v>
      </c>
      <c r="AF13" s="1">
        <f>(Table2[[#This Row],[Current Week High]]/Table2[[#This Row],[Close Price]])-1</f>
        <v>7.4057335683403336E-2</v>
      </c>
      <c r="AG13" s="1">
        <f>(Table2[[#This Row],[Close Price]]/Table2[[#This Row],[Current Month Low]])-1</f>
        <v>5.6139373931028969E-2</v>
      </c>
      <c r="AH13" s="1">
        <f>(Table2[[#This Row],[Current Month High]]/Table2[[#This Row],[Close Price]])-1</f>
        <v>0.10272517738509501</v>
      </c>
      <c r="AI13">
        <v>10.272517738509499</v>
      </c>
      <c r="AJ13">
        <v>233.22122383414401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0.28999999999999998</v>
      </c>
      <c r="AM13" t="s">
        <v>3203</v>
      </c>
      <c r="AN13">
        <v>15.75</v>
      </c>
      <c r="AO13" t="s">
        <v>3203</v>
      </c>
      <c r="AP13">
        <v>0.18463428342432101</v>
      </c>
      <c r="AQ13">
        <f>(Table2[[#This Row],[Sharpe Ratio]]-AVERAGE(Table2[Sharpe Ratio]))/_xlfn.STDEV.P(Table2[Sharpe Ratio])</f>
        <v>1.3985104871496967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11.613219187299784</v>
      </c>
      <c r="AS13">
        <f>_xlfn.RANK.AVG(Table2[[#This Row],[1Y Return vs Nifty Z-Score]],Table2[1Y Return vs Nifty Z-Score])</f>
        <v>18</v>
      </c>
      <c r="AT13">
        <f>_xlfn.RANK.AVG(Table2[[#This Row],[6M Return vs Nifty Z-Score]],Table2[6M Return vs Nifty Z-Score])</f>
        <v>19</v>
      </c>
      <c r="AU13">
        <f>_xlfn.RANK.AVG(Table2[[#This Row],[Sharpe Ratio Z-Score]],Table2[Sharpe Ratio Z-Score])</f>
        <v>62</v>
      </c>
      <c r="AV13">
        <f>(Table2[[#This Row],[Rank 1Y]]+Table2[[#This Row],[Rank 6M]]+Table2[[#This Row],[Rank Sharpe]])/3</f>
        <v>33</v>
      </c>
    </row>
    <row r="14" spans="1:48" x14ac:dyDescent="0.3">
      <c r="A14" t="s">
        <v>990</v>
      </c>
      <c r="B14" t="s">
        <v>991</v>
      </c>
      <c r="C14" t="s">
        <v>3163</v>
      </c>
      <c r="D14" t="s">
        <v>127</v>
      </c>
      <c r="E14">
        <v>14991.79791816</v>
      </c>
      <c r="F14">
        <v>1033.2</v>
      </c>
      <c r="G14">
        <v>135.31240035168699</v>
      </c>
      <c r="H14">
        <f>(Table2[[#This Row],[1Y Return vs Nifty]]-AVERAGE(Table2[1Y Return vs Nifty]))/_xlfn.STDEV.P(Table2[1Y Return vs Nifty])</f>
        <v>1.7632680825882103</v>
      </c>
      <c r="I14">
        <v>4.7636139339552299</v>
      </c>
      <c r="J14">
        <f>(Table2[[#This Row],[1M Return vs Nifty]]-AVERAGE(Table2[1M Return vs Nifty]))/_xlfn.STDEV.P(Table2[1M Return vs Nifty])</f>
        <v>0.490750634128228</v>
      </c>
      <c r="K14">
        <v>95.989494702121803</v>
      </c>
      <c r="L14">
        <f>(Table2[[#This Row],[6M Return vs Nifty]]-AVERAGE(Table2[6M Return vs Nifty]))/_xlfn.STDEV.P(Table2[6M Return vs Nifty])</f>
        <v>2.5215401213932229</v>
      </c>
      <c r="M14">
        <v>2.2743450537720298</v>
      </c>
      <c r="N14">
        <f>(Table2[[#This Row],[1W Return vs Nifty]]-AVERAGE(Table2[1W Return vs Nifty]))/_xlfn.STDEV.P(Table2[1W Return vs Nifty])</f>
        <v>0.98722631912037584</v>
      </c>
      <c r="O14">
        <v>961.36</v>
      </c>
      <c r="P14">
        <v>884.46536607403903</v>
      </c>
      <c r="Q14">
        <v>650.51344382860805</v>
      </c>
      <c r="R14">
        <v>82.376619662056697</v>
      </c>
      <c r="S14" s="1">
        <f>(Table2[[#This Row],[Close Price]]-Table2[[#This Row],[20D EMA]])/Table2[[#This Row],[20D EMA]]</f>
        <v>7.4727469418324075E-2</v>
      </c>
      <c r="T14" s="1">
        <f>(Table2[[#This Row],[Close Price]]-Table2[[#This Row],[50D EMA]])/Table2[[#This Row],[50D EMA]]</f>
        <v>0.16816332174335288</v>
      </c>
      <c r="U14" s="1">
        <f>(Table2[[#This Row],[Close Price]]-Table2[[#This Row],[200D EMA]])/Table2[[#This Row],[200D EMA]]</f>
        <v>0.5882838545489294</v>
      </c>
      <c r="V14">
        <v>1.02428660461789</v>
      </c>
      <c r="W14">
        <v>1000.15</v>
      </c>
      <c r="X14">
        <v>1039.5</v>
      </c>
      <c r="Y14">
        <v>960.05</v>
      </c>
      <c r="Z14">
        <v>1039.5</v>
      </c>
      <c r="AA14">
        <v>930</v>
      </c>
      <c r="AB14">
        <v>1039.5</v>
      </c>
      <c r="AC14" s="1">
        <f>(Table2[[#This Row],[Close Price]]/Table2[[#This Row],[Day Low]])-1</f>
        <v>3.304504324351365E-2</v>
      </c>
      <c r="AD14" s="1">
        <f>(Table2[[#This Row],[Day High]]/Table2[[#This Row],[Close Price]])-1</f>
        <v>6.0975609756097615E-3</v>
      </c>
      <c r="AE14" s="1">
        <f>(Table2[[#This Row],[Close Price]]/Table2[[#This Row],[Current Week Low]])-1</f>
        <v>7.6193948231862985E-2</v>
      </c>
      <c r="AF14" s="1">
        <f>(Table2[[#This Row],[Current Week High]]/Table2[[#This Row],[Close Price]])-1</f>
        <v>6.0975609756097615E-3</v>
      </c>
      <c r="AG14" s="1">
        <f>(Table2[[#This Row],[Close Price]]/Table2[[#This Row],[Current Month Low]])-1</f>
        <v>0.11096774193548398</v>
      </c>
      <c r="AH14" s="1">
        <f>(Table2[[#This Row],[Current Month High]]/Table2[[#This Row],[Close Price]])-1</f>
        <v>6.0975609756097615E-3</v>
      </c>
      <c r="AI14">
        <v>0.60975609756097604</v>
      </c>
      <c r="AJ14">
        <v>176.18283881315099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0.33</v>
      </c>
      <c r="AM14" t="s">
        <v>3203</v>
      </c>
      <c r="AN14">
        <v>6.6</v>
      </c>
      <c r="AO14" t="s">
        <v>3203</v>
      </c>
      <c r="AP14">
        <v>0.19794679503328</v>
      </c>
      <c r="AQ14">
        <f>(Table2[[#This Row],[Sharpe Ratio]]-AVERAGE(Table2[Sharpe Ratio]))/_xlfn.STDEV.P(Table2[Sharpe Ratio])</f>
        <v>1.5539511178430427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7.3167362750730796</v>
      </c>
      <c r="AS14">
        <f>_xlfn.RANK.AVG(Table2[[#This Row],[1Y Return vs Nifty Z-Score]],Table2[1Y Return vs Nifty Z-Score])</f>
        <v>43</v>
      </c>
      <c r="AT14">
        <f>_xlfn.RANK.AVG(Table2[[#This Row],[6M Return vs Nifty Z-Score]],Table2[6M Return vs Nifty Z-Score])</f>
        <v>13</v>
      </c>
      <c r="AU14">
        <f>_xlfn.RANK.AVG(Table2[[#This Row],[Sharpe Ratio Z-Score]],Table2[Sharpe Ratio Z-Score])</f>
        <v>43</v>
      </c>
      <c r="AV14">
        <f>(Table2[[#This Row],[Rank 1Y]]+Table2[[#This Row],[Rank 6M]]+Table2[[#This Row],[Rank Sharpe]])/3</f>
        <v>33</v>
      </c>
    </row>
    <row r="15" spans="1:48" x14ac:dyDescent="0.3">
      <c r="A15" t="s">
        <v>1022</v>
      </c>
      <c r="B15" t="s">
        <v>1023</v>
      </c>
      <c r="C15" t="s">
        <v>3160</v>
      </c>
      <c r="D15" t="s">
        <v>364</v>
      </c>
      <c r="E15">
        <v>13947.41449576</v>
      </c>
      <c r="F15">
        <v>401.65</v>
      </c>
      <c r="G15">
        <v>121.09756199133599</v>
      </c>
      <c r="H15">
        <f>(Table2[[#This Row],[1Y Return vs Nifty]]-AVERAGE(Table2[1Y Return vs Nifty]))/_xlfn.STDEV.P(Table2[1Y Return vs Nifty])</f>
        <v>1.5284412071304116</v>
      </c>
      <c r="I15">
        <v>29.679499948578499</v>
      </c>
      <c r="J15">
        <f>(Table2[[#This Row],[1M Return vs Nifty]]-AVERAGE(Table2[1M Return vs Nifty]))/_xlfn.STDEV.P(Table2[1M Return vs Nifty])</f>
        <v>2.8475332405187461</v>
      </c>
      <c r="K15">
        <v>113.765284880233</v>
      </c>
      <c r="L15">
        <f>(Table2[[#This Row],[6M Return vs Nifty]]-AVERAGE(Table2[6M Return vs Nifty]))/_xlfn.STDEV.P(Table2[6M Return vs Nifty])</f>
        <v>3.0733700665922505</v>
      </c>
      <c r="M15">
        <v>2.2104173440698398</v>
      </c>
      <c r="N15">
        <f>(Table2[[#This Row],[1W Return vs Nifty]]-AVERAGE(Table2[1W Return vs Nifty]))/_xlfn.STDEV.P(Table2[1W Return vs Nifty])</f>
        <v>0.97242424990758436</v>
      </c>
      <c r="O15">
        <v>376.99</v>
      </c>
      <c r="P15">
        <v>334.58612875458402</v>
      </c>
      <c r="Q15">
        <v>251.11951851581</v>
      </c>
      <c r="R15">
        <v>60.089624255021299</v>
      </c>
      <c r="S15" s="1">
        <f>(Table2[[#This Row],[Close Price]]-Table2[[#This Row],[20D EMA]])/Table2[[#This Row],[20D EMA]]</f>
        <v>6.5412875673094686E-2</v>
      </c>
      <c r="T15" s="1">
        <f>(Table2[[#This Row],[Close Price]]-Table2[[#This Row],[50D EMA]])/Table2[[#This Row],[50D EMA]]</f>
        <v>0.20043828922330104</v>
      </c>
      <c r="U15" s="1">
        <f>(Table2[[#This Row],[Close Price]]-Table2[[#This Row],[200D EMA]])/Table2[[#This Row],[200D EMA]]</f>
        <v>0.59943759996781321</v>
      </c>
      <c r="V15">
        <v>1.06193100515183</v>
      </c>
      <c r="W15">
        <v>397.75</v>
      </c>
      <c r="X15">
        <v>414.5</v>
      </c>
      <c r="Y15">
        <v>384.05</v>
      </c>
      <c r="Z15">
        <v>415</v>
      </c>
      <c r="AA15">
        <v>379.55</v>
      </c>
      <c r="AB15">
        <v>418.7</v>
      </c>
      <c r="AC15" s="1">
        <f>(Table2[[#This Row],[Close Price]]/Table2[[#This Row],[Day Low]])-1</f>
        <v>9.8051539912005214E-3</v>
      </c>
      <c r="AD15" s="1">
        <f>(Table2[[#This Row],[Day High]]/Table2[[#This Row],[Close Price]])-1</f>
        <v>3.1993028756379882E-2</v>
      </c>
      <c r="AE15" s="1">
        <f>(Table2[[#This Row],[Close Price]]/Table2[[#This Row],[Current Week Low]])-1</f>
        <v>4.5827366228355704E-2</v>
      </c>
      <c r="AF15" s="1">
        <f>(Table2[[#This Row],[Current Week High]]/Table2[[#This Row],[Close Price]])-1</f>
        <v>3.3237893688534914E-2</v>
      </c>
      <c r="AG15" s="1">
        <f>(Table2[[#This Row],[Close Price]]/Table2[[#This Row],[Current Month Low]])-1</f>
        <v>5.8226847582663499E-2</v>
      </c>
      <c r="AH15" s="1">
        <f>(Table2[[#This Row],[Current Month High]]/Table2[[#This Row],[Close Price]])-1</f>
        <v>4.2449894186480819E-2</v>
      </c>
      <c r="AI15">
        <v>4.2449894186480801</v>
      </c>
      <c r="AJ15">
        <v>173.97680763983601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0.31</v>
      </c>
      <c r="AM15" t="s">
        <v>3203</v>
      </c>
      <c r="AN15">
        <v>7.08</v>
      </c>
      <c r="AO15" t="s">
        <v>3203</v>
      </c>
      <c r="AP15">
        <v>0.198735146460741</v>
      </c>
      <c r="AQ15">
        <f>(Table2[[#This Row],[Sharpe Ratio]]-AVERAGE(Table2[Sharpe Ratio]))/_xlfn.STDEV.P(Table2[Sharpe Ratio])</f>
        <v>1.5631561308933275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9.9849248950423206</v>
      </c>
      <c r="AS15">
        <f>_xlfn.RANK.AVG(Table2[[#This Row],[1Y Return vs Nifty Z-Score]],Table2[1Y Return vs Nifty Z-Score])</f>
        <v>56</v>
      </c>
      <c r="AT15">
        <f>_xlfn.RANK.AVG(Table2[[#This Row],[6M Return vs Nifty Z-Score]],Table2[6M Return vs Nifty Z-Score])</f>
        <v>6</v>
      </c>
      <c r="AU15">
        <f>_xlfn.RANK.AVG(Table2[[#This Row],[Sharpe Ratio Z-Score]],Table2[Sharpe Ratio Z-Score])</f>
        <v>42</v>
      </c>
      <c r="AV15">
        <f>(Table2[[#This Row],[Rank 1Y]]+Table2[[#This Row],[Rank 6M]]+Table2[[#This Row],[Rank Sharpe]])/3</f>
        <v>34.666666666666664</v>
      </c>
    </row>
    <row r="16" spans="1:48" x14ac:dyDescent="0.3">
      <c r="A16" t="s">
        <v>680</v>
      </c>
      <c r="B16" t="s">
        <v>681</v>
      </c>
      <c r="C16" t="s">
        <v>3172</v>
      </c>
      <c r="D16" t="s">
        <v>276</v>
      </c>
      <c r="E16">
        <v>27819.99650352</v>
      </c>
      <c r="F16">
        <v>563.54999999999995</v>
      </c>
      <c r="G16">
        <v>115.869467047367</v>
      </c>
      <c r="H16">
        <f>(Table2[[#This Row],[1Y Return vs Nifty]]-AVERAGE(Table2[1Y Return vs Nifty]))/_xlfn.STDEV.P(Table2[1Y Return vs Nifty])</f>
        <v>1.4420739077516629</v>
      </c>
      <c r="I16">
        <v>14.3548206523368</v>
      </c>
      <c r="J16">
        <f>(Table2[[#This Row],[1M Return vs Nifty]]-AVERAGE(Table2[1M Return vs Nifty]))/_xlfn.STDEV.P(Table2[1M Return vs Nifty])</f>
        <v>1.3979786233280069</v>
      </c>
      <c r="K16">
        <v>73.338865714384696</v>
      </c>
      <c r="L16">
        <f>(Table2[[#This Row],[6M Return vs Nifty]]-AVERAGE(Table2[6M Return vs Nifty]))/_xlfn.STDEV.P(Table2[6M Return vs Nifty])</f>
        <v>1.8183761423078995</v>
      </c>
      <c r="M16">
        <v>2.0838625138778402</v>
      </c>
      <c r="N16">
        <f>(Table2[[#This Row],[1W Return vs Nifty]]-AVERAGE(Table2[1W Return vs Nifty]))/_xlfn.STDEV.P(Table2[1W Return vs Nifty])</f>
        <v>0.94312125493964649</v>
      </c>
      <c r="O16">
        <v>522.55999999999995</v>
      </c>
      <c r="P16">
        <v>477.53877571522202</v>
      </c>
      <c r="Q16">
        <v>375.70735834859198</v>
      </c>
      <c r="R16">
        <v>79.498104072833996</v>
      </c>
      <c r="S16" s="1">
        <f>(Table2[[#This Row],[Close Price]]-Table2[[#This Row],[20D EMA]])/Table2[[#This Row],[20D EMA]]</f>
        <v>7.8440753214941844E-2</v>
      </c>
      <c r="T16" s="1">
        <f>(Table2[[#This Row],[Close Price]]-Table2[[#This Row],[50D EMA]])/Table2[[#This Row],[50D EMA]]</f>
        <v>0.18011359214957307</v>
      </c>
      <c r="U16" s="1">
        <f>(Table2[[#This Row],[Close Price]]-Table2[[#This Row],[200D EMA]])/Table2[[#This Row],[200D EMA]]</f>
        <v>0.49997062202098852</v>
      </c>
      <c r="V16">
        <v>1.1945652898627499</v>
      </c>
      <c r="W16">
        <v>547.65</v>
      </c>
      <c r="X16">
        <v>569</v>
      </c>
      <c r="Y16">
        <v>511.2</v>
      </c>
      <c r="Z16">
        <v>578.5</v>
      </c>
      <c r="AA16">
        <v>511.2</v>
      </c>
      <c r="AB16">
        <v>578.5</v>
      </c>
      <c r="AC16" s="1">
        <f>(Table2[[#This Row],[Close Price]]/Table2[[#This Row],[Day Low]])-1</f>
        <v>2.9033141605039781E-2</v>
      </c>
      <c r="AD16" s="1">
        <f>(Table2[[#This Row],[Day High]]/Table2[[#This Row],[Close Price]])-1</f>
        <v>9.6708366604560947E-3</v>
      </c>
      <c r="AE16" s="1">
        <f>(Table2[[#This Row],[Close Price]]/Table2[[#This Row],[Current Week Low]])-1</f>
        <v>0.102406103286385</v>
      </c>
      <c r="AF16" s="1">
        <f>(Table2[[#This Row],[Current Week High]]/Table2[[#This Row],[Close Price]])-1</f>
        <v>2.6528258362168433E-2</v>
      </c>
      <c r="AG16" s="1">
        <f>(Table2[[#This Row],[Close Price]]/Table2[[#This Row],[Current Month Low]])-1</f>
        <v>0.102406103286385</v>
      </c>
      <c r="AH16" s="1">
        <f>(Table2[[#This Row],[Current Month High]]/Table2[[#This Row],[Close Price]])-1</f>
        <v>2.6528258362168433E-2</v>
      </c>
      <c r="AI16">
        <v>2.6528258362168402</v>
      </c>
      <c r="AJ16">
        <v>151.58482142857099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0.36</v>
      </c>
      <c r="AM16" t="s">
        <v>3203</v>
      </c>
      <c r="AN16">
        <v>6.2</v>
      </c>
      <c r="AO16" t="s">
        <v>3203</v>
      </c>
      <c r="AP16">
        <v>0.235212632496826</v>
      </c>
      <c r="AQ16">
        <f>(Table2[[#This Row],[Sharpe Ratio]]-AVERAGE(Table2[Sharpe Ratio]))/_xlfn.STDEV.P(Table2[Sharpe Ratio])</f>
        <v>1.9890775198926016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7.5906274482198182</v>
      </c>
      <c r="AS16">
        <f>_xlfn.RANK.AVG(Table2[[#This Row],[1Y Return vs Nifty Z-Score]],Table2[1Y Return vs Nifty Z-Score])</f>
        <v>62</v>
      </c>
      <c r="AT16">
        <f>_xlfn.RANK.AVG(Table2[[#This Row],[6M Return vs Nifty Z-Score]],Table2[6M Return vs Nifty Z-Score])</f>
        <v>37</v>
      </c>
      <c r="AU16">
        <f>_xlfn.RANK.AVG(Table2[[#This Row],[Sharpe Ratio Z-Score]],Table2[Sharpe Ratio Z-Score])</f>
        <v>19</v>
      </c>
      <c r="AV16">
        <f>(Table2[[#This Row],[Rank 1Y]]+Table2[[#This Row],[Rank 6M]]+Table2[[#This Row],[Rank Sharpe]])/3</f>
        <v>39.333333333333336</v>
      </c>
    </row>
    <row r="17" spans="1:48" x14ac:dyDescent="0.3">
      <c r="A17" t="s">
        <v>1018</v>
      </c>
      <c r="B17" t="s">
        <v>1019</v>
      </c>
      <c r="C17" t="s">
        <v>3170</v>
      </c>
      <c r="D17" t="s">
        <v>166</v>
      </c>
      <c r="E17">
        <v>14052.0726528</v>
      </c>
      <c r="F17">
        <v>13889.4</v>
      </c>
      <c r="G17">
        <v>163.561072192355</v>
      </c>
      <c r="H17">
        <f>(Table2[[#This Row],[1Y Return vs Nifty]]-AVERAGE(Table2[1Y Return vs Nifty]))/_xlfn.STDEV.P(Table2[1Y Return vs Nifty])</f>
        <v>2.2299316615902427</v>
      </c>
      <c r="I17">
        <v>-2.2538709594226098</v>
      </c>
      <c r="J17">
        <f>(Table2[[#This Row],[1M Return vs Nifty]]-AVERAGE(Table2[1M Return vs Nifty]))/_xlfn.STDEV.P(Table2[1M Return vs Nifty])</f>
        <v>-0.17303014924886989</v>
      </c>
      <c r="K17">
        <v>58.829891488405202</v>
      </c>
      <c r="L17">
        <f>(Table2[[#This Row],[6M Return vs Nifty]]-AVERAGE(Table2[6M Return vs Nifty]))/_xlfn.STDEV.P(Table2[6M Return vs Nifty])</f>
        <v>1.36796092184274</v>
      </c>
      <c r="M17">
        <v>-2.7079365443856398</v>
      </c>
      <c r="N17">
        <f>(Table2[[#This Row],[1W Return vs Nifty]]-AVERAGE(Table2[1W Return vs Nifty]))/_xlfn.STDEV.P(Table2[1W Return vs Nifty])</f>
        <v>-0.16639043638527296</v>
      </c>
      <c r="O17">
        <v>13814.72</v>
      </c>
      <c r="P17">
        <v>13199.1083355254</v>
      </c>
      <c r="Q17">
        <v>10235.2890050307</v>
      </c>
      <c r="R17">
        <v>51.455739559967498</v>
      </c>
      <c r="S17" s="1">
        <f>(Table2[[#This Row],[Close Price]]-Table2[[#This Row],[20D EMA]])/Table2[[#This Row],[20D EMA]]</f>
        <v>5.4058279863797671E-3</v>
      </c>
      <c r="T17" s="1">
        <f>(Table2[[#This Row],[Close Price]]-Table2[[#This Row],[50D EMA]])/Table2[[#This Row],[50D EMA]]</f>
        <v>5.2298355837922791E-2</v>
      </c>
      <c r="U17" s="1">
        <f>(Table2[[#This Row],[Close Price]]-Table2[[#This Row],[200D EMA]])/Table2[[#This Row],[200D EMA]]</f>
        <v>0.35701102266611962</v>
      </c>
      <c r="V17">
        <v>0.49378410051657201</v>
      </c>
      <c r="W17">
        <v>13565.05</v>
      </c>
      <c r="X17">
        <v>13924.4</v>
      </c>
      <c r="Y17">
        <v>13430.9</v>
      </c>
      <c r="Z17">
        <v>14125</v>
      </c>
      <c r="AA17">
        <v>13430.9</v>
      </c>
      <c r="AB17">
        <v>14400</v>
      </c>
      <c r="AC17" s="1">
        <f>(Table2[[#This Row],[Close Price]]/Table2[[#This Row],[Day Low]])-1</f>
        <v>2.391071171871828E-2</v>
      </c>
      <c r="AD17" s="1">
        <f>(Table2[[#This Row],[Day High]]/Table2[[#This Row],[Close Price]])-1</f>
        <v>2.519907267412469E-3</v>
      </c>
      <c r="AE17" s="1">
        <f>(Table2[[#This Row],[Close Price]]/Table2[[#This Row],[Current Week Low]])-1</f>
        <v>3.4137697399280853E-2</v>
      </c>
      <c r="AF17" s="1">
        <f>(Table2[[#This Row],[Current Week High]]/Table2[[#This Row],[Close Price]])-1</f>
        <v>1.6962575777211386E-2</v>
      </c>
      <c r="AG17" s="1">
        <f>(Table2[[#This Row],[Close Price]]/Table2[[#This Row],[Current Month Low]])-1</f>
        <v>3.4137697399280853E-2</v>
      </c>
      <c r="AH17" s="1">
        <f>(Table2[[#This Row],[Current Month High]]/Table2[[#This Row],[Close Price]])-1</f>
        <v>3.6761847164024308E-2</v>
      </c>
      <c r="AI17">
        <v>6.5560787363025002</v>
      </c>
      <c r="AJ17">
        <v>229.75392030009101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</v>
      </c>
      <c r="AM17" t="s">
        <v>3203</v>
      </c>
      <c r="AN17">
        <v>-3.26</v>
      </c>
      <c r="AO17" t="s">
        <v>3202</v>
      </c>
      <c r="AP17">
        <v>0.23703397247425101</v>
      </c>
      <c r="AQ17">
        <f>(Table2[[#This Row],[Sharpe Ratio]]-AVERAGE(Table2[Sharpe Ratio]))/_xlfn.STDEV.P(Table2[Sharpe Ratio])</f>
        <v>2.0103439978581434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5.2688159956569836</v>
      </c>
      <c r="AS17">
        <f>_xlfn.RANK.AVG(Table2[[#This Row],[1Y Return vs Nifty Z-Score]],Table2[1Y Return vs Nifty Z-Score])</f>
        <v>32</v>
      </c>
      <c r="AT17">
        <f>_xlfn.RANK.AVG(Table2[[#This Row],[6M Return vs Nifty Z-Score]],Table2[6M Return vs Nifty Z-Score])</f>
        <v>69</v>
      </c>
      <c r="AU17">
        <f>_xlfn.RANK.AVG(Table2[[#This Row],[Sharpe Ratio Z-Score]],Table2[Sharpe Ratio Z-Score])</f>
        <v>17</v>
      </c>
      <c r="AV17">
        <f>(Table2[[#This Row],[Rank 1Y]]+Table2[[#This Row],[Rank 6M]]+Table2[[#This Row],[Rank Sharpe]])/3</f>
        <v>39.333333333333336</v>
      </c>
    </row>
    <row r="18" spans="1:48" x14ac:dyDescent="0.3">
      <c r="A18" t="s">
        <v>318</v>
      </c>
      <c r="B18" t="s">
        <v>319</v>
      </c>
      <c r="C18" t="s">
        <v>3170</v>
      </c>
      <c r="D18" t="s">
        <v>320</v>
      </c>
      <c r="E18">
        <v>87030.243449999994</v>
      </c>
      <c r="F18">
        <v>4315.05</v>
      </c>
      <c r="G18">
        <v>81.282710559894298</v>
      </c>
      <c r="H18">
        <f>(Table2[[#This Row],[1Y Return vs Nifty]]-AVERAGE(Table2[1Y Return vs Nifty]))/_xlfn.STDEV.P(Table2[1Y Return vs Nifty])</f>
        <v>0.87070617550736762</v>
      </c>
      <c r="I18">
        <v>-18.236391249146902</v>
      </c>
      <c r="J18">
        <f>(Table2[[#This Row],[1M Return vs Nifty]]-AVERAGE(Table2[1M Return vs Nifty]))/_xlfn.STDEV.P(Table2[1M Return vs Nifty])</f>
        <v>-1.6848096542200592</v>
      </c>
      <c r="K18">
        <v>100.137261388908</v>
      </c>
      <c r="L18">
        <f>(Table2[[#This Row],[6M Return vs Nifty]]-AVERAGE(Table2[6M Return vs Nifty]))/_xlfn.STDEV.P(Table2[6M Return vs Nifty])</f>
        <v>2.6503029972222842</v>
      </c>
      <c r="M18">
        <v>-11.513952525968101</v>
      </c>
      <c r="N18">
        <f>(Table2[[#This Row],[1W Return vs Nifty]]-AVERAGE(Table2[1W Return vs Nifty]))/_xlfn.STDEV.P(Table2[1W Return vs Nifty])</f>
        <v>-2.2053694433849018</v>
      </c>
      <c r="O18">
        <v>4475.68</v>
      </c>
      <c r="P18">
        <v>4471.9579271675702</v>
      </c>
      <c r="Q18">
        <v>3345.1864837641301</v>
      </c>
      <c r="R18">
        <v>41.691460206757696</v>
      </c>
      <c r="S18" s="1">
        <f>(Table2[[#This Row],[Close Price]]-Table2[[#This Row],[20D EMA]])/Table2[[#This Row],[20D EMA]]</f>
        <v>-3.588951846423339E-2</v>
      </c>
      <c r="T18" s="1">
        <f>(Table2[[#This Row],[Close Price]]-Table2[[#This Row],[50D EMA]])/Table2[[#This Row],[50D EMA]]</f>
        <v>-3.5087075890034534E-2</v>
      </c>
      <c r="U18" s="1">
        <f>(Table2[[#This Row],[Close Price]]-Table2[[#This Row],[200D EMA]])/Table2[[#This Row],[200D EMA]]</f>
        <v>0.28992808650372848</v>
      </c>
      <c r="V18">
        <v>0.81512026664030501</v>
      </c>
      <c r="W18">
        <v>4270</v>
      </c>
      <c r="X18">
        <v>4349.8500000000004</v>
      </c>
      <c r="Y18">
        <v>4270</v>
      </c>
      <c r="Z18">
        <v>4544</v>
      </c>
      <c r="AA18">
        <v>4182.6499999999996</v>
      </c>
      <c r="AB18">
        <v>4925</v>
      </c>
      <c r="AC18" s="1">
        <f>(Table2[[#This Row],[Close Price]]/Table2[[#This Row],[Day Low]])-1</f>
        <v>1.0550351288056259E-2</v>
      </c>
      <c r="AD18" s="1">
        <f>(Table2[[#This Row],[Day High]]/Table2[[#This Row],[Close Price]])-1</f>
        <v>8.0647964681754836E-3</v>
      </c>
      <c r="AE18" s="1">
        <f>(Table2[[#This Row],[Close Price]]/Table2[[#This Row],[Current Week Low]])-1</f>
        <v>1.0550351288056259E-2</v>
      </c>
      <c r="AF18" s="1">
        <f>(Table2[[#This Row],[Current Week High]]/Table2[[#This Row],[Close Price]])-1</f>
        <v>5.3058481361745402E-2</v>
      </c>
      <c r="AG18" s="1">
        <f>(Table2[[#This Row],[Close Price]]/Table2[[#This Row],[Current Month Low]])-1</f>
        <v>3.1654573057750657E-2</v>
      </c>
      <c r="AH18" s="1">
        <f>(Table2[[#This Row],[Current Month High]]/Table2[[#This Row],[Close Price]])-1</f>
        <v>0.14135409786676867</v>
      </c>
      <c r="AI18">
        <v>35.803756619274303</v>
      </c>
      <c r="AJ18">
        <v>147.70665901262899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0.03</v>
      </c>
      <c r="AM18" t="s">
        <v>3203</v>
      </c>
      <c r="AN18">
        <v>0.49</v>
      </c>
      <c r="AO18" t="s">
        <v>3203</v>
      </c>
      <c r="AP18">
        <v>0.25536809861721099</v>
      </c>
      <c r="AQ18">
        <f>(Table2[[#This Row],[Sharpe Ratio]]-AVERAGE(Table2[Sharpe Ratio]))/_xlfn.STDEV.P(Table2[Sharpe Ratio])</f>
        <v>2.2244184125580091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1.8552484876826996</v>
      </c>
      <c r="AS18">
        <f>_xlfn.RANK.AVG(Table2[[#This Row],[1Y Return vs Nifty Z-Score]],Table2[1Y Return vs Nifty Z-Score])</f>
        <v>110</v>
      </c>
      <c r="AT18">
        <f>_xlfn.RANK.AVG(Table2[[#This Row],[6M Return vs Nifty Z-Score]],Table2[6M Return vs Nifty Z-Score])</f>
        <v>12</v>
      </c>
      <c r="AU18">
        <f>_xlfn.RANK.AVG(Table2[[#This Row],[Sharpe Ratio Z-Score]],Table2[Sharpe Ratio Z-Score])</f>
        <v>8</v>
      </c>
      <c r="AV18">
        <f>(Table2[[#This Row],[Rank 1Y]]+Table2[[#This Row],[Rank 6M]]+Table2[[#This Row],[Rank Sharpe]])/3</f>
        <v>43.333333333333336</v>
      </c>
    </row>
    <row r="19" spans="1:48" x14ac:dyDescent="0.3">
      <c r="A19" t="s">
        <v>1278</v>
      </c>
      <c r="B19" t="s">
        <v>1279</v>
      </c>
      <c r="C19" t="s">
        <v>3170</v>
      </c>
      <c r="D19" t="s">
        <v>369</v>
      </c>
      <c r="E19">
        <v>9138.4334878199898</v>
      </c>
      <c r="F19">
        <v>402.7</v>
      </c>
      <c r="G19">
        <v>156.70376483833999</v>
      </c>
      <c r="H19">
        <f>(Table2[[#This Row],[1Y Return vs Nifty]]-AVERAGE(Table2[1Y Return vs Nifty]))/_xlfn.STDEV.P(Table2[1Y Return vs Nifty])</f>
        <v>2.1166500315656176</v>
      </c>
      <c r="I19">
        <v>18.161567545873002</v>
      </c>
      <c r="J19">
        <f>(Table2[[#This Row],[1M Return vs Nifty]]-AVERAGE(Table2[1M Return vs Nifty]))/_xlfn.STDEV.P(Table2[1M Return vs Nifty])</f>
        <v>1.758057123460482</v>
      </c>
      <c r="K19">
        <v>79.194388467360298</v>
      </c>
      <c r="L19">
        <f>(Table2[[#This Row],[6M Return vs Nifty]]-AVERAGE(Table2[6M Return vs Nifty]))/_xlfn.STDEV.P(Table2[6M Return vs Nifty])</f>
        <v>2.0001544355657201</v>
      </c>
      <c r="M19">
        <v>-3.7002354179001098</v>
      </c>
      <c r="N19">
        <f>(Table2[[#This Row],[1W Return vs Nifty]]-AVERAGE(Table2[1W Return vs Nifty]))/_xlfn.STDEV.P(Table2[1W Return vs Nifty])</f>
        <v>-0.39615115632911718</v>
      </c>
      <c r="O19">
        <v>393.74</v>
      </c>
      <c r="P19">
        <v>364.652021625477</v>
      </c>
      <c r="Q19">
        <v>278.64571701557401</v>
      </c>
      <c r="R19">
        <v>51.927861691802399</v>
      </c>
      <c r="S19" s="1">
        <f>(Table2[[#This Row],[Close Price]]-Table2[[#This Row],[20D EMA]])/Table2[[#This Row],[20D EMA]]</f>
        <v>2.2756133489104432E-2</v>
      </c>
      <c r="T19" s="1">
        <f>(Table2[[#This Row],[Close Price]]-Table2[[#This Row],[50D EMA]])/Table2[[#This Row],[50D EMA]]</f>
        <v>0.10434051127680544</v>
      </c>
      <c r="U19" s="1">
        <f>(Table2[[#This Row],[Close Price]]-Table2[[#This Row],[200D EMA]])/Table2[[#This Row],[200D EMA]]</f>
        <v>0.44520434160304129</v>
      </c>
      <c r="V19">
        <v>0.75422537188818894</v>
      </c>
      <c r="W19">
        <v>401.3</v>
      </c>
      <c r="X19">
        <v>413.3</v>
      </c>
      <c r="Y19">
        <v>389.05</v>
      </c>
      <c r="Z19">
        <v>421.2</v>
      </c>
      <c r="AA19">
        <v>389.05</v>
      </c>
      <c r="AB19">
        <v>428.85</v>
      </c>
      <c r="AC19" s="1">
        <f>(Table2[[#This Row],[Close Price]]/Table2[[#This Row],[Day Low]])-1</f>
        <v>3.4886618489906596E-3</v>
      </c>
      <c r="AD19" s="1">
        <f>(Table2[[#This Row],[Day High]]/Table2[[#This Row],[Close Price]])-1</f>
        <v>2.6322324310901424E-2</v>
      </c>
      <c r="AE19" s="1">
        <f>(Table2[[#This Row],[Close Price]]/Table2[[#This Row],[Current Week Low]])-1</f>
        <v>3.5085464593239912E-2</v>
      </c>
      <c r="AF19" s="1">
        <f>(Table2[[#This Row],[Current Week High]]/Table2[[#This Row],[Close Price]])-1</f>
        <v>4.5939905636950495E-2</v>
      </c>
      <c r="AG19" s="1">
        <f>(Table2[[#This Row],[Close Price]]/Table2[[#This Row],[Current Month Low]])-1</f>
        <v>3.5085464593239912E-2</v>
      </c>
      <c r="AH19" s="1">
        <f>(Table2[[#This Row],[Current Month High]]/Table2[[#This Row],[Close Price]])-1</f>
        <v>6.4936677427365419E-2</v>
      </c>
      <c r="AI19">
        <v>6.4936677427365401</v>
      </c>
      <c r="AJ19">
        <v>190.54834054834001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0.08</v>
      </c>
      <c r="AM19" t="s">
        <v>3203</v>
      </c>
      <c r="AN19">
        <v>2.93</v>
      </c>
      <c r="AO19" t="s">
        <v>3203</v>
      </c>
      <c r="AP19">
        <v>0.17339356368744399</v>
      </c>
      <c r="AQ19">
        <f>(Table2[[#This Row],[Sharpe Ratio]]-AVERAGE(Table2[Sharpe Ratio]))/_xlfn.STDEV.P(Table2[Sharpe Ratio])</f>
        <v>1.2672606812023772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6.7459711154650792</v>
      </c>
      <c r="AS19">
        <f>_xlfn.RANK.AVG(Table2[[#This Row],[1Y Return vs Nifty Z-Score]],Table2[1Y Return vs Nifty Z-Score])</f>
        <v>34</v>
      </c>
      <c r="AT19">
        <f>_xlfn.RANK.AVG(Table2[[#This Row],[6M Return vs Nifty Z-Score]],Table2[6M Return vs Nifty Z-Score])</f>
        <v>31</v>
      </c>
      <c r="AU19">
        <f>_xlfn.RANK.AVG(Table2[[#This Row],[Sharpe Ratio Z-Score]],Table2[Sharpe Ratio Z-Score])</f>
        <v>77</v>
      </c>
      <c r="AV19">
        <f>(Table2[[#This Row],[Rank 1Y]]+Table2[[#This Row],[Rank 6M]]+Table2[[#This Row],[Rank Sharpe]])/3</f>
        <v>47.333333333333336</v>
      </c>
    </row>
    <row r="20" spans="1:48" x14ac:dyDescent="0.3">
      <c r="A20" t="s">
        <v>1288</v>
      </c>
      <c r="B20" t="s">
        <v>1289</v>
      </c>
      <c r="C20" t="s">
        <v>3158</v>
      </c>
      <c r="D20" t="s">
        <v>531</v>
      </c>
      <c r="E20">
        <v>9046.8221250000006</v>
      </c>
      <c r="F20">
        <v>453.75</v>
      </c>
      <c r="G20">
        <v>99.688982114540806</v>
      </c>
      <c r="H20">
        <f>(Table2[[#This Row],[1Y Return vs Nifty]]-AVERAGE(Table2[1Y Return vs Nifty]))/_xlfn.STDEV.P(Table2[1Y Return vs Nifty])</f>
        <v>1.1747748626379522</v>
      </c>
      <c r="I20">
        <v>10.202598968495399</v>
      </c>
      <c r="J20">
        <f>(Table2[[#This Row],[1M Return vs Nifty]]-AVERAGE(Table2[1M Return vs Nifty]))/_xlfn.STDEV.P(Table2[1M Return vs Nifty])</f>
        <v>1.0052218160199475</v>
      </c>
      <c r="K20">
        <v>63.923358783246101</v>
      </c>
      <c r="L20">
        <f>(Table2[[#This Row],[6M Return vs Nifty]]-AVERAGE(Table2[6M Return vs Nifty]))/_xlfn.STDEV.P(Table2[6M Return vs Nifty])</f>
        <v>1.5260820376987416</v>
      </c>
      <c r="M20">
        <v>-1.59320498574633</v>
      </c>
      <c r="N20">
        <f>(Table2[[#This Row],[1W Return vs Nifty]]-AVERAGE(Table2[1W Return vs Nifty]))/_xlfn.STDEV.P(Table2[1W Return vs Nifty])</f>
        <v>9.1718821110882601E-2</v>
      </c>
      <c r="O20">
        <v>438.01</v>
      </c>
      <c r="P20">
        <v>412.83971497256903</v>
      </c>
      <c r="Q20">
        <v>332.44082192758799</v>
      </c>
      <c r="R20">
        <v>63.194325446694002</v>
      </c>
      <c r="S20" s="1">
        <f>(Table2[[#This Row],[Close Price]]-Table2[[#This Row],[20D EMA]])/Table2[[#This Row],[20D EMA]]</f>
        <v>3.5935252619803223E-2</v>
      </c>
      <c r="T20" s="1">
        <f>(Table2[[#This Row],[Close Price]]-Table2[[#This Row],[50D EMA]])/Table2[[#This Row],[50D EMA]]</f>
        <v>9.9094838853256262E-2</v>
      </c>
      <c r="U20" s="1">
        <f>(Table2[[#This Row],[Close Price]]-Table2[[#This Row],[200D EMA]])/Table2[[#This Row],[200D EMA]]</f>
        <v>0.36490457871276555</v>
      </c>
      <c r="V20">
        <v>1.2026457321883901</v>
      </c>
      <c r="W20">
        <v>450.3</v>
      </c>
      <c r="X20">
        <v>457.7</v>
      </c>
      <c r="Y20">
        <v>442.2</v>
      </c>
      <c r="Z20">
        <v>467.45</v>
      </c>
      <c r="AA20">
        <v>441.1</v>
      </c>
      <c r="AB20">
        <v>467.45</v>
      </c>
      <c r="AC20" s="1">
        <f>(Table2[[#This Row],[Close Price]]/Table2[[#This Row],[Day Low]])-1</f>
        <v>7.6615589606927603E-3</v>
      </c>
      <c r="AD20" s="1">
        <f>(Table2[[#This Row],[Day High]]/Table2[[#This Row],[Close Price]])-1</f>
        <v>8.7052341597795291E-3</v>
      </c>
      <c r="AE20" s="1">
        <f>(Table2[[#This Row],[Close Price]]/Table2[[#This Row],[Current Week Low]])-1</f>
        <v>2.6119402985074647E-2</v>
      </c>
      <c r="AF20" s="1">
        <f>(Table2[[#This Row],[Current Week High]]/Table2[[#This Row],[Close Price]])-1</f>
        <v>3.019283746556467E-2</v>
      </c>
      <c r="AG20" s="1">
        <f>(Table2[[#This Row],[Close Price]]/Table2[[#This Row],[Current Month Low]])-1</f>
        <v>2.8678304239401431E-2</v>
      </c>
      <c r="AH20" s="1">
        <f>(Table2[[#This Row],[Current Month High]]/Table2[[#This Row],[Close Price]])-1</f>
        <v>3.019283746556467E-2</v>
      </c>
      <c r="AI20">
        <v>3.0192837465564599</v>
      </c>
      <c r="AJ20">
        <v>134.49612403100701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0.16</v>
      </c>
      <c r="AM20" t="s">
        <v>3203</v>
      </c>
      <c r="AN20">
        <v>5.34</v>
      </c>
      <c r="AO20" t="s">
        <v>3203</v>
      </c>
      <c r="AP20">
        <v>0.34169705038846299</v>
      </c>
      <c r="AQ20">
        <f>(Table2[[#This Row],[Sharpe Ratio]]-AVERAGE(Table2[Sharpe Ratio]))/_xlfn.STDEV.P(Table2[Sharpe Ratio])</f>
        <v>3.232419539962712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7.0302170774302359</v>
      </c>
      <c r="AS20">
        <f>_xlfn.RANK.AVG(Table2[[#This Row],[1Y Return vs Nifty Z-Score]],Table2[1Y Return vs Nifty Z-Score])</f>
        <v>83</v>
      </c>
      <c r="AT20">
        <f>_xlfn.RANK.AVG(Table2[[#This Row],[6M Return vs Nifty Z-Score]],Table2[6M Return vs Nifty Z-Score])</f>
        <v>59</v>
      </c>
      <c r="AU20">
        <f>_xlfn.RANK.AVG(Table2[[#This Row],[Sharpe Ratio Z-Score]],Table2[Sharpe Ratio Z-Score])</f>
        <v>1</v>
      </c>
      <c r="AV20">
        <f>(Table2[[#This Row],[Rank 1Y]]+Table2[[#This Row],[Rank 6M]]+Table2[[#This Row],[Rank Sharpe]])/3</f>
        <v>47.666666666666664</v>
      </c>
    </row>
    <row r="21" spans="1:48" x14ac:dyDescent="0.3">
      <c r="A21" t="s">
        <v>819</v>
      </c>
      <c r="B21" t="s">
        <v>820</v>
      </c>
      <c r="C21" t="s">
        <v>3170</v>
      </c>
      <c r="D21" t="s">
        <v>320</v>
      </c>
      <c r="E21">
        <v>20054.618640000001</v>
      </c>
      <c r="F21">
        <v>1750.7</v>
      </c>
      <c r="G21">
        <v>87.874867145551093</v>
      </c>
      <c r="H21">
        <f>(Table2[[#This Row],[1Y Return vs Nifty]]-AVERAGE(Table2[1Y Return vs Nifty]))/_xlfn.STDEV.P(Table2[1Y Return vs Nifty])</f>
        <v>0.97960755688755741</v>
      </c>
      <c r="I21">
        <v>-17.504395237693299</v>
      </c>
      <c r="J21">
        <f>(Table2[[#This Row],[1M Return vs Nifty]]-AVERAGE(Table2[1M Return vs Nifty]))/_xlfn.STDEV.P(Table2[1M Return vs Nifty])</f>
        <v>-1.6155704761820564</v>
      </c>
      <c r="K21">
        <v>114.034117131133</v>
      </c>
      <c r="L21">
        <f>(Table2[[#This Row],[6M Return vs Nifty]]-AVERAGE(Table2[6M Return vs Nifty]))/_xlfn.STDEV.P(Table2[6M Return vs Nifty])</f>
        <v>3.0817156695047192</v>
      </c>
      <c r="M21">
        <v>-11.8487854426618</v>
      </c>
      <c r="N21">
        <f>(Table2[[#This Row],[1W Return vs Nifty]]-AVERAGE(Table2[1W Return vs Nifty]))/_xlfn.STDEV.P(Table2[1W Return vs Nifty])</f>
        <v>-2.2828979522382578</v>
      </c>
      <c r="O21">
        <v>1864.09</v>
      </c>
      <c r="P21">
        <v>1920.19407307187</v>
      </c>
      <c r="Q21">
        <v>1444.2752943268199</v>
      </c>
      <c r="R21">
        <v>33.054619223647499</v>
      </c>
      <c r="S21" s="1">
        <f>(Table2[[#This Row],[Close Price]]-Table2[[#This Row],[20D EMA]])/Table2[[#This Row],[20D EMA]]</f>
        <v>-6.0828608060769535E-2</v>
      </c>
      <c r="T21" s="1">
        <f>(Table2[[#This Row],[Close Price]]-Table2[[#This Row],[50D EMA]])/Table2[[#This Row],[50D EMA]]</f>
        <v>-8.8269240827682741E-2</v>
      </c>
      <c r="U21" s="1">
        <f>(Table2[[#This Row],[Close Price]]-Table2[[#This Row],[200D EMA]])/Table2[[#This Row],[200D EMA]]</f>
        <v>0.21216502620852862</v>
      </c>
      <c r="V21">
        <v>0.44471392992468101</v>
      </c>
      <c r="W21">
        <v>1743.05</v>
      </c>
      <c r="X21">
        <v>1782.2</v>
      </c>
      <c r="Y21">
        <v>1743.05</v>
      </c>
      <c r="Z21">
        <v>1852.75</v>
      </c>
      <c r="AA21">
        <v>1743.05</v>
      </c>
      <c r="AB21">
        <v>1994.95</v>
      </c>
      <c r="AC21" s="1">
        <f>(Table2[[#This Row],[Close Price]]/Table2[[#This Row],[Day Low]])-1</f>
        <v>4.3888586099078974E-3</v>
      </c>
      <c r="AD21" s="1">
        <f>(Table2[[#This Row],[Day High]]/Table2[[#This Row],[Close Price]])-1</f>
        <v>1.7992802878848524E-2</v>
      </c>
      <c r="AE21" s="1">
        <f>(Table2[[#This Row],[Close Price]]/Table2[[#This Row],[Current Week Low]])-1</f>
        <v>4.3888586099078974E-3</v>
      </c>
      <c r="AF21" s="1">
        <f>(Table2[[#This Row],[Current Week High]]/Table2[[#This Row],[Close Price]])-1</f>
        <v>5.8290969326554976E-2</v>
      </c>
      <c r="AG21" s="1">
        <f>(Table2[[#This Row],[Close Price]]/Table2[[#This Row],[Current Month Low]])-1</f>
        <v>4.3888586099078974E-3</v>
      </c>
      <c r="AH21" s="1">
        <f>(Table2[[#This Row],[Current Month High]]/Table2[[#This Row],[Close Price]])-1</f>
        <v>0.13951562232249959</v>
      </c>
      <c r="AI21">
        <v>61.8666818986691</v>
      </c>
      <c r="AJ21">
        <v>170.04473237698599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-0.15</v>
      </c>
      <c r="AM21" t="s">
        <v>3202</v>
      </c>
      <c r="AN21">
        <v>-1.52</v>
      </c>
      <c r="AO21" t="s">
        <v>3202</v>
      </c>
      <c r="AP21">
        <v>0.191738275374639</v>
      </c>
      <c r="AQ21">
        <f>(Table2[[#This Row],[Sharpe Ratio]]-AVERAGE(Table2[Sharpe Ratio]))/_xlfn.STDEV.P(Table2[Sharpe Ratio])</f>
        <v>1.4814586956947131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95</v>
      </c>
      <c r="AT21">
        <f>_xlfn.RANK.AVG(Table2[[#This Row],[6M Return vs Nifty Z-Score]],Table2[6M Return vs Nifty Z-Score])</f>
        <v>5</v>
      </c>
      <c r="AU21">
        <f>_xlfn.RANK.AVG(Table2[[#This Row],[Sharpe Ratio Z-Score]],Table2[Sharpe Ratio Z-Score])</f>
        <v>47</v>
      </c>
      <c r="AV21">
        <f>(Table2[[#This Row],[Rank 1Y]]+Table2[[#This Row],[Rank 6M]]+Table2[[#This Row],[Rank Sharpe]])/3</f>
        <v>49</v>
      </c>
    </row>
    <row r="22" spans="1:48" x14ac:dyDescent="0.3">
      <c r="A22" t="s">
        <v>1344</v>
      </c>
      <c r="B22" t="s">
        <v>1345</v>
      </c>
      <c r="C22" t="s">
        <v>3176</v>
      </c>
      <c r="D22" t="s">
        <v>1346</v>
      </c>
      <c r="E22">
        <v>8536.5690994199995</v>
      </c>
      <c r="F22">
        <v>1372.65</v>
      </c>
      <c r="G22">
        <v>169.20897464943499</v>
      </c>
      <c r="H22">
        <f>(Table2[[#This Row],[1Y Return vs Nifty]]-AVERAGE(Table2[1Y Return vs Nifty]))/_xlfn.STDEV.P(Table2[1Y Return vs Nifty])</f>
        <v>2.3232341145105559</v>
      </c>
      <c r="I22">
        <v>4.3213674544118996</v>
      </c>
      <c r="J22">
        <f>(Table2[[#This Row],[1M Return vs Nifty]]-AVERAGE(Table2[1M Return vs Nifty]))/_xlfn.STDEV.P(Table2[1M Return vs Nifty])</f>
        <v>0.44891873579182356</v>
      </c>
      <c r="K22">
        <v>83.976192129963906</v>
      </c>
      <c r="L22">
        <f>(Table2[[#This Row],[6M Return vs Nifty]]-AVERAGE(Table2[6M Return vs Nifty]))/_xlfn.STDEV.P(Table2[6M Return vs Nifty])</f>
        <v>2.1486002951673013</v>
      </c>
      <c r="M22">
        <v>5.9203907464846903</v>
      </c>
      <c r="N22">
        <f>(Table2[[#This Row],[1W Return vs Nifty]]-AVERAGE(Table2[1W Return vs Nifty]))/_xlfn.STDEV.P(Table2[1W Return vs Nifty])</f>
        <v>1.8314458437670469</v>
      </c>
      <c r="O22">
        <v>1324.49</v>
      </c>
      <c r="P22">
        <v>1279.2230316283899</v>
      </c>
      <c r="Q22">
        <v>987.87765049014399</v>
      </c>
      <c r="R22">
        <v>68.762371753357598</v>
      </c>
      <c r="S22" s="1">
        <f>(Table2[[#This Row],[Close Price]]-Table2[[#This Row],[20D EMA]])/Table2[[#This Row],[20D EMA]]</f>
        <v>3.6361165429712627E-2</v>
      </c>
      <c r="T22" s="1">
        <f>(Table2[[#This Row],[Close Price]]-Table2[[#This Row],[50D EMA]])/Table2[[#This Row],[50D EMA]]</f>
        <v>7.3034151247794624E-2</v>
      </c>
      <c r="U22" s="1">
        <f>(Table2[[#This Row],[Close Price]]-Table2[[#This Row],[200D EMA]])/Table2[[#This Row],[200D EMA]]</f>
        <v>0.38949393107430663</v>
      </c>
      <c r="V22">
        <v>0.69811285843818605</v>
      </c>
      <c r="W22">
        <v>1365</v>
      </c>
      <c r="X22">
        <v>1425</v>
      </c>
      <c r="Y22">
        <v>1315.6</v>
      </c>
      <c r="Z22">
        <v>1425</v>
      </c>
      <c r="AA22">
        <v>1245.0999999999999</v>
      </c>
      <c r="AB22">
        <v>1425</v>
      </c>
      <c r="AC22" s="1">
        <f>(Table2[[#This Row],[Close Price]]/Table2[[#This Row],[Day Low]])-1</f>
        <v>5.6043956043956289E-3</v>
      </c>
      <c r="AD22" s="1">
        <f>(Table2[[#This Row],[Day High]]/Table2[[#This Row],[Close Price]])-1</f>
        <v>3.813790842530862E-2</v>
      </c>
      <c r="AE22" s="1">
        <f>(Table2[[#This Row],[Close Price]]/Table2[[#This Row],[Current Week Low]])-1</f>
        <v>4.3364244451201017E-2</v>
      </c>
      <c r="AF22" s="1">
        <f>(Table2[[#This Row],[Current Week High]]/Table2[[#This Row],[Close Price]])-1</f>
        <v>3.813790842530862E-2</v>
      </c>
      <c r="AG22" s="1">
        <f>(Table2[[#This Row],[Close Price]]/Table2[[#This Row],[Current Month Low]])-1</f>
        <v>0.10244157095815609</v>
      </c>
      <c r="AH22" s="1">
        <f>(Table2[[#This Row],[Current Month High]]/Table2[[#This Row],[Close Price]])-1</f>
        <v>3.813790842530862E-2</v>
      </c>
      <c r="AI22">
        <v>3.8137908425308602</v>
      </c>
      <c r="AJ22">
        <v>215.22562866000601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>
        <v>0</v>
      </c>
      <c r="AN22">
        <v>2.72</v>
      </c>
      <c r="AO22" t="s">
        <v>3203</v>
      </c>
      <c r="AP22">
        <v>0.16189181507375999</v>
      </c>
      <c r="AQ22">
        <f>(Table2[[#This Row],[Sharpe Ratio]]-AVERAGE(Table2[Sharpe Ratio]))/_xlfn.STDEV.P(Table2[Sharpe Ratio])</f>
        <v>1.1329630286554162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7.8851620178921431</v>
      </c>
      <c r="AS22">
        <f>_xlfn.RANK.AVG(Table2[[#This Row],[1Y Return vs Nifty Z-Score]],Table2[1Y Return vs Nifty Z-Score])</f>
        <v>29</v>
      </c>
      <c r="AT22">
        <f>_xlfn.RANK.AVG(Table2[[#This Row],[6M Return vs Nifty Z-Score]],Table2[6M Return vs Nifty Z-Score])</f>
        <v>26</v>
      </c>
      <c r="AU22">
        <f>_xlfn.RANK.AVG(Table2[[#This Row],[Sharpe Ratio Z-Score]],Table2[Sharpe Ratio Z-Score])</f>
        <v>97</v>
      </c>
      <c r="AV22">
        <f>(Table2[[#This Row],[Rank 1Y]]+Table2[[#This Row],[Rank 6M]]+Table2[[#This Row],[Rank Sharpe]])/3</f>
        <v>50.666666666666664</v>
      </c>
    </row>
    <row r="23" spans="1:48" x14ac:dyDescent="0.3">
      <c r="A23" t="s">
        <v>618</v>
      </c>
      <c r="B23" t="s">
        <v>619</v>
      </c>
      <c r="C23" t="s">
        <v>3158</v>
      </c>
      <c r="D23" t="s">
        <v>206</v>
      </c>
      <c r="E23">
        <v>31673.154077579999</v>
      </c>
      <c r="F23">
        <v>14384.7</v>
      </c>
      <c r="G23">
        <v>129.847569469874</v>
      </c>
      <c r="H23">
        <f>(Table2[[#This Row],[1Y Return vs Nifty]]-AVERAGE(Table2[1Y Return vs Nifty]))/_xlfn.STDEV.P(Table2[1Y Return vs Nifty])</f>
        <v>1.6729899430589654</v>
      </c>
      <c r="I23">
        <v>-1.5972840643898401</v>
      </c>
      <c r="J23">
        <f>(Table2[[#This Row],[1M Return vs Nifty]]-AVERAGE(Table2[1M Return vs Nifty]))/_xlfn.STDEV.P(Table2[1M Return vs Nifty])</f>
        <v>-0.11092388608451793</v>
      </c>
      <c r="K23">
        <v>53.563244194816498</v>
      </c>
      <c r="L23">
        <f>(Table2[[#This Row],[6M Return vs Nifty]]-AVERAGE(Table2[6M Return vs Nifty]))/_xlfn.STDEV.P(Table2[6M Return vs Nifty])</f>
        <v>1.2044636225225431</v>
      </c>
      <c r="M23">
        <v>2.1895720376263901</v>
      </c>
      <c r="N23">
        <f>(Table2[[#This Row],[1W Return vs Nifty]]-AVERAGE(Table2[1W Return vs Nifty]))/_xlfn.STDEV.P(Table2[1W Return vs Nifty])</f>
        <v>0.96759764701229523</v>
      </c>
      <c r="O23">
        <v>13985</v>
      </c>
      <c r="P23">
        <v>13443.2357472247</v>
      </c>
      <c r="Q23">
        <v>10556.5970215295</v>
      </c>
      <c r="R23">
        <v>63.575224326773899</v>
      </c>
      <c r="S23" s="1">
        <f>(Table2[[#This Row],[Close Price]]-Table2[[#This Row],[20D EMA]])/Table2[[#This Row],[20D EMA]]</f>
        <v>2.8580622095101947E-2</v>
      </c>
      <c r="T23" s="1">
        <f>(Table2[[#This Row],[Close Price]]-Table2[[#This Row],[50D EMA]])/Table2[[#This Row],[50D EMA]]</f>
        <v>7.0032562879785973E-2</v>
      </c>
      <c r="U23" s="1">
        <f>(Table2[[#This Row],[Close Price]]-Table2[[#This Row],[200D EMA]])/Table2[[#This Row],[200D EMA]]</f>
        <v>0.36262660880805919</v>
      </c>
      <c r="V23">
        <v>1.0205442595333201</v>
      </c>
      <c r="W23">
        <v>14309.45</v>
      </c>
      <c r="X23">
        <v>14698.95</v>
      </c>
      <c r="Y23">
        <v>13880</v>
      </c>
      <c r="Z23">
        <v>14698.95</v>
      </c>
      <c r="AA23">
        <v>13578.05</v>
      </c>
      <c r="AB23">
        <v>14698.95</v>
      </c>
      <c r="AC23" s="1">
        <f>(Table2[[#This Row],[Close Price]]/Table2[[#This Row],[Day Low]])-1</f>
        <v>5.2587625659965553E-3</v>
      </c>
      <c r="AD23" s="1">
        <f>(Table2[[#This Row],[Day High]]/Table2[[#This Row],[Close Price]])-1</f>
        <v>2.1846128177855695E-2</v>
      </c>
      <c r="AE23" s="1">
        <f>(Table2[[#This Row],[Close Price]]/Table2[[#This Row],[Current Week Low]])-1</f>
        <v>3.6361671469740786E-2</v>
      </c>
      <c r="AF23" s="1">
        <f>(Table2[[#This Row],[Current Week High]]/Table2[[#This Row],[Close Price]])-1</f>
        <v>2.1846128177855695E-2</v>
      </c>
      <c r="AG23" s="1">
        <f>(Table2[[#This Row],[Close Price]]/Table2[[#This Row],[Current Month Low]])-1</f>
        <v>5.9408383383475538E-2</v>
      </c>
      <c r="AH23" s="1">
        <f>(Table2[[#This Row],[Current Month High]]/Table2[[#This Row],[Close Price]])-1</f>
        <v>2.1846128177855695E-2</v>
      </c>
      <c r="AI23">
        <v>4.2079431618316603</v>
      </c>
      <c r="AJ23">
        <v>178.63016086699599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0.15</v>
      </c>
      <c r="AM23" t="s">
        <v>3203</v>
      </c>
      <c r="AN23">
        <v>0.56000000000000005</v>
      </c>
      <c r="AO23" t="s">
        <v>3203</v>
      </c>
      <c r="AP23">
        <v>0.21778828096459299</v>
      </c>
      <c r="AQ23">
        <f>(Table2[[#This Row],[Sharpe Ratio]]-AVERAGE(Table2[Sharpe Ratio]))/_xlfn.STDEV.P(Table2[Sharpe Ratio])</f>
        <v>1.785625889490255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5.5197532159995406</v>
      </c>
      <c r="AS23">
        <f>_xlfn.RANK.AVG(Table2[[#This Row],[1Y Return vs Nifty Z-Score]],Table2[1Y Return vs Nifty Z-Score])</f>
        <v>46</v>
      </c>
      <c r="AT23">
        <f>_xlfn.RANK.AVG(Table2[[#This Row],[6M Return vs Nifty Z-Score]],Table2[6M Return vs Nifty Z-Score])</f>
        <v>82</v>
      </c>
      <c r="AU23">
        <f>_xlfn.RANK.AVG(Table2[[#This Row],[Sharpe Ratio Z-Score]],Table2[Sharpe Ratio Z-Score])</f>
        <v>27</v>
      </c>
      <c r="AV23">
        <f>(Table2[[#This Row],[Rank 1Y]]+Table2[[#This Row],[Rank 6M]]+Table2[[#This Row],[Rank Sharpe]])/3</f>
        <v>51.666666666666664</v>
      </c>
    </row>
    <row r="24" spans="1:48" x14ac:dyDescent="0.3">
      <c r="A24" t="s">
        <v>434</v>
      </c>
      <c r="B24" t="s">
        <v>435</v>
      </c>
      <c r="C24" t="s">
        <v>3170</v>
      </c>
      <c r="D24" t="s">
        <v>166</v>
      </c>
      <c r="E24">
        <v>52164.848948624996</v>
      </c>
      <c r="F24">
        <v>12308.35</v>
      </c>
      <c r="G24">
        <v>155.878364224237</v>
      </c>
      <c r="H24">
        <f>(Table2[[#This Row],[1Y Return vs Nifty]]-AVERAGE(Table2[1Y Return vs Nifty]))/_xlfn.STDEV.P(Table2[1Y Return vs Nifty])</f>
        <v>2.1030145443165056</v>
      </c>
      <c r="I24">
        <v>6.7053329252589604</v>
      </c>
      <c r="J24">
        <f>(Table2[[#This Row],[1M Return vs Nifty]]-AVERAGE(Table2[1M Return vs Nifty]))/_xlfn.STDEV.P(Table2[1M Return vs Nifty])</f>
        <v>0.67441697224347585</v>
      </c>
      <c r="K24">
        <v>76.594118992981393</v>
      </c>
      <c r="L24">
        <f>(Table2[[#This Row],[6M Return vs Nifty]]-AVERAGE(Table2[6M Return vs Nifty]))/_xlfn.STDEV.P(Table2[6M Return vs Nifty])</f>
        <v>1.919431916500653</v>
      </c>
      <c r="M24">
        <v>2.4551926560932702</v>
      </c>
      <c r="N24">
        <f>(Table2[[#This Row],[1W Return vs Nifty]]-AVERAGE(Table2[1W Return vs Nifty]))/_xlfn.STDEV.P(Table2[1W Return vs Nifty])</f>
        <v>1.0291004725821054</v>
      </c>
      <c r="O24">
        <v>11894.71</v>
      </c>
      <c r="P24">
        <v>11716.050008370499</v>
      </c>
      <c r="Q24">
        <v>9233.8649776421607</v>
      </c>
      <c r="R24">
        <v>63.847081814377503</v>
      </c>
      <c r="S24" s="1">
        <f>(Table2[[#This Row],[Close Price]]-Table2[[#This Row],[20D EMA]])/Table2[[#This Row],[20D EMA]]</f>
        <v>3.4775122722622183E-2</v>
      </c>
      <c r="T24" s="1">
        <f>(Table2[[#This Row],[Close Price]]-Table2[[#This Row],[50D EMA]])/Table2[[#This Row],[50D EMA]]</f>
        <v>5.0554580358255052E-2</v>
      </c>
      <c r="U24" s="1">
        <f>(Table2[[#This Row],[Close Price]]-Table2[[#This Row],[200D EMA]])/Table2[[#This Row],[200D EMA]]</f>
        <v>0.33295754592492427</v>
      </c>
      <c r="V24">
        <v>0.57680849280350199</v>
      </c>
      <c r="W24">
        <v>12000</v>
      </c>
      <c r="X24">
        <v>12350</v>
      </c>
      <c r="Y24">
        <v>11210</v>
      </c>
      <c r="Z24">
        <v>12350</v>
      </c>
      <c r="AA24">
        <v>11210</v>
      </c>
      <c r="AB24">
        <v>12350</v>
      </c>
      <c r="AC24" s="1">
        <f>(Table2[[#This Row],[Close Price]]/Table2[[#This Row],[Day Low]])-1</f>
        <v>2.5695833333333473E-2</v>
      </c>
      <c r="AD24" s="1">
        <f>(Table2[[#This Row],[Day High]]/Table2[[#This Row],[Close Price]])-1</f>
        <v>3.3838816738229749E-3</v>
      </c>
      <c r="AE24" s="1">
        <f>(Table2[[#This Row],[Close Price]]/Table2[[#This Row],[Current Week Low]])-1</f>
        <v>9.7979482604817258E-2</v>
      </c>
      <c r="AF24" s="1">
        <f>(Table2[[#This Row],[Current Week High]]/Table2[[#This Row],[Close Price]])-1</f>
        <v>3.3838816738229749E-3</v>
      </c>
      <c r="AG24" s="1">
        <f>(Table2[[#This Row],[Close Price]]/Table2[[#This Row],[Current Month Low]])-1</f>
        <v>9.7979482604817258E-2</v>
      </c>
      <c r="AH24" s="1">
        <f>(Table2[[#This Row],[Current Month High]]/Table2[[#This Row],[Close Price]])-1</f>
        <v>3.3838816738229749E-3</v>
      </c>
      <c r="AI24">
        <v>16.847505961400099</v>
      </c>
      <c r="AJ24">
        <v>215.93085038116899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0.02</v>
      </c>
      <c r="AM24" t="s">
        <v>3203</v>
      </c>
      <c r="AN24">
        <v>1.0900000000000001</v>
      </c>
      <c r="AO24" t="s">
        <v>3203</v>
      </c>
      <c r="AP24">
        <v>0.163813747876808</v>
      </c>
      <c r="AQ24">
        <f>(Table2[[#This Row],[Sharpe Ratio]]-AVERAGE(Table2[Sharpe Ratio]))/_xlfn.STDEV.P(Table2[Sharpe Ratio])</f>
        <v>1.1554040567522454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6.881367962394985</v>
      </c>
      <c r="AS24">
        <f>_xlfn.RANK.AVG(Table2[[#This Row],[1Y Return vs Nifty Z-Score]],Table2[1Y Return vs Nifty Z-Score])</f>
        <v>36</v>
      </c>
      <c r="AT24">
        <f>_xlfn.RANK.AVG(Table2[[#This Row],[6M Return vs Nifty Z-Score]],Table2[6M Return vs Nifty Z-Score])</f>
        <v>34</v>
      </c>
      <c r="AU24">
        <f>_xlfn.RANK.AVG(Table2[[#This Row],[Sharpe Ratio Z-Score]],Table2[Sharpe Ratio Z-Score])</f>
        <v>96</v>
      </c>
      <c r="AV24">
        <f>(Table2[[#This Row],[Rank 1Y]]+Table2[[#This Row],[Rank 6M]]+Table2[[#This Row],[Rank Sharpe]])/3</f>
        <v>55.333333333333336</v>
      </c>
    </row>
    <row r="25" spans="1:48" x14ac:dyDescent="0.3">
      <c r="A25" t="s">
        <v>1187</v>
      </c>
      <c r="B25" t="s">
        <v>1188</v>
      </c>
      <c r="C25" t="s">
        <v>3171</v>
      </c>
      <c r="D25" t="s">
        <v>144</v>
      </c>
      <c r="E25">
        <v>10320.754334719901</v>
      </c>
      <c r="F25">
        <v>435.2</v>
      </c>
      <c r="G25">
        <v>277.28543148237497</v>
      </c>
      <c r="H25">
        <f>(Table2[[#This Row],[1Y Return vs Nifty]]-AVERAGE(Table2[1Y Return vs Nifty]))/_xlfn.STDEV.P(Table2[1Y Return vs Nifty])</f>
        <v>4.1086400421233895</v>
      </c>
      <c r="I25">
        <v>-12.0200076596964</v>
      </c>
      <c r="J25">
        <f>(Table2[[#This Row],[1M Return vs Nifty]]-AVERAGE(Table2[1M Return vs Nifty]))/_xlfn.STDEV.P(Table2[1M Return vs Nifty])</f>
        <v>-1.0968046878435942</v>
      </c>
      <c r="K25">
        <v>94.510265070237196</v>
      </c>
      <c r="L25">
        <f>(Table2[[#This Row],[6M Return vs Nifty]]-AVERAGE(Table2[6M Return vs Nifty]))/_xlfn.STDEV.P(Table2[6M Return vs Nifty])</f>
        <v>2.4756190569274183</v>
      </c>
      <c r="M25">
        <v>-4.07814914093683</v>
      </c>
      <c r="N25">
        <f>(Table2[[#This Row],[1W Return vs Nifty]]-AVERAGE(Table2[1W Return vs Nifty]))/_xlfn.STDEV.P(Table2[1W Return vs Nifty])</f>
        <v>-0.48365476174393196</v>
      </c>
      <c r="O25">
        <v>450.83</v>
      </c>
      <c r="P25">
        <v>450.55461612228999</v>
      </c>
      <c r="Q25">
        <v>350.45582372520499</v>
      </c>
      <c r="R25">
        <v>32.194033656797401</v>
      </c>
      <c r="S25" s="1">
        <f>(Table2[[#This Row],[Close Price]]-Table2[[#This Row],[20D EMA]])/Table2[[#This Row],[20D EMA]]</f>
        <v>-3.4669387574030111E-2</v>
      </c>
      <c r="T25" s="1">
        <f>(Table2[[#This Row],[Close Price]]-Table2[[#This Row],[50D EMA]])/Table2[[#This Row],[50D EMA]]</f>
        <v>-3.4079367013126839E-2</v>
      </c>
      <c r="U25" s="1">
        <f>(Table2[[#This Row],[Close Price]]-Table2[[#This Row],[200D EMA]])/Table2[[#This Row],[200D EMA]]</f>
        <v>0.24181129414257796</v>
      </c>
      <c r="V25">
        <v>0.72195184782932398</v>
      </c>
      <c r="W25">
        <v>430</v>
      </c>
      <c r="X25">
        <v>446</v>
      </c>
      <c r="Y25">
        <v>421.1</v>
      </c>
      <c r="Z25">
        <v>450</v>
      </c>
      <c r="AA25">
        <v>421.1</v>
      </c>
      <c r="AB25">
        <v>470</v>
      </c>
      <c r="AC25" s="1">
        <f>(Table2[[#This Row],[Close Price]]/Table2[[#This Row],[Day Low]])-1</f>
        <v>1.2093023255813851E-2</v>
      </c>
      <c r="AD25" s="1">
        <f>(Table2[[#This Row],[Day High]]/Table2[[#This Row],[Close Price]])-1</f>
        <v>2.4816176470588314E-2</v>
      </c>
      <c r="AE25" s="1">
        <f>(Table2[[#This Row],[Close Price]]/Table2[[#This Row],[Current Week Low]])-1</f>
        <v>3.3483733080028388E-2</v>
      </c>
      <c r="AF25" s="1">
        <f>(Table2[[#This Row],[Current Week High]]/Table2[[#This Row],[Close Price]])-1</f>
        <v>3.4007352941176405E-2</v>
      </c>
      <c r="AG25" s="1">
        <f>(Table2[[#This Row],[Close Price]]/Table2[[#This Row],[Current Month Low]])-1</f>
        <v>3.3483733080028388E-2</v>
      </c>
      <c r="AH25" s="1">
        <f>(Table2[[#This Row],[Current Month High]]/Table2[[#This Row],[Close Price]])-1</f>
        <v>7.9963235294117752E-2</v>
      </c>
      <c r="AI25">
        <v>30.8823529411764</v>
      </c>
      <c r="AJ25">
        <v>313.49168646080699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-0.02</v>
      </c>
      <c r="AM25" t="s">
        <v>3202</v>
      </c>
      <c r="AN25">
        <v>-5.98</v>
      </c>
      <c r="AO25" t="s">
        <v>3202</v>
      </c>
      <c r="AP25">
        <v>0.13618324662078601</v>
      </c>
      <c r="AQ25">
        <f>(Table2[[#This Row],[Sharpe Ratio]]-AVERAGE(Table2[Sharpe Ratio]))/_xlfn.STDEV.P(Table2[Sharpe Ratio])</f>
        <v>0.83278255092617859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5.8365822003894596</v>
      </c>
      <c r="AS25">
        <f>_xlfn.RANK.AVG(Table2[[#This Row],[1Y Return vs Nifty Z-Score]],Table2[1Y Return vs Nifty Z-Score])</f>
        <v>5</v>
      </c>
      <c r="AT25">
        <f>_xlfn.RANK.AVG(Table2[[#This Row],[6M Return vs Nifty Z-Score]],Table2[6M Return vs Nifty Z-Score])</f>
        <v>15</v>
      </c>
      <c r="AU25">
        <f>_xlfn.RANK.AVG(Table2[[#This Row],[Sharpe Ratio Z-Score]],Table2[Sharpe Ratio Z-Score])</f>
        <v>146</v>
      </c>
      <c r="AV25">
        <f>(Table2[[#This Row],[Rank 1Y]]+Table2[[#This Row],[Rank 6M]]+Table2[[#This Row],[Rank Sharpe]])/3</f>
        <v>55.333333333333336</v>
      </c>
    </row>
    <row r="26" spans="1:48" x14ac:dyDescent="0.3">
      <c r="A26" t="s">
        <v>1416</v>
      </c>
      <c r="B26" t="s">
        <v>1417</v>
      </c>
      <c r="C26" t="s">
        <v>3161</v>
      </c>
      <c r="D26" t="s">
        <v>46</v>
      </c>
      <c r="E26">
        <v>7849.5440749999998</v>
      </c>
      <c r="F26">
        <v>575</v>
      </c>
      <c r="G26">
        <v>91.042342951950701</v>
      </c>
      <c r="H26">
        <f>(Table2[[#This Row],[1Y Return vs Nifty]]-AVERAGE(Table2[1Y Return vs Nifty]))/_xlfn.STDEV.P(Table2[1Y Return vs Nifty])</f>
        <v>1.0319337548962293</v>
      </c>
      <c r="I26">
        <v>1.5777915472042101</v>
      </c>
      <c r="J26">
        <f>(Table2[[#This Row],[1M Return vs Nifty]]-AVERAGE(Table2[1M Return vs Nifty]))/_xlfn.STDEV.P(Table2[1M Return vs Nifty])</f>
        <v>0.18940510767423507</v>
      </c>
      <c r="K26">
        <v>72.746354514379505</v>
      </c>
      <c r="L26">
        <f>(Table2[[#This Row],[6M Return vs Nifty]]-AVERAGE(Table2[6M Return vs Nifty]))/_xlfn.STDEV.P(Table2[6M Return vs Nifty])</f>
        <v>1.7999822807831785</v>
      </c>
      <c r="M26">
        <v>1.1122966896058999</v>
      </c>
      <c r="N26">
        <f>(Table2[[#This Row],[1W Return vs Nifty]]-AVERAGE(Table2[1W Return vs Nifty]))/_xlfn.STDEV.P(Table2[1W Return vs Nifty])</f>
        <v>0.71816114542451637</v>
      </c>
      <c r="O26">
        <v>569.76</v>
      </c>
      <c r="P26">
        <v>539.85803849644299</v>
      </c>
      <c r="Q26">
        <v>421.26630550278702</v>
      </c>
      <c r="R26">
        <v>51.3851561227548</v>
      </c>
      <c r="S26" s="1">
        <f>(Table2[[#This Row],[Close Price]]-Table2[[#This Row],[20D EMA]])/Table2[[#This Row],[20D EMA]]</f>
        <v>9.1968548160629195E-3</v>
      </c>
      <c r="T26" s="1">
        <f>(Table2[[#This Row],[Close Price]]-Table2[[#This Row],[50D EMA]])/Table2[[#This Row],[50D EMA]]</f>
        <v>6.5094819374053939E-2</v>
      </c>
      <c r="U26" s="1">
        <f>(Table2[[#This Row],[Close Price]]-Table2[[#This Row],[200D EMA]])/Table2[[#This Row],[200D EMA]]</f>
        <v>0.36493233018892823</v>
      </c>
      <c r="V26">
        <v>1.0184152136069999</v>
      </c>
      <c r="W26">
        <v>568.45000000000005</v>
      </c>
      <c r="X26">
        <v>584.04999999999995</v>
      </c>
      <c r="Y26">
        <v>531.79999999999995</v>
      </c>
      <c r="Z26">
        <v>595.85</v>
      </c>
      <c r="AA26">
        <v>531.79999999999995</v>
      </c>
      <c r="AB26">
        <v>595.85</v>
      </c>
      <c r="AC26" s="1">
        <f>(Table2[[#This Row],[Close Price]]/Table2[[#This Row],[Day Low]])-1</f>
        <v>1.1522561351042127E-2</v>
      </c>
      <c r="AD26" s="1">
        <f>(Table2[[#This Row],[Day High]]/Table2[[#This Row],[Close Price]])-1</f>
        <v>1.5739130434782478E-2</v>
      </c>
      <c r="AE26" s="1">
        <f>(Table2[[#This Row],[Close Price]]/Table2[[#This Row],[Current Week Low]])-1</f>
        <v>8.1233546446032534E-2</v>
      </c>
      <c r="AF26" s="1">
        <f>(Table2[[#This Row],[Current Week High]]/Table2[[#This Row],[Close Price]])-1</f>
        <v>3.6260869565217346E-2</v>
      </c>
      <c r="AG26" s="1">
        <f>(Table2[[#This Row],[Close Price]]/Table2[[#This Row],[Current Month Low]])-1</f>
        <v>8.1233546446032534E-2</v>
      </c>
      <c r="AH26" s="1">
        <f>(Table2[[#This Row],[Current Month High]]/Table2[[#This Row],[Close Price]])-1</f>
        <v>3.6260869565217346E-2</v>
      </c>
      <c r="AI26">
        <v>7.6521739130434696</v>
      </c>
      <c r="AJ26">
        <v>138.34196891191701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0.42</v>
      </c>
      <c r="AM26" t="s">
        <v>3203</v>
      </c>
      <c r="AN26">
        <v>-4.96</v>
      </c>
      <c r="AO26" t="s">
        <v>3202</v>
      </c>
      <c r="AP26">
        <v>0.20192614388696301</v>
      </c>
      <c r="AQ26">
        <f>(Table2[[#This Row],[Sharpe Ratio]]-AVERAGE(Table2[Sharpe Ratio]))/_xlfn.STDEV.P(Table2[Sharpe Ratio])</f>
        <v>1.6004151145504004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5.3398974033285596</v>
      </c>
      <c r="AS26">
        <f>_xlfn.RANK.AVG(Table2[[#This Row],[1Y Return vs Nifty Z-Score]],Table2[1Y Return vs Nifty Z-Score])</f>
        <v>90</v>
      </c>
      <c r="AT26">
        <f>_xlfn.RANK.AVG(Table2[[#This Row],[6M Return vs Nifty Z-Score]],Table2[6M Return vs Nifty Z-Score])</f>
        <v>38</v>
      </c>
      <c r="AU26">
        <f>_xlfn.RANK.AVG(Table2[[#This Row],[Sharpe Ratio Z-Score]],Table2[Sharpe Ratio Z-Score])</f>
        <v>40</v>
      </c>
      <c r="AV26">
        <f>(Table2[[#This Row],[Rank 1Y]]+Table2[[#This Row],[Rank 6M]]+Table2[[#This Row],[Rank Sharpe]])/3</f>
        <v>56</v>
      </c>
    </row>
    <row r="27" spans="1:48" x14ac:dyDescent="0.3">
      <c r="A27" t="s">
        <v>491</v>
      </c>
      <c r="B27" t="s">
        <v>492</v>
      </c>
      <c r="C27" t="s">
        <v>3158</v>
      </c>
      <c r="D27" t="s">
        <v>419</v>
      </c>
      <c r="E27">
        <v>44416.175127349998</v>
      </c>
      <c r="F27">
        <v>742.25</v>
      </c>
      <c r="G27">
        <v>209.633639382968</v>
      </c>
      <c r="H27">
        <f>(Table2[[#This Row],[1Y Return vs Nifty]]-AVERAGE(Table2[1Y Return vs Nifty]))/_xlfn.STDEV.P(Table2[1Y Return vs Nifty])</f>
        <v>2.9910431651771177</v>
      </c>
      <c r="I27">
        <v>20.3269545055214</v>
      </c>
      <c r="J27">
        <f>(Table2[[#This Row],[1M Return vs Nifty]]-AVERAGE(Table2[1M Return vs Nifty]))/_xlfn.STDEV.P(Table2[1M Return vs Nifty])</f>
        <v>1.9628801154909084</v>
      </c>
      <c r="K27">
        <v>81.530929762787594</v>
      </c>
      <c r="L27">
        <f>(Table2[[#This Row],[6M Return vs Nifty]]-AVERAGE(Table2[6M Return vs Nifty]))/_xlfn.STDEV.P(Table2[6M Return vs Nifty])</f>
        <v>2.0726898020440343</v>
      </c>
      <c r="M27">
        <v>-3.9695726006259702</v>
      </c>
      <c r="N27">
        <f>(Table2[[#This Row],[1W Return vs Nifty]]-AVERAGE(Table2[1W Return vs Nifty]))/_xlfn.STDEV.P(Table2[1W Return vs Nifty])</f>
        <v>-0.4585145295652131</v>
      </c>
      <c r="O27">
        <v>719.98</v>
      </c>
      <c r="P27">
        <v>667.01235878263697</v>
      </c>
      <c r="Q27">
        <v>521.79580785383803</v>
      </c>
      <c r="R27">
        <v>54.037746887513897</v>
      </c>
      <c r="S27" s="1">
        <f>(Table2[[#This Row],[Close Price]]-Table2[[#This Row],[20D EMA]])/Table2[[#This Row],[20D EMA]]</f>
        <v>3.0931414761521128E-2</v>
      </c>
      <c r="T27" s="1">
        <f>(Table2[[#This Row],[Close Price]]-Table2[[#This Row],[50D EMA]])/Table2[[#This Row],[50D EMA]]</f>
        <v>0.11279797177173616</v>
      </c>
      <c r="U27" s="1">
        <f>(Table2[[#This Row],[Close Price]]-Table2[[#This Row],[200D EMA]])/Table2[[#This Row],[200D EMA]]</f>
        <v>0.42249130565631937</v>
      </c>
      <c r="V27">
        <v>1.25260078330966</v>
      </c>
      <c r="W27">
        <v>733.2</v>
      </c>
      <c r="X27">
        <v>760.2</v>
      </c>
      <c r="Y27">
        <v>722.9</v>
      </c>
      <c r="Z27">
        <v>765.1</v>
      </c>
      <c r="AA27">
        <v>715</v>
      </c>
      <c r="AB27">
        <v>806.45</v>
      </c>
      <c r="AC27" s="1">
        <f>(Table2[[#This Row],[Close Price]]/Table2[[#This Row],[Day Low]])-1</f>
        <v>1.2343153300599985E-2</v>
      </c>
      <c r="AD27" s="1">
        <f>(Table2[[#This Row],[Day High]]/Table2[[#This Row],[Close Price]])-1</f>
        <v>2.4183226675648317E-2</v>
      </c>
      <c r="AE27" s="1">
        <f>(Table2[[#This Row],[Close Price]]/Table2[[#This Row],[Current Week Low]])-1</f>
        <v>2.6767187716143281E-2</v>
      </c>
      <c r="AF27" s="1">
        <f>(Table2[[#This Row],[Current Week High]]/Table2[[#This Row],[Close Price]])-1</f>
        <v>3.0784776018861537E-2</v>
      </c>
      <c r="AG27" s="1">
        <f>(Table2[[#This Row],[Close Price]]/Table2[[#This Row],[Current Month Low]])-1</f>
        <v>3.8111888111888037E-2</v>
      </c>
      <c r="AH27" s="1">
        <f>(Table2[[#This Row],[Current Month High]]/Table2[[#This Row],[Close Price]])-1</f>
        <v>8.6493768945772986E-2</v>
      </c>
      <c r="AI27">
        <v>8.6493768945772906</v>
      </c>
      <c r="AJ27">
        <v>252.90621656959399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0.15</v>
      </c>
      <c r="AM27" t="s">
        <v>3203</v>
      </c>
      <c r="AN27">
        <v>-1.71</v>
      </c>
      <c r="AO27" t="s">
        <v>3202</v>
      </c>
      <c r="AP27">
        <v>0.14093456539447199</v>
      </c>
      <c r="AQ27">
        <f>(Table2[[#This Row],[Sharpe Ratio]]-AVERAGE(Table2[Sharpe Ratio]))/_xlfn.STDEV.P(Table2[Sharpe Ratio])</f>
        <v>0.88826028559420767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7.4563588387410551</v>
      </c>
      <c r="AS27">
        <f>_xlfn.RANK.AVG(Table2[[#This Row],[1Y Return vs Nifty Z-Score]],Table2[1Y Return vs Nifty Z-Score])</f>
        <v>13</v>
      </c>
      <c r="AT27">
        <f>_xlfn.RANK.AVG(Table2[[#This Row],[6M Return vs Nifty Z-Score]],Table2[6M Return vs Nifty Z-Score])</f>
        <v>28</v>
      </c>
      <c r="AU27">
        <f>_xlfn.RANK.AVG(Table2[[#This Row],[Sharpe Ratio Z-Score]],Table2[Sharpe Ratio Z-Score])</f>
        <v>138</v>
      </c>
      <c r="AV27">
        <f>(Table2[[#This Row],[Rank 1Y]]+Table2[[#This Row],[Rank 6M]]+Table2[[#This Row],[Rank Sharpe]])/3</f>
        <v>59.666666666666664</v>
      </c>
    </row>
    <row r="28" spans="1:48" x14ac:dyDescent="0.3">
      <c r="A28" t="s">
        <v>1475</v>
      </c>
      <c r="B28" t="s">
        <v>1476</v>
      </c>
      <c r="C28" t="s">
        <v>3164</v>
      </c>
      <c r="D28" t="s">
        <v>206</v>
      </c>
      <c r="E28">
        <v>7265.8063098899902</v>
      </c>
      <c r="F28">
        <v>2531.3000000000002</v>
      </c>
      <c r="G28">
        <v>127.452692084882</v>
      </c>
      <c r="H28">
        <f>(Table2[[#This Row],[1Y Return vs Nifty]]-AVERAGE(Table2[1Y Return vs Nifty]))/_xlfn.STDEV.P(Table2[1Y Return vs Nifty])</f>
        <v>1.633426948449695</v>
      </c>
      <c r="I28">
        <v>-2.7467726930684999</v>
      </c>
      <c r="J28">
        <f>(Table2[[#This Row],[1M Return vs Nifty]]-AVERAGE(Table2[1M Return vs Nifty]))/_xlfn.STDEV.P(Table2[1M Return vs Nifty])</f>
        <v>-0.21965350560210492</v>
      </c>
      <c r="K28">
        <v>88.478622927354394</v>
      </c>
      <c r="L28">
        <f>(Table2[[#This Row],[6M Return vs Nifty]]-AVERAGE(Table2[6M Return vs Nifty]))/_xlfn.STDEV.P(Table2[6M Return vs Nifty])</f>
        <v>2.288373330024895</v>
      </c>
      <c r="M28">
        <v>-3.6645493745525899</v>
      </c>
      <c r="N28">
        <f>(Table2[[#This Row],[1W Return vs Nifty]]-AVERAGE(Table2[1W Return vs Nifty]))/_xlfn.STDEV.P(Table2[1W Return vs Nifty])</f>
        <v>-0.38788827179874003</v>
      </c>
      <c r="O28">
        <v>2612.2399999999998</v>
      </c>
      <c r="P28">
        <v>2475.2326875188101</v>
      </c>
      <c r="Q28">
        <v>1853.2616162203401</v>
      </c>
      <c r="R28">
        <v>32.138500322494401</v>
      </c>
      <c r="S28" s="1">
        <f>(Table2[[#This Row],[Close Price]]-Table2[[#This Row],[20D EMA]])/Table2[[#This Row],[20D EMA]]</f>
        <v>-3.0984901846690813E-2</v>
      </c>
      <c r="T28" s="1">
        <f>(Table2[[#This Row],[Close Price]]-Table2[[#This Row],[50D EMA]])/Table2[[#This Row],[50D EMA]]</f>
        <v>2.265133001996365E-2</v>
      </c>
      <c r="U28" s="1">
        <f>(Table2[[#This Row],[Close Price]]-Table2[[#This Row],[200D EMA]])/Table2[[#This Row],[200D EMA]]</f>
        <v>0.36586220630981114</v>
      </c>
      <c r="V28">
        <v>0.52934132225166697</v>
      </c>
      <c r="W28">
        <v>2435.5</v>
      </c>
      <c r="X28">
        <v>2551.9</v>
      </c>
      <c r="Y28">
        <v>2435.5</v>
      </c>
      <c r="Z28">
        <v>2691.7</v>
      </c>
      <c r="AA28">
        <v>2435.5</v>
      </c>
      <c r="AB28">
        <v>2719.95</v>
      </c>
      <c r="AC28" s="1">
        <f>(Table2[[#This Row],[Close Price]]/Table2[[#This Row],[Day Low]])-1</f>
        <v>3.9334838842126851E-2</v>
      </c>
      <c r="AD28" s="1">
        <f>(Table2[[#This Row],[Day High]]/Table2[[#This Row],[Close Price]])-1</f>
        <v>8.1381108521312306E-3</v>
      </c>
      <c r="AE28" s="1">
        <f>(Table2[[#This Row],[Close Price]]/Table2[[#This Row],[Current Week Low]])-1</f>
        <v>3.9334838842126851E-2</v>
      </c>
      <c r="AF28" s="1">
        <f>(Table2[[#This Row],[Current Week High]]/Table2[[#This Row],[Close Price]])-1</f>
        <v>6.3366649547663023E-2</v>
      </c>
      <c r="AG28" s="1">
        <f>(Table2[[#This Row],[Close Price]]/Table2[[#This Row],[Current Month Low]])-1</f>
        <v>3.9334838842126851E-2</v>
      </c>
      <c r="AH28" s="1">
        <f>(Table2[[#This Row],[Current Month High]]/Table2[[#This Row],[Close Price]])-1</f>
        <v>7.45269229249792E-2</v>
      </c>
      <c r="AI28">
        <v>16.62386915814</v>
      </c>
      <c r="AJ28">
        <v>192.77122368725401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0.24</v>
      </c>
      <c r="AM28" t="s">
        <v>3203</v>
      </c>
      <c r="AN28">
        <v>-6.42</v>
      </c>
      <c r="AO28" t="s">
        <v>3202</v>
      </c>
      <c r="AP28">
        <v>0.15137758043666399</v>
      </c>
      <c r="AQ28">
        <f>(Table2[[#This Row],[Sharpe Ratio]]-AVERAGE(Table2[Sharpe Ratio]))/_xlfn.STDEV.P(Table2[Sharpe Ratio])</f>
        <v>1.0101958671118232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4.3244543681855685</v>
      </c>
      <c r="AS28">
        <f>_xlfn.RANK.AVG(Table2[[#This Row],[1Y Return vs Nifty Z-Score]],Table2[1Y Return vs Nifty Z-Score])</f>
        <v>48</v>
      </c>
      <c r="AT28">
        <f>_xlfn.RANK.AVG(Table2[[#This Row],[6M Return vs Nifty Z-Score]],Table2[6M Return vs Nifty Z-Score])</f>
        <v>22</v>
      </c>
      <c r="AU28">
        <f>_xlfn.RANK.AVG(Table2[[#This Row],[Sharpe Ratio Z-Score]],Table2[Sharpe Ratio Z-Score])</f>
        <v>112</v>
      </c>
      <c r="AV28">
        <f>(Table2[[#This Row],[Rank 1Y]]+Table2[[#This Row],[Rank 6M]]+Table2[[#This Row],[Rank Sharpe]])/3</f>
        <v>60.666666666666664</v>
      </c>
    </row>
    <row r="29" spans="1:48" x14ac:dyDescent="0.3">
      <c r="A29" t="s">
        <v>873</v>
      </c>
      <c r="B29" t="s">
        <v>874</v>
      </c>
      <c r="C29" t="s">
        <v>3158</v>
      </c>
      <c r="D29" t="s">
        <v>132</v>
      </c>
      <c r="E29">
        <v>18235.024762826899</v>
      </c>
      <c r="F29">
        <v>69.77</v>
      </c>
      <c r="G29">
        <v>313.201598638174</v>
      </c>
      <c r="H29">
        <f>(Table2[[#This Row],[1Y Return vs Nifty]]-AVERAGE(Table2[1Y Return vs Nifty]))/_xlfn.STDEV.P(Table2[1Y Return vs Nifty])</f>
        <v>4.7019694277843076</v>
      </c>
      <c r="I29">
        <v>-1.6485676312520701</v>
      </c>
      <c r="J29">
        <f>(Table2[[#This Row],[1M Return vs Nifty]]-AVERAGE(Table2[1M Return vs Nifty]))/_xlfn.STDEV.P(Table2[1M Return vs Nifty])</f>
        <v>-0.11577477592659031</v>
      </c>
      <c r="K29">
        <v>62.517272479899503</v>
      </c>
      <c r="L29">
        <f>(Table2[[#This Row],[6M Return vs Nifty]]-AVERAGE(Table2[6M Return vs Nifty]))/_xlfn.STDEV.P(Table2[6M Return vs Nifty])</f>
        <v>1.4824316277903082</v>
      </c>
      <c r="M29">
        <v>-6.1545577478039402</v>
      </c>
      <c r="N29">
        <f>(Table2[[#This Row],[1W Return vs Nifty]]-AVERAGE(Table2[1W Return vs Nifty]))/_xlfn.STDEV.P(Table2[1W Return vs Nifty])</f>
        <v>-0.96443444329460848</v>
      </c>
      <c r="O29">
        <v>72.069999999999993</v>
      </c>
      <c r="P29">
        <v>70.783339701812594</v>
      </c>
      <c r="Q29">
        <v>54.327702665629701</v>
      </c>
      <c r="R29">
        <v>39.030987322881302</v>
      </c>
      <c r="S29" s="1">
        <f>(Table2[[#This Row],[Close Price]]-Table2[[#This Row],[20D EMA]])/Table2[[#This Row],[20D EMA]]</f>
        <v>-3.1913417510753397E-2</v>
      </c>
      <c r="T29" s="1">
        <f>(Table2[[#This Row],[Close Price]]-Table2[[#This Row],[50D EMA]])/Table2[[#This Row],[50D EMA]]</f>
        <v>-1.4316076439476737E-2</v>
      </c>
      <c r="U29" s="1">
        <f>(Table2[[#This Row],[Close Price]]-Table2[[#This Row],[200D EMA]])/Table2[[#This Row],[200D EMA]]</f>
        <v>0.2842435180705668</v>
      </c>
      <c r="V29">
        <v>0.476062492874471</v>
      </c>
      <c r="W29">
        <v>69.03</v>
      </c>
      <c r="X29">
        <v>71.680000000000007</v>
      </c>
      <c r="Y29">
        <v>68.180000000000007</v>
      </c>
      <c r="Z29">
        <v>72.099999999999994</v>
      </c>
      <c r="AA29">
        <v>68.180000000000007</v>
      </c>
      <c r="AB29">
        <v>75.75</v>
      </c>
      <c r="AC29" s="1">
        <f>(Table2[[#This Row],[Close Price]]/Table2[[#This Row],[Day Low]])-1</f>
        <v>1.0719976821671695E-2</v>
      </c>
      <c r="AD29" s="1">
        <f>(Table2[[#This Row],[Day High]]/Table2[[#This Row],[Close Price]])-1</f>
        <v>2.7375662892360708E-2</v>
      </c>
      <c r="AE29" s="1">
        <f>(Table2[[#This Row],[Close Price]]/Table2[[#This Row],[Current Week Low]])-1</f>
        <v>2.3320621883250015E-2</v>
      </c>
      <c r="AF29" s="1">
        <f>(Table2[[#This Row],[Current Week High]]/Table2[[#This Row],[Close Price]])-1</f>
        <v>3.3395442167120537E-2</v>
      </c>
      <c r="AG29" s="1">
        <f>(Table2[[#This Row],[Close Price]]/Table2[[#This Row],[Current Month Low]])-1</f>
        <v>2.3320621883250015E-2</v>
      </c>
      <c r="AH29" s="1">
        <f>(Table2[[#This Row],[Current Month High]]/Table2[[#This Row],[Close Price]])-1</f>
        <v>8.5710190626343774E-2</v>
      </c>
      <c r="AI29">
        <v>31.001863265013601</v>
      </c>
      <c r="AJ29">
        <v>347.24358974358898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0.11</v>
      </c>
      <c r="AM29" t="s">
        <v>3203</v>
      </c>
      <c r="AN29">
        <v>-1.25</v>
      </c>
      <c r="AO29" t="s">
        <v>3202</v>
      </c>
      <c r="AP29">
        <v>0.147415168332307</v>
      </c>
      <c r="AQ29">
        <f>(Table2[[#This Row],[Sharpe Ratio]]-AVERAGE(Table2[Sharpe Ratio]))/_xlfn.STDEV.P(Table2[Sharpe Ratio])</f>
        <v>0.9639296286543334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6.0681214650077493</v>
      </c>
      <c r="AS29">
        <f>_xlfn.RANK.AVG(Table2[[#This Row],[1Y Return vs Nifty Z-Score]],Table2[1Y Return vs Nifty Z-Score])</f>
        <v>2</v>
      </c>
      <c r="AT29">
        <f>_xlfn.RANK.AVG(Table2[[#This Row],[6M Return vs Nifty Z-Score]],Table2[6M Return vs Nifty Z-Score])</f>
        <v>61</v>
      </c>
      <c r="AU29">
        <f>_xlfn.RANK.AVG(Table2[[#This Row],[Sharpe Ratio Z-Score]],Table2[Sharpe Ratio Z-Score])</f>
        <v>120</v>
      </c>
      <c r="AV29">
        <f>(Table2[[#This Row],[Rank 1Y]]+Table2[[#This Row],[Rank 6M]]+Table2[[#This Row],[Rank Sharpe]])/3</f>
        <v>61</v>
      </c>
    </row>
    <row r="30" spans="1:48" x14ac:dyDescent="0.3">
      <c r="A30" t="s">
        <v>1251</v>
      </c>
      <c r="B30" t="s">
        <v>1252</v>
      </c>
      <c r="C30" t="s">
        <v>3158</v>
      </c>
      <c r="D30" t="s">
        <v>419</v>
      </c>
      <c r="E30">
        <v>9614.7687754300005</v>
      </c>
      <c r="F30">
        <v>311.35000000000002</v>
      </c>
      <c r="G30">
        <v>300.69089561879599</v>
      </c>
      <c r="H30">
        <f>(Table2[[#This Row],[1Y Return vs Nifty]]-AVERAGE(Table2[1Y Return vs Nifty]))/_xlfn.STDEV.P(Table2[1Y Return vs Nifty])</f>
        <v>4.4952945979096715</v>
      </c>
      <c r="I30">
        <v>40.080789045191899</v>
      </c>
      <c r="J30">
        <f>(Table2[[#This Row],[1M Return vs Nifty]]-AVERAGE(Table2[1M Return vs Nifty]))/_xlfn.STDEV.P(Table2[1M Return vs Nifty])</f>
        <v>3.8313865625539587</v>
      </c>
      <c r="K30">
        <v>136.10978606338699</v>
      </c>
      <c r="L30">
        <f>(Table2[[#This Row],[6M Return vs Nifty]]-AVERAGE(Table2[6M Return vs Nifty]))/_xlfn.STDEV.P(Table2[6M Return vs Nifty])</f>
        <v>3.7670306431320704</v>
      </c>
      <c r="M30">
        <v>-11.276656820753599</v>
      </c>
      <c r="N30">
        <f>(Table2[[#This Row],[1W Return vs Nifty]]-AVERAGE(Table2[1W Return vs Nifty]))/_xlfn.STDEV.P(Table2[1W Return vs Nifty])</f>
        <v>-2.1504250778062475</v>
      </c>
      <c r="O30">
        <v>281.45</v>
      </c>
      <c r="P30">
        <v>246.20567941790699</v>
      </c>
      <c r="Q30">
        <v>181.437832308867</v>
      </c>
      <c r="R30">
        <v>61.838615314028701</v>
      </c>
      <c r="S30" s="1">
        <f>(Table2[[#This Row],[Close Price]]-Table2[[#This Row],[20D EMA]])/Table2[[#This Row],[20D EMA]]</f>
        <v>0.10623556581986156</v>
      </c>
      <c r="T30" s="1">
        <f>(Table2[[#This Row],[Close Price]]-Table2[[#This Row],[50D EMA]])/Table2[[#This Row],[50D EMA]]</f>
        <v>0.26459308630130229</v>
      </c>
      <c r="U30" s="1">
        <f>(Table2[[#This Row],[Close Price]]-Table2[[#This Row],[200D EMA]])/Table2[[#This Row],[200D EMA]]</f>
        <v>0.71601476956569721</v>
      </c>
      <c r="V30">
        <v>1.06998449863919</v>
      </c>
      <c r="W30">
        <v>290.45</v>
      </c>
      <c r="X30">
        <v>313.5</v>
      </c>
      <c r="Y30">
        <v>290.45</v>
      </c>
      <c r="Z30">
        <v>320.8</v>
      </c>
      <c r="AA30">
        <v>268.25</v>
      </c>
      <c r="AB30">
        <v>348</v>
      </c>
      <c r="AC30" s="1">
        <f>(Table2[[#This Row],[Close Price]]/Table2[[#This Row],[Day Low]])-1</f>
        <v>7.1957307626097533E-2</v>
      </c>
      <c r="AD30" s="1">
        <f>(Table2[[#This Row],[Day High]]/Table2[[#This Row],[Close Price]])-1</f>
        <v>6.9054119158502569E-3</v>
      </c>
      <c r="AE30" s="1">
        <f>(Table2[[#This Row],[Close Price]]/Table2[[#This Row],[Current Week Low]])-1</f>
        <v>7.1957307626097533E-2</v>
      </c>
      <c r="AF30" s="1">
        <f>(Table2[[#This Row],[Current Week High]]/Table2[[#This Row],[Close Price]])-1</f>
        <v>3.0351694234783899E-2</v>
      </c>
      <c r="AG30" s="1">
        <f>(Table2[[#This Row],[Close Price]]/Table2[[#This Row],[Current Month Low]])-1</f>
        <v>0.16067101584342969</v>
      </c>
      <c r="AH30" s="1">
        <f>(Table2[[#This Row],[Current Month High]]/Table2[[#This Row],[Close Price]])-1</f>
        <v>0.11771318451903001</v>
      </c>
      <c r="AI30">
        <v>11.771318451902999</v>
      </c>
      <c r="AJ30">
        <v>344.78571428571399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0.37</v>
      </c>
      <c r="AM30" t="s">
        <v>3203</v>
      </c>
      <c r="AN30">
        <v>10.66</v>
      </c>
      <c r="AO30" t="s">
        <v>3203</v>
      </c>
      <c r="AP30">
        <v>0.122806549711497</v>
      </c>
      <c r="AQ30">
        <f>(Table2[[#This Row],[Sharpe Ratio]]-AVERAGE(Table2[Sharpe Ratio]))/_xlfn.STDEV.P(Table2[Sharpe Ratio])</f>
        <v>0.67659247460922645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10.61987920039868</v>
      </c>
      <c r="AS30">
        <f>_xlfn.RANK.AVG(Table2[[#This Row],[1Y Return vs Nifty Z-Score]],Table2[1Y Return vs Nifty Z-Score])</f>
        <v>3</v>
      </c>
      <c r="AT30">
        <f>_xlfn.RANK.AVG(Table2[[#This Row],[6M Return vs Nifty Z-Score]],Table2[6M Return vs Nifty Z-Score])</f>
        <v>3</v>
      </c>
      <c r="AU30">
        <f>_xlfn.RANK.AVG(Table2[[#This Row],[Sharpe Ratio Z-Score]],Table2[Sharpe Ratio Z-Score])</f>
        <v>180</v>
      </c>
      <c r="AV30">
        <f>(Table2[[#This Row],[Rank 1Y]]+Table2[[#This Row],[Rank 6M]]+Table2[[#This Row],[Rank Sharpe]])/3</f>
        <v>62</v>
      </c>
    </row>
    <row r="31" spans="1:48" x14ac:dyDescent="0.3">
      <c r="A31" t="s">
        <v>869</v>
      </c>
      <c r="B31" t="s">
        <v>870</v>
      </c>
      <c r="C31" t="s">
        <v>3172</v>
      </c>
      <c r="D31" t="s">
        <v>276</v>
      </c>
      <c r="E31">
        <v>18301.27435494</v>
      </c>
      <c r="F31">
        <v>484.85</v>
      </c>
      <c r="G31">
        <v>173.7877584334</v>
      </c>
      <c r="H31">
        <f>(Table2[[#This Row],[1Y Return vs Nifty]]-AVERAGE(Table2[1Y Return vs Nifty]))/_xlfn.STDEV.P(Table2[1Y Return vs Nifty])</f>
        <v>2.3988748964968236</v>
      </c>
      <c r="I31">
        <v>19.864743705142299</v>
      </c>
      <c r="J31">
        <f>(Table2[[#This Row],[1M Return vs Nifty]]-AVERAGE(Table2[1M Return vs Nifty]))/_xlfn.STDEV.P(Table2[1M Return vs Nifty])</f>
        <v>1.9191598009020565</v>
      </c>
      <c r="K31">
        <v>84.268758559309703</v>
      </c>
      <c r="L31">
        <f>(Table2[[#This Row],[6M Return vs Nifty]]-AVERAGE(Table2[6M Return vs Nifty]))/_xlfn.STDEV.P(Table2[6M Return vs Nifty])</f>
        <v>2.1576826996655143</v>
      </c>
      <c r="M31">
        <v>-5.62737663804596</v>
      </c>
      <c r="N31">
        <f>(Table2[[#This Row],[1W Return vs Nifty]]-AVERAGE(Table2[1W Return vs Nifty]))/_xlfn.STDEV.P(Table2[1W Return vs Nifty])</f>
        <v>-0.8423688897081244</v>
      </c>
      <c r="O31">
        <v>463.8</v>
      </c>
      <c r="P31">
        <v>401.92434158967399</v>
      </c>
      <c r="Q31">
        <v>301.602664373035</v>
      </c>
      <c r="R31">
        <v>57.168577959478299</v>
      </c>
      <c r="S31" s="1">
        <f>(Table2[[#This Row],[Close Price]]-Table2[[#This Row],[20D EMA]])/Table2[[#This Row],[20D EMA]]</f>
        <v>4.5385942216472644E-2</v>
      </c>
      <c r="T31" s="1">
        <f>(Table2[[#This Row],[Close Price]]-Table2[[#This Row],[50D EMA]])/Table2[[#This Row],[50D EMA]]</f>
        <v>0.20632156311394831</v>
      </c>
      <c r="U31" s="1">
        <f>(Table2[[#This Row],[Close Price]]-Table2[[#This Row],[200D EMA]])/Table2[[#This Row],[200D EMA]]</f>
        <v>0.60757863664067946</v>
      </c>
      <c r="V31">
        <v>0.53056006668607103</v>
      </c>
      <c r="W31">
        <v>482</v>
      </c>
      <c r="X31">
        <v>496.4</v>
      </c>
      <c r="Y31">
        <v>460</v>
      </c>
      <c r="Z31">
        <v>496.4</v>
      </c>
      <c r="AA31">
        <v>460</v>
      </c>
      <c r="AB31">
        <v>519.5</v>
      </c>
      <c r="AC31" s="1">
        <f>(Table2[[#This Row],[Close Price]]/Table2[[#This Row],[Day Low]])-1</f>
        <v>5.9128630705393981E-3</v>
      </c>
      <c r="AD31" s="1">
        <f>(Table2[[#This Row],[Day High]]/Table2[[#This Row],[Close Price]])-1</f>
        <v>2.3821800556873107E-2</v>
      </c>
      <c r="AE31" s="1">
        <f>(Table2[[#This Row],[Close Price]]/Table2[[#This Row],[Current Week Low]])-1</f>
        <v>5.4021739130434732E-2</v>
      </c>
      <c r="AF31" s="1">
        <f>(Table2[[#This Row],[Current Week High]]/Table2[[#This Row],[Close Price]])-1</f>
        <v>2.3821800556873107E-2</v>
      </c>
      <c r="AG31" s="1">
        <f>(Table2[[#This Row],[Close Price]]/Table2[[#This Row],[Current Month Low]])-1</f>
        <v>5.4021739130434732E-2</v>
      </c>
      <c r="AH31" s="1">
        <f>(Table2[[#This Row],[Current Month High]]/Table2[[#This Row],[Close Price]])-1</f>
        <v>7.1465401670619766E-2</v>
      </c>
      <c r="AI31">
        <v>7.1465401670619704</v>
      </c>
      <c r="AJ31">
        <v>206.285533796588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0.73</v>
      </c>
      <c r="AM31" t="s">
        <v>3203</v>
      </c>
      <c r="AN31">
        <v>1.1599999999999999</v>
      </c>
      <c r="AO31" t="s">
        <v>3203</v>
      </c>
      <c r="AP31">
        <v>0.141995527116107</v>
      </c>
      <c r="AQ31">
        <f>(Table2[[#This Row],[Sharpe Ratio]]-AVERAGE(Table2[Sharpe Ratio]))/_xlfn.STDEV.P(Table2[Sharpe Ratio])</f>
        <v>0.90064837313145785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6.5339968804877273</v>
      </c>
      <c r="AS31">
        <f>_xlfn.RANK.AVG(Table2[[#This Row],[1Y Return vs Nifty Z-Score]],Table2[1Y Return vs Nifty Z-Score])</f>
        <v>28</v>
      </c>
      <c r="AT31">
        <f>_xlfn.RANK.AVG(Table2[[#This Row],[6M Return vs Nifty Z-Score]],Table2[6M Return vs Nifty Z-Score])</f>
        <v>25</v>
      </c>
      <c r="AU31">
        <f>_xlfn.RANK.AVG(Table2[[#This Row],[Sharpe Ratio Z-Score]],Table2[Sharpe Ratio Z-Score])</f>
        <v>134</v>
      </c>
      <c r="AV31">
        <f>(Table2[[#This Row],[Rank 1Y]]+Table2[[#This Row],[Rank 6M]]+Table2[[#This Row],[Rank Sharpe]])/3</f>
        <v>62.333333333333336</v>
      </c>
    </row>
    <row r="32" spans="1:48" x14ac:dyDescent="0.3">
      <c r="A32" t="s">
        <v>327</v>
      </c>
      <c r="B32" t="s">
        <v>328</v>
      </c>
      <c r="C32" t="s">
        <v>3171</v>
      </c>
      <c r="D32" t="s">
        <v>144</v>
      </c>
      <c r="E32">
        <v>81188.341429680004</v>
      </c>
      <c r="F32">
        <v>1884.9</v>
      </c>
      <c r="G32">
        <v>183.30946798806801</v>
      </c>
      <c r="H32">
        <f>(Table2[[#This Row],[1Y Return vs Nifty]]-AVERAGE(Table2[1Y Return vs Nifty]))/_xlfn.STDEV.P(Table2[1Y Return vs Nifty])</f>
        <v>2.5561720283429397</v>
      </c>
      <c r="I32">
        <v>3.4862570702372801E-2</v>
      </c>
      <c r="J32">
        <f>(Table2[[#This Row],[1M Return vs Nifty]]-AVERAGE(Table2[1M Return vs Nifty]))/_xlfn.STDEV.P(Table2[1M Return vs Nifty])</f>
        <v>4.3460140171122326E-2</v>
      </c>
      <c r="K32">
        <v>49.046218710157902</v>
      </c>
      <c r="L32">
        <f>(Table2[[#This Row],[6M Return vs Nifty]]-AVERAGE(Table2[6M Return vs Nifty]))/_xlfn.STDEV.P(Table2[6M Return vs Nifty])</f>
        <v>1.06423751157693</v>
      </c>
      <c r="M32">
        <v>-4.6516440349650603</v>
      </c>
      <c r="N32">
        <f>(Table2[[#This Row],[1W Return vs Nifty]]-AVERAGE(Table2[1W Return vs Nifty]))/_xlfn.STDEV.P(Table2[1W Return vs Nifty])</f>
        <v>-0.61644398810812318</v>
      </c>
      <c r="O32">
        <v>1793.28</v>
      </c>
      <c r="P32">
        <v>1765.2986536301701</v>
      </c>
      <c r="Q32">
        <v>1456.9389981045299</v>
      </c>
      <c r="R32">
        <v>62.810496841512197</v>
      </c>
      <c r="S32" s="1">
        <f>(Table2[[#This Row],[Close Price]]-Table2[[#This Row],[20D EMA]])/Table2[[#This Row],[20D EMA]]</f>
        <v>5.1090738758030045E-2</v>
      </c>
      <c r="T32" s="1">
        <f>(Table2[[#This Row],[Close Price]]-Table2[[#This Row],[50D EMA]])/Table2[[#This Row],[50D EMA]]</f>
        <v>6.7751338349395521E-2</v>
      </c>
      <c r="U32" s="1">
        <f>(Table2[[#This Row],[Close Price]]-Table2[[#This Row],[200D EMA]])/Table2[[#This Row],[200D EMA]]</f>
        <v>0.29373982195016074</v>
      </c>
      <c r="V32">
        <v>2.1815476903743498</v>
      </c>
      <c r="W32">
        <v>1775</v>
      </c>
      <c r="X32">
        <v>1919.4</v>
      </c>
      <c r="Y32">
        <v>1740.05</v>
      </c>
      <c r="Z32">
        <v>1919.4</v>
      </c>
      <c r="AA32">
        <v>1740.05</v>
      </c>
      <c r="AB32">
        <v>1919.4</v>
      </c>
      <c r="AC32" s="1">
        <f>(Table2[[#This Row],[Close Price]]/Table2[[#This Row],[Day Low]])-1</f>
        <v>6.1915492957746565E-2</v>
      </c>
      <c r="AD32" s="1">
        <f>(Table2[[#This Row],[Day High]]/Table2[[#This Row],[Close Price]])-1</f>
        <v>1.8303358268343173E-2</v>
      </c>
      <c r="AE32" s="1">
        <f>(Table2[[#This Row],[Close Price]]/Table2[[#This Row],[Current Week Low]])-1</f>
        <v>8.32447343467142E-2</v>
      </c>
      <c r="AF32" s="1">
        <f>(Table2[[#This Row],[Current Week High]]/Table2[[#This Row],[Close Price]])-1</f>
        <v>1.8303358268343173E-2</v>
      </c>
      <c r="AG32" s="1">
        <f>(Table2[[#This Row],[Close Price]]/Table2[[#This Row],[Current Month Low]])-1</f>
        <v>8.32447343467142E-2</v>
      </c>
      <c r="AH32" s="1">
        <f>(Table2[[#This Row],[Current Month High]]/Table2[[#This Row],[Close Price]])-1</f>
        <v>1.8303358268343173E-2</v>
      </c>
      <c r="AI32">
        <v>10.0748050294445</v>
      </c>
      <c r="AJ32">
        <v>218.79915433403801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0.02</v>
      </c>
      <c r="AM32" t="s">
        <v>3203</v>
      </c>
      <c r="AN32">
        <v>10.47</v>
      </c>
      <c r="AO32" t="s">
        <v>3203</v>
      </c>
      <c r="AP32">
        <v>0.17739306756058401</v>
      </c>
      <c r="AQ32">
        <f>(Table2[[#This Row],[Sharpe Ratio]]-AVERAGE(Table2[Sharpe Ratio]))/_xlfn.STDEV.P(Table2[Sharpe Ratio])</f>
        <v>1.3139600135870331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4.3613857055699015</v>
      </c>
      <c r="AS32">
        <f>_xlfn.RANK.AVG(Table2[[#This Row],[1Y Return vs Nifty Z-Score]],Table2[1Y Return vs Nifty Z-Score])</f>
        <v>22</v>
      </c>
      <c r="AT32">
        <f>_xlfn.RANK.AVG(Table2[[#This Row],[6M Return vs Nifty Z-Score]],Table2[6M Return vs Nifty Z-Score])</f>
        <v>96</v>
      </c>
      <c r="AU32">
        <f>_xlfn.RANK.AVG(Table2[[#This Row],[Sharpe Ratio Z-Score]],Table2[Sharpe Ratio Z-Score])</f>
        <v>72</v>
      </c>
      <c r="AV32">
        <f>(Table2[[#This Row],[Rank 1Y]]+Table2[[#This Row],[Rank 6M]]+Table2[[#This Row],[Rank Sharpe]])/3</f>
        <v>63.333333333333336</v>
      </c>
    </row>
    <row r="33" spans="1:48" x14ac:dyDescent="0.3">
      <c r="A33" t="s">
        <v>1085</v>
      </c>
      <c r="B33" t="s">
        <v>1086</v>
      </c>
      <c r="C33" t="s">
        <v>3162</v>
      </c>
      <c r="D33" t="s">
        <v>54</v>
      </c>
      <c r="E33">
        <v>12147.05421153</v>
      </c>
      <c r="F33">
        <v>268.05</v>
      </c>
      <c r="G33">
        <v>126.128471499006</v>
      </c>
      <c r="H33">
        <f>(Table2[[#This Row],[1Y Return vs Nifty]]-AVERAGE(Table2[1Y Return vs Nifty]))/_xlfn.STDEV.P(Table2[1Y Return vs Nifty])</f>
        <v>1.6115510343720847</v>
      </c>
      <c r="I33">
        <v>37.249120073309598</v>
      </c>
      <c r="J33">
        <f>(Table2[[#This Row],[1M Return vs Nifty]]-AVERAGE(Table2[1M Return vs Nifty]))/_xlfn.STDEV.P(Table2[1M Return vs Nifty])</f>
        <v>3.5635402505235079</v>
      </c>
      <c r="K33">
        <v>75.831994461111407</v>
      </c>
      <c r="L33">
        <f>(Table2[[#This Row],[6M Return vs Nifty]]-AVERAGE(Table2[6M Return vs Nifty]))/_xlfn.STDEV.P(Table2[6M Return vs Nifty])</f>
        <v>1.8957725947803437</v>
      </c>
      <c r="M33">
        <v>4.4286369996209496</v>
      </c>
      <c r="N33">
        <f>(Table2[[#This Row],[1W Return vs Nifty]]-AVERAGE(Table2[1W Return vs Nifty]))/_xlfn.STDEV.P(Table2[1W Return vs Nifty])</f>
        <v>1.4860394102754724</v>
      </c>
      <c r="O33">
        <v>243.98</v>
      </c>
      <c r="P33">
        <v>218.44437485687601</v>
      </c>
      <c r="Q33">
        <v>173.26310142555499</v>
      </c>
      <c r="R33">
        <v>71.400556721350995</v>
      </c>
      <c r="S33" s="1">
        <f>(Table2[[#This Row],[Close Price]]-Table2[[#This Row],[20D EMA]])/Table2[[#This Row],[20D EMA]]</f>
        <v>9.8655627510451774E-2</v>
      </c>
      <c r="T33" s="1">
        <f>(Table2[[#This Row],[Close Price]]-Table2[[#This Row],[50D EMA]])/Table2[[#This Row],[50D EMA]]</f>
        <v>0.22708584359576864</v>
      </c>
      <c r="U33" s="1">
        <f>(Table2[[#This Row],[Close Price]]-Table2[[#This Row],[200D EMA]])/Table2[[#This Row],[200D EMA]]</f>
        <v>0.54706915548993329</v>
      </c>
      <c r="V33">
        <v>1.2776518796887599</v>
      </c>
      <c r="W33">
        <v>266.92</v>
      </c>
      <c r="X33">
        <v>275.10000000000002</v>
      </c>
      <c r="Y33">
        <v>255.39</v>
      </c>
      <c r="Z33">
        <v>276.23</v>
      </c>
      <c r="AA33">
        <v>237.32</v>
      </c>
      <c r="AB33">
        <v>278.7</v>
      </c>
      <c r="AC33" s="1">
        <f>(Table2[[#This Row],[Close Price]]/Table2[[#This Row],[Day Low]])-1</f>
        <v>4.2334781957140688E-3</v>
      </c>
      <c r="AD33" s="1">
        <f>(Table2[[#This Row],[Day High]]/Table2[[#This Row],[Close Price]])-1</f>
        <v>2.6301063234471123E-2</v>
      </c>
      <c r="AE33" s="1">
        <f>(Table2[[#This Row],[Close Price]]/Table2[[#This Row],[Current Week Low]])-1</f>
        <v>4.9571243979795732E-2</v>
      </c>
      <c r="AF33" s="1">
        <f>(Table2[[#This Row],[Current Week High]]/Table2[[#This Row],[Close Price]])-1</f>
        <v>3.0516694646521181E-2</v>
      </c>
      <c r="AG33" s="1">
        <f>(Table2[[#This Row],[Close Price]]/Table2[[#This Row],[Current Month Low]])-1</f>
        <v>0.12948761166357659</v>
      </c>
      <c r="AH33" s="1">
        <f>(Table2[[#This Row],[Current Month High]]/Table2[[#This Row],[Close Price]])-1</f>
        <v>3.9731393396754244E-2</v>
      </c>
      <c r="AI33">
        <v>3.97313933967542</v>
      </c>
      <c r="AJ33">
        <v>175.06413545407901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0.37</v>
      </c>
      <c r="AM33" t="s">
        <v>3203</v>
      </c>
      <c r="AN33">
        <v>13.89</v>
      </c>
      <c r="AO33" t="s">
        <v>3203</v>
      </c>
      <c r="AP33">
        <v>0.15516884583044199</v>
      </c>
      <c r="AQ33">
        <f>(Table2[[#This Row],[Sharpe Ratio]]-AVERAGE(Table2[Sharpe Ratio]))/_xlfn.STDEV.P(Table2[Sharpe Ratio])</f>
        <v>1.0544637484286825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9.6113670383800898</v>
      </c>
      <c r="AS33">
        <f>_xlfn.RANK.AVG(Table2[[#This Row],[1Y Return vs Nifty Z-Score]],Table2[1Y Return vs Nifty Z-Score])</f>
        <v>52</v>
      </c>
      <c r="AT33">
        <f>_xlfn.RANK.AVG(Table2[[#This Row],[6M Return vs Nifty Z-Score]],Table2[6M Return vs Nifty Z-Score])</f>
        <v>35</v>
      </c>
      <c r="AU33">
        <f>_xlfn.RANK.AVG(Table2[[#This Row],[Sharpe Ratio Z-Score]],Table2[Sharpe Ratio Z-Score])</f>
        <v>104</v>
      </c>
      <c r="AV33">
        <f>(Table2[[#This Row],[Rank 1Y]]+Table2[[#This Row],[Rank 6M]]+Table2[[#This Row],[Rank Sharpe]])/3</f>
        <v>63.666666666666664</v>
      </c>
    </row>
    <row r="34" spans="1:48" x14ac:dyDescent="0.3">
      <c r="A34" t="s">
        <v>626</v>
      </c>
      <c r="B34" t="s">
        <v>627</v>
      </c>
      <c r="C34" t="s">
        <v>3175</v>
      </c>
      <c r="D34" t="s">
        <v>628</v>
      </c>
      <c r="E34">
        <v>30737.446992000001</v>
      </c>
      <c r="F34">
        <v>2783.1</v>
      </c>
      <c r="G34">
        <v>149.07243429288701</v>
      </c>
      <c r="H34">
        <f>(Table2[[#This Row],[1Y Return vs Nifty]]-AVERAGE(Table2[1Y Return vs Nifty]))/_xlfn.STDEV.P(Table2[1Y Return vs Nifty])</f>
        <v>1.9905816611666356</v>
      </c>
      <c r="I34">
        <v>15.152562887459601</v>
      </c>
      <c r="J34">
        <f>(Table2[[#This Row],[1M Return vs Nifty]]-AVERAGE(Table2[1M Return vs Nifty]))/_xlfn.STDEV.P(Table2[1M Return vs Nifty])</f>
        <v>1.4734367075003725</v>
      </c>
      <c r="K34">
        <v>80.504686915894197</v>
      </c>
      <c r="L34">
        <f>(Table2[[#This Row],[6M Return vs Nifty]]-AVERAGE(Table2[6M Return vs Nifty]))/_xlfn.STDEV.P(Table2[6M Return vs Nifty])</f>
        <v>2.0408312163897424</v>
      </c>
      <c r="M34">
        <v>8.6209333436425606</v>
      </c>
      <c r="N34">
        <f>(Table2[[#This Row],[1W Return vs Nifty]]-AVERAGE(Table2[1W Return vs Nifty]))/_xlfn.STDEV.P(Table2[1W Return vs Nifty])</f>
        <v>2.4567399239310541</v>
      </c>
      <c r="O34">
        <v>2408.5300000000002</v>
      </c>
      <c r="P34">
        <v>2303.5965259127902</v>
      </c>
      <c r="Q34">
        <v>1882.33883383789</v>
      </c>
      <c r="R34">
        <v>82.097277741056402</v>
      </c>
      <c r="S34" s="1">
        <f>(Table2[[#This Row],[Close Price]]-Table2[[#This Row],[20D EMA]])/Table2[[#This Row],[20D EMA]]</f>
        <v>0.15551809610011072</v>
      </c>
      <c r="T34" s="1">
        <f>(Table2[[#This Row],[Close Price]]-Table2[[#This Row],[50D EMA]])/Table2[[#This Row],[50D EMA]]</f>
        <v>0.20815427905596817</v>
      </c>
      <c r="U34" s="1">
        <f>(Table2[[#This Row],[Close Price]]-Table2[[#This Row],[200D EMA]])/Table2[[#This Row],[200D EMA]]</f>
        <v>0.47853295590016232</v>
      </c>
      <c r="V34">
        <v>1.81274315160736</v>
      </c>
      <c r="W34">
        <v>2570</v>
      </c>
      <c r="X34">
        <v>2824.95</v>
      </c>
      <c r="Y34">
        <v>2326.35</v>
      </c>
      <c r="Z34">
        <v>2824.95</v>
      </c>
      <c r="AA34">
        <v>2282</v>
      </c>
      <c r="AB34">
        <v>2824.95</v>
      </c>
      <c r="AC34" s="1">
        <f>(Table2[[#This Row],[Close Price]]/Table2[[#This Row],[Day Low]])-1</f>
        <v>8.2918287937743251E-2</v>
      </c>
      <c r="AD34" s="1">
        <f>(Table2[[#This Row],[Day High]]/Table2[[#This Row],[Close Price]])-1</f>
        <v>1.503718874636184E-2</v>
      </c>
      <c r="AE34" s="1">
        <f>(Table2[[#This Row],[Close Price]]/Table2[[#This Row],[Current Week Low]])-1</f>
        <v>0.19633761041975628</v>
      </c>
      <c r="AF34" s="1">
        <f>(Table2[[#This Row],[Current Week High]]/Table2[[#This Row],[Close Price]])-1</f>
        <v>1.503718874636184E-2</v>
      </c>
      <c r="AG34" s="1">
        <f>(Table2[[#This Row],[Close Price]]/Table2[[#This Row],[Current Month Low]])-1</f>
        <v>0.21958808063102531</v>
      </c>
      <c r="AH34" s="1">
        <f>(Table2[[#This Row],[Current Month High]]/Table2[[#This Row],[Close Price]])-1</f>
        <v>1.503718874636184E-2</v>
      </c>
      <c r="AI34">
        <v>1.50371887463618</v>
      </c>
      <c r="AJ34">
        <v>179.53997589393299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0.08</v>
      </c>
      <c r="AM34" t="s">
        <v>3203</v>
      </c>
      <c r="AN34">
        <v>10.8</v>
      </c>
      <c r="AO34" t="s">
        <v>3203</v>
      </c>
      <c r="AP34">
        <v>0.142286857304847</v>
      </c>
      <c r="AQ34">
        <f>(Table2[[#This Row],[Sharpe Ratio]]-AVERAGE(Table2[Sharpe Ratio]))/_xlfn.STDEV.P(Table2[Sharpe Ratio])</f>
        <v>0.90405002637375675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8.8656395353615611</v>
      </c>
      <c r="AS34">
        <f>_xlfn.RANK.AVG(Table2[[#This Row],[1Y Return vs Nifty Z-Score]],Table2[1Y Return vs Nifty Z-Score])</f>
        <v>38</v>
      </c>
      <c r="AT34">
        <f>_xlfn.RANK.AVG(Table2[[#This Row],[6M Return vs Nifty Z-Score]],Table2[6M Return vs Nifty Z-Score])</f>
        <v>29</v>
      </c>
      <c r="AU34">
        <f>_xlfn.RANK.AVG(Table2[[#This Row],[Sharpe Ratio Z-Score]],Table2[Sharpe Ratio Z-Score])</f>
        <v>132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1001</v>
      </c>
      <c r="B35" t="s">
        <v>1002</v>
      </c>
      <c r="C35" t="s">
        <v>3170</v>
      </c>
      <c r="D35" t="s">
        <v>135</v>
      </c>
      <c r="E35">
        <v>14568.632914</v>
      </c>
      <c r="F35">
        <v>1621.25</v>
      </c>
      <c r="G35">
        <v>80.528411706312198</v>
      </c>
      <c r="H35">
        <f>(Table2[[#This Row],[1Y Return vs Nifty]]-AVERAGE(Table2[1Y Return vs Nifty]))/_xlfn.STDEV.P(Table2[1Y Return vs Nifty])</f>
        <v>0.85824527806641282</v>
      </c>
      <c r="I35">
        <v>-11.0770651972884</v>
      </c>
      <c r="J35">
        <f>(Table2[[#This Row],[1M Return vs Nifty]]-AVERAGE(Table2[1M Return vs Nifty]))/_xlfn.STDEV.P(Table2[1M Return vs Nifty])</f>
        <v>-1.0076121785775809</v>
      </c>
      <c r="K35">
        <v>66.830292459252206</v>
      </c>
      <c r="L35">
        <f>(Table2[[#This Row],[6M Return vs Nifty]]-AVERAGE(Table2[6M Return vs Nifty]))/_xlfn.STDEV.P(Table2[6M Return vs Nifty])</f>
        <v>1.6163246111683001</v>
      </c>
      <c r="M35">
        <v>-4.7068860334617897</v>
      </c>
      <c r="N35">
        <f>(Table2[[#This Row],[1W Return vs Nifty]]-AVERAGE(Table2[1W Return vs Nifty]))/_xlfn.STDEV.P(Table2[1W Return vs Nifty])</f>
        <v>-0.6292349341471849</v>
      </c>
      <c r="O35">
        <v>1664.45</v>
      </c>
      <c r="P35">
        <v>1564.3414727239201</v>
      </c>
      <c r="Q35">
        <v>1152.4834529848899</v>
      </c>
      <c r="R35">
        <v>37.917398634477799</v>
      </c>
      <c r="S35" s="1">
        <f>(Table2[[#This Row],[Close Price]]-Table2[[#This Row],[20D EMA]])/Table2[[#This Row],[20D EMA]]</f>
        <v>-2.595451951094959E-2</v>
      </c>
      <c r="T35" s="1">
        <f>(Table2[[#This Row],[Close Price]]-Table2[[#This Row],[50D EMA]])/Table2[[#This Row],[50D EMA]]</f>
        <v>3.6378583748078695E-2</v>
      </c>
      <c r="U35" s="1">
        <f>(Table2[[#This Row],[Close Price]]-Table2[[#This Row],[200D EMA]])/Table2[[#This Row],[200D EMA]]</f>
        <v>0.40674470926330603</v>
      </c>
      <c r="V35">
        <v>0.62372072882893603</v>
      </c>
      <c r="W35">
        <v>1609.3</v>
      </c>
      <c r="X35">
        <v>1634.95</v>
      </c>
      <c r="Y35">
        <v>1576</v>
      </c>
      <c r="Z35">
        <v>1634.95</v>
      </c>
      <c r="AA35">
        <v>1576</v>
      </c>
      <c r="AB35">
        <v>1729</v>
      </c>
      <c r="AC35" s="1">
        <f>(Table2[[#This Row],[Close Price]]/Table2[[#This Row],[Day Low]])-1</f>
        <v>7.4255887653016384E-3</v>
      </c>
      <c r="AD35" s="1">
        <f>(Table2[[#This Row],[Day High]]/Table2[[#This Row],[Close Price]])-1</f>
        <v>8.4502698535080523E-3</v>
      </c>
      <c r="AE35" s="1">
        <f>(Table2[[#This Row],[Close Price]]/Table2[[#This Row],[Current Week Low]])-1</f>
        <v>2.8711928934010089E-2</v>
      </c>
      <c r="AF35" s="1">
        <f>(Table2[[#This Row],[Current Week High]]/Table2[[#This Row],[Close Price]])-1</f>
        <v>8.4502698535080523E-3</v>
      </c>
      <c r="AG35" s="1">
        <f>(Table2[[#This Row],[Close Price]]/Table2[[#This Row],[Current Month Low]])-1</f>
        <v>2.8711928934010089E-2</v>
      </c>
      <c r="AH35" s="1">
        <f>(Table2[[#This Row],[Current Month High]]/Table2[[#This Row],[Close Price]])-1</f>
        <v>6.6461063993831893E-2</v>
      </c>
      <c r="AI35">
        <v>21.5111796453354</v>
      </c>
      <c r="AJ35">
        <v>149.423076923076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0.13</v>
      </c>
      <c r="AM35" t="s">
        <v>3203</v>
      </c>
      <c r="AN35">
        <v>-12.13</v>
      </c>
      <c r="AO35" t="s">
        <v>3202</v>
      </c>
      <c r="AP35">
        <v>0.20397158374101099</v>
      </c>
      <c r="AQ35">
        <f>(Table2[[#This Row],[Sharpe Ratio]]-AVERAGE(Table2[Sharpe Ratio]))/_xlfn.STDEV.P(Table2[Sharpe Ratio])</f>
        <v>1.624298245720371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2.462021022230318</v>
      </c>
      <c r="AS35">
        <f>_xlfn.RANK.AVG(Table2[[#This Row],[1Y Return vs Nifty Z-Score]],Table2[1Y Return vs Nifty Z-Score])</f>
        <v>112</v>
      </c>
      <c r="AT35">
        <f>_xlfn.RANK.AVG(Table2[[#This Row],[6M Return vs Nifty Z-Score]],Table2[6M Return vs Nifty Z-Score])</f>
        <v>53</v>
      </c>
      <c r="AU35">
        <f>_xlfn.RANK.AVG(Table2[[#This Row],[Sharpe Ratio Z-Score]],Table2[Sharpe Ratio Z-Score])</f>
        <v>35</v>
      </c>
      <c r="AV35">
        <f>(Table2[[#This Row],[Rank 1Y]]+Table2[[#This Row],[Rank 6M]]+Table2[[#This Row],[Rank Sharpe]])/3</f>
        <v>66.666666666666671</v>
      </c>
    </row>
    <row r="36" spans="1:48" x14ac:dyDescent="0.3">
      <c r="A36" t="s">
        <v>851</v>
      </c>
      <c r="B36" t="s">
        <v>852</v>
      </c>
      <c r="C36" t="s">
        <v>3170</v>
      </c>
      <c r="D36" t="s">
        <v>258</v>
      </c>
      <c r="E36">
        <v>18852.704269934999</v>
      </c>
      <c r="F36">
        <v>1299.45</v>
      </c>
      <c r="G36">
        <v>133.99846598576499</v>
      </c>
      <c r="H36">
        <f>(Table2[[#This Row],[1Y Return vs Nifty]]-AVERAGE(Table2[1Y Return vs Nifty]))/_xlfn.STDEV.P(Table2[1Y Return vs Nifty])</f>
        <v>1.7415620952330035</v>
      </c>
      <c r="I36">
        <v>0.117970424630834</v>
      </c>
      <c r="J36">
        <f>(Table2[[#This Row],[1M Return vs Nifty]]-AVERAGE(Table2[1M Return vs Nifty]))/_xlfn.STDEV.P(Table2[1M Return vs Nifty])</f>
        <v>5.1321275210754691E-2</v>
      </c>
      <c r="K36">
        <v>47.432560996105501</v>
      </c>
      <c r="L36">
        <f>(Table2[[#This Row],[6M Return vs Nifty]]-AVERAGE(Table2[6M Return vs Nifty]))/_xlfn.STDEV.P(Table2[6M Return vs Nifty])</f>
        <v>1.014143274471677</v>
      </c>
      <c r="M36">
        <v>-7.3838963434695701</v>
      </c>
      <c r="N36">
        <f>(Table2[[#This Row],[1W Return vs Nifty]]-AVERAGE(Table2[1W Return vs Nifty]))/_xlfn.STDEV.P(Table2[1W Return vs Nifty])</f>
        <v>-1.2490802575083344</v>
      </c>
      <c r="O36">
        <v>1303.32</v>
      </c>
      <c r="P36">
        <v>1279.60035736278</v>
      </c>
      <c r="Q36">
        <v>1041.41399842027</v>
      </c>
      <c r="R36">
        <v>47.288676316302102</v>
      </c>
      <c r="S36" s="1">
        <f>(Table2[[#This Row],[Close Price]]-Table2[[#This Row],[20D EMA]])/Table2[[#This Row],[20D EMA]]</f>
        <v>-2.9693398397936739E-3</v>
      </c>
      <c r="T36" s="1">
        <f>(Table2[[#This Row],[Close Price]]-Table2[[#This Row],[50D EMA]])/Table2[[#This Row],[50D EMA]]</f>
        <v>1.5512376597119459E-2</v>
      </c>
      <c r="U36" s="1">
        <f>(Table2[[#This Row],[Close Price]]-Table2[[#This Row],[200D EMA]])/Table2[[#This Row],[200D EMA]]</f>
        <v>0.24777466211434371</v>
      </c>
      <c r="V36">
        <v>1.3288467553598</v>
      </c>
      <c r="W36">
        <v>1275.5999999999999</v>
      </c>
      <c r="X36">
        <v>1306.95</v>
      </c>
      <c r="Y36">
        <v>1271</v>
      </c>
      <c r="Z36">
        <v>1333.25</v>
      </c>
      <c r="AA36">
        <v>1271</v>
      </c>
      <c r="AB36">
        <v>1404.85</v>
      </c>
      <c r="AC36" s="1">
        <f>(Table2[[#This Row],[Close Price]]/Table2[[#This Row],[Day Low]])-1</f>
        <v>1.8697083725305763E-2</v>
      </c>
      <c r="AD36" s="1">
        <f>(Table2[[#This Row],[Day High]]/Table2[[#This Row],[Close Price]])-1</f>
        <v>5.7716726307284194E-3</v>
      </c>
      <c r="AE36" s="1">
        <f>(Table2[[#This Row],[Close Price]]/Table2[[#This Row],[Current Week Low]])-1</f>
        <v>2.2383949645948142E-2</v>
      </c>
      <c r="AF36" s="1">
        <f>(Table2[[#This Row],[Current Week High]]/Table2[[#This Row],[Close Price]])-1</f>
        <v>2.6011004655815961E-2</v>
      </c>
      <c r="AG36" s="1">
        <f>(Table2[[#This Row],[Close Price]]/Table2[[#This Row],[Current Month Low]])-1</f>
        <v>2.2383949645948142E-2</v>
      </c>
      <c r="AH36" s="1">
        <f>(Table2[[#This Row],[Current Month High]]/Table2[[#This Row],[Close Price]])-1</f>
        <v>8.1111239370502908E-2</v>
      </c>
      <c r="AI36">
        <v>11.585670860748699</v>
      </c>
      <c r="AJ36">
        <v>177.30473751600499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-0.1</v>
      </c>
      <c r="AM36" t="s">
        <v>3202</v>
      </c>
      <c r="AN36">
        <v>-0.82</v>
      </c>
      <c r="AO36" t="s">
        <v>3202</v>
      </c>
      <c r="AP36">
        <v>0.18941865418395401</v>
      </c>
      <c r="AQ36">
        <f>(Table2[[#This Row],[Sharpe Ratio]]-AVERAGE(Table2[Sharpe Ratio]))/_xlfn.STDEV.P(Table2[Sharpe Ratio])</f>
        <v>1.4543741461040052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3.0123205335111058</v>
      </c>
      <c r="AS36">
        <f>_xlfn.RANK.AVG(Table2[[#This Row],[1Y Return vs Nifty Z-Score]],Table2[1Y Return vs Nifty Z-Score])</f>
        <v>44</v>
      </c>
      <c r="AT36">
        <f>_xlfn.RANK.AVG(Table2[[#This Row],[6M Return vs Nifty Z-Score]],Table2[6M Return vs Nifty Z-Score])</f>
        <v>104</v>
      </c>
      <c r="AU36">
        <f>_xlfn.RANK.AVG(Table2[[#This Row],[Sharpe Ratio Z-Score]],Table2[Sharpe Ratio Z-Score])</f>
        <v>54</v>
      </c>
      <c r="AV36">
        <f>(Table2[[#This Row],[Rank 1Y]]+Table2[[#This Row],[Rank 6M]]+Table2[[#This Row],[Rank Sharpe]])/3</f>
        <v>67.333333333333329</v>
      </c>
    </row>
    <row r="37" spans="1:48" x14ac:dyDescent="0.3">
      <c r="A37" t="s">
        <v>527</v>
      </c>
      <c r="B37" t="s">
        <v>528</v>
      </c>
      <c r="C37" t="s">
        <v>3170</v>
      </c>
      <c r="D37" t="s">
        <v>211</v>
      </c>
      <c r="E37">
        <v>40547.303052025003</v>
      </c>
      <c r="F37">
        <v>10094.35</v>
      </c>
      <c r="G37">
        <v>78.480636880414593</v>
      </c>
      <c r="H37">
        <f>(Table2[[#This Row],[1Y Return vs Nifty]]-AVERAGE(Table2[1Y Return vs Nifty]))/_xlfn.STDEV.P(Table2[1Y Return vs Nifty])</f>
        <v>0.82441636268824325</v>
      </c>
      <c r="I37">
        <v>16.551452948147499</v>
      </c>
      <c r="J37">
        <f>(Table2[[#This Row],[1M Return vs Nifty]]-AVERAGE(Table2[1M Return vs Nifty]))/_xlfn.STDEV.P(Table2[1M Return vs Nifty])</f>
        <v>1.605757097846791</v>
      </c>
      <c r="K37">
        <v>52.510324278350197</v>
      </c>
      <c r="L37">
        <f>(Table2[[#This Row],[6M Return vs Nifty]]-AVERAGE(Table2[6M Return vs Nifty]))/_xlfn.STDEV.P(Table2[6M Return vs Nifty])</f>
        <v>1.1717768764493341</v>
      </c>
      <c r="M37">
        <v>9.5484180419088496</v>
      </c>
      <c r="N37">
        <f>(Table2[[#This Row],[1W Return vs Nifty]]-AVERAGE(Table2[1W Return vs Nifty]))/_xlfn.STDEV.P(Table2[1W Return vs Nifty])</f>
        <v>2.6714933190002408</v>
      </c>
      <c r="O37">
        <v>9068.34</v>
      </c>
      <c r="P37">
        <v>8714.6828554095991</v>
      </c>
      <c r="Q37">
        <v>7320.6317393320496</v>
      </c>
      <c r="R37">
        <v>85.071881834716095</v>
      </c>
      <c r="S37" s="1">
        <f>(Table2[[#This Row],[Close Price]]-Table2[[#This Row],[20D EMA]])/Table2[[#This Row],[20D EMA]]</f>
        <v>0.11314198629517642</v>
      </c>
      <c r="T37" s="1">
        <f>(Table2[[#This Row],[Close Price]]-Table2[[#This Row],[50D EMA]])/Table2[[#This Row],[50D EMA]]</f>
        <v>0.15831524422417498</v>
      </c>
      <c r="U37" s="1">
        <f>(Table2[[#This Row],[Close Price]]-Table2[[#This Row],[200D EMA]])/Table2[[#This Row],[200D EMA]]</f>
        <v>0.37889056019105677</v>
      </c>
      <c r="V37">
        <v>1.41707096224828</v>
      </c>
      <c r="W37">
        <v>9860.9</v>
      </c>
      <c r="X37">
        <v>10430.25</v>
      </c>
      <c r="Y37">
        <v>8888</v>
      </c>
      <c r="Z37">
        <v>10430.25</v>
      </c>
      <c r="AA37">
        <v>8716.4</v>
      </c>
      <c r="AB37">
        <v>10430.25</v>
      </c>
      <c r="AC37" s="1">
        <f>(Table2[[#This Row],[Close Price]]/Table2[[#This Row],[Day Low]])-1</f>
        <v>2.3674309647192526E-2</v>
      </c>
      <c r="AD37" s="1">
        <f>(Table2[[#This Row],[Day High]]/Table2[[#This Row],[Close Price]])-1</f>
        <v>3.3276040557341346E-2</v>
      </c>
      <c r="AE37" s="1">
        <f>(Table2[[#This Row],[Close Price]]/Table2[[#This Row],[Current Week Low]])-1</f>
        <v>0.13572794779477948</v>
      </c>
      <c r="AF37" s="1">
        <f>(Table2[[#This Row],[Current Week High]]/Table2[[#This Row],[Close Price]])-1</f>
        <v>3.3276040557341346E-2</v>
      </c>
      <c r="AG37" s="1">
        <f>(Table2[[#This Row],[Close Price]]/Table2[[#This Row],[Current Month Low]])-1</f>
        <v>0.15808705428846781</v>
      </c>
      <c r="AH37" s="1">
        <f>(Table2[[#This Row],[Current Month High]]/Table2[[#This Row],[Close Price]])-1</f>
        <v>3.3276040557341346E-2</v>
      </c>
      <c r="AI37">
        <v>3.3276040557341302</v>
      </c>
      <c r="AJ37">
        <v>122.06615115549999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0.13</v>
      </c>
      <c r="AM37" t="s">
        <v>3203</v>
      </c>
      <c r="AN37">
        <v>12.42</v>
      </c>
      <c r="AO37" t="s">
        <v>3203</v>
      </c>
      <c r="AP37">
        <v>0.28780072318198902</v>
      </c>
      <c r="AQ37">
        <f>(Table2[[#This Row],[Sharpe Ratio]]-AVERAGE(Table2[Sharpe Ratio]))/_xlfn.STDEV.P(Table2[Sharpe Ratio])</f>
        <v>2.6031108610961873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8.8765545170807965</v>
      </c>
      <c r="AS37">
        <f>_xlfn.RANK.AVG(Table2[[#This Row],[1Y Return vs Nifty Z-Score]],Table2[1Y Return vs Nifty Z-Score])</f>
        <v>116</v>
      </c>
      <c r="AT37">
        <f>_xlfn.RANK.AVG(Table2[[#This Row],[6M Return vs Nifty Z-Score]],Table2[6M Return vs Nifty Z-Score])</f>
        <v>85</v>
      </c>
      <c r="AU37">
        <f>_xlfn.RANK.AVG(Table2[[#This Row],[Sharpe Ratio Z-Score]],Table2[Sharpe Ratio Z-Score])</f>
        <v>3</v>
      </c>
      <c r="AV37">
        <f>(Table2[[#This Row],[Rank 1Y]]+Table2[[#This Row],[Rank 6M]]+Table2[[#This Row],[Rank Sharpe]])/3</f>
        <v>68</v>
      </c>
    </row>
    <row r="38" spans="1:48" x14ac:dyDescent="0.3">
      <c r="A38" t="s">
        <v>1010</v>
      </c>
      <c r="B38" t="s">
        <v>1011</v>
      </c>
      <c r="C38" t="s">
        <v>3170</v>
      </c>
      <c r="D38" t="s">
        <v>438</v>
      </c>
      <c r="E38">
        <v>14252.245745504901</v>
      </c>
      <c r="F38">
        <v>230.55</v>
      </c>
      <c r="G38">
        <v>235.51232419022401</v>
      </c>
      <c r="H38">
        <f>(Table2[[#This Row],[1Y Return vs Nifty]]-AVERAGE(Table2[1Y Return vs Nifty]))/_xlfn.STDEV.P(Table2[1Y Return vs Nifty])</f>
        <v>3.418554934230754</v>
      </c>
      <c r="I38">
        <v>-0.33808365860995698</v>
      </c>
      <c r="J38">
        <f>(Table2[[#This Row],[1M Return vs Nifty]]-AVERAGE(Table2[1M Return vs Nifty]))/_xlfn.STDEV.P(Table2[1M Return vs Nifty])</f>
        <v>8.1833217651316268E-3</v>
      </c>
      <c r="K38">
        <v>34.880661524989598</v>
      </c>
      <c r="L38">
        <f>(Table2[[#This Row],[6M Return vs Nifty]]-AVERAGE(Table2[6M Return vs Nifty]))/_xlfn.STDEV.P(Table2[6M Return vs Nifty])</f>
        <v>0.62448329717183337</v>
      </c>
      <c r="M38">
        <v>-1.94646967919443</v>
      </c>
      <c r="N38">
        <f>(Table2[[#This Row],[1W Return vs Nifty]]-AVERAGE(Table2[1W Return vs Nifty]))/_xlfn.STDEV.P(Table2[1W Return vs Nifty])</f>
        <v>9.9225473633307651E-3</v>
      </c>
      <c r="O38">
        <v>215.57</v>
      </c>
      <c r="P38">
        <v>206.10678929291001</v>
      </c>
      <c r="Q38">
        <v>168.57075711329301</v>
      </c>
      <c r="R38">
        <v>64.998235797288103</v>
      </c>
      <c r="S38" s="1">
        <f>(Table2[[#This Row],[Close Price]]-Table2[[#This Row],[20D EMA]])/Table2[[#This Row],[20D EMA]]</f>
        <v>6.9490188801781413E-2</v>
      </c>
      <c r="T38" s="1">
        <f>(Table2[[#This Row],[Close Price]]-Table2[[#This Row],[50D EMA]])/Table2[[#This Row],[50D EMA]]</f>
        <v>0.11859488370541921</v>
      </c>
      <c r="U38" s="1">
        <f>(Table2[[#This Row],[Close Price]]-Table2[[#This Row],[200D EMA]])/Table2[[#This Row],[200D EMA]]</f>
        <v>0.36767493928411316</v>
      </c>
      <c r="V38">
        <v>1.24836684332544</v>
      </c>
      <c r="W38">
        <v>214.95</v>
      </c>
      <c r="X38">
        <v>233.48</v>
      </c>
      <c r="Y38">
        <v>207.11</v>
      </c>
      <c r="Z38">
        <v>233.48</v>
      </c>
      <c r="AA38">
        <v>207.1</v>
      </c>
      <c r="AB38">
        <v>233.48</v>
      </c>
      <c r="AC38" s="1">
        <f>(Table2[[#This Row],[Close Price]]/Table2[[#This Row],[Day Low]])-1</f>
        <v>7.2575017445917656E-2</v>
      </c>
      <c r="AD38" s="1">
        <f>(Table2[[#This Row],[Day High]]/Table2[[#This Row],[Close Price]])-1</f>
        <v>1.2708739969637728E-2</v>
      </c>
      <c r="AE38" s="1">
        <f>(Table2[[#This Row],[Close Price]]/Table2[[#This Row],[Current Week Low]])-1</f>
        <v>0.11317657283569127</v>
      </c>
      <c r="AF38" s="1">
        <f>(Table2[[#This Row],[Current Week High]]/Table2[[#This Row],[Close Price]])-1</f>
        <v>1.2708739969637728E-2</v>
      </c>
      <c r="AG38" s="1">
        <f>(Table2[[#This Row],[Close Price]]/Table2[[#This Row],[Current Month Low]])-1</f>
        <v>0.11323032351521012</v>
      </c>
      <c r="AH38" s="1">
        <f>(Table2[[#This Row],[Current Month High]]/Table2[[#This Row],[Close Price]])-1</f>
        <v>1.2708739969637728E-2</v>
      </c>
      <c r="AI38">
        <v>1.2708739969637699</v>
      </c>
      <c r="AJ38">
        <v>283.610648918469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0.27</v>
      </c>
      <c r="AM38" t="s">
        <v>3203</v>
      </c>
      <c r="AN38">
        <v>3.09</v>
      </c>
      <c r="AO38" t="s">
        <v>3203</v>
      </c>
      <c r="AP38">
        <v>0.19963560791802201</v>
      </c>
      <c r="AQ38">
        <f>(Table2[[#This Row],[Sharpe Ratio]]-AVERAGE(Table2[Sharpe Ratio]))/_xlfn.STDEV.P(Table2[Sharpe Ratio])</f>
        <v>1.5736701721911854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5.6348142727222355</v>
      </c>
      <c r="AS38">
        <f>_xlfn.RANK.AVG(Table2[[#This Row],[1Y Return vs Nifty Z-Score]],Table2[1Y Return vs Nifty Z-Score])</f>
        <v>7</v>
      </c>
      <c r="AT38">
        <f>_xlfn.RANK.AVG(Table2[[#This Row],[6M Return vs Nifty Z-Score]],Table2[6M Return vs Nifty Z-Score])</f>
        <v>158</v>
      </c>
      <c r="AU38">
        <f>_xlfn.RANK.AVG(Table2[[#This Row],[Sharpe Ratio Z-Score]],Table2[Sharpe Ratio Z-Score])</f>
        <v>41</v>
      </c>
      <c r="AV38">
        <f>(Table2[[#This Row],[Rank 1Y]]+Table2[[#This Row],[Rank 6M]]+Table2[[#This Row],[Rank Sharpe]])/3</f>
        <v>68.666666666666671</v>
      </c>
    </row>
    <row r="39" spans="1:48" x14ac:dyDescent="0.3">
      <c r="A39" t="s">
        <v>1502</v>
      </c>
      <c r="B39" t="s">
        <v>1503</v>
      </c>
      <c r="C39" t="s">
        <v>3171</v>
      </c>
      <c r="D39" t="s">
        <v>144</v>
      </c>
      <c r="E39">
        <v>6940.6657992</v>
      </c>
      <c r="F39">
        <v>235.2</v>
      </c>
      <c r="G39">
        <v>144.13624349858199</v>
      </c>
      <c r="H39">
        <f>(Table2[[#This Row],[1Y Return vs Nifty]]-AVERAGE(Table2[1Y Return vs Nifty]))/_xlfn.STDEV.P(Table2[1Y Return vs Nifty])</f>
        <v>1.9090365720488178</v>
      </c>
      <c r="I39">
        <v>-1.80666626450862</v>
      </c>
      <c r="J39">
        <f>(Table2[[#This Row],[1M Return vs Nifty]]-AVERAGE(Table2[1M Return vs Nifty]))/_xlfn.STDEV.P(Table2[1M Return vs Nifty])</f>
        <v>-0.1307292555198292</v>
      </c>
      <c r="K39">
        <v>53.851771314398299</v>
      </c>
      <c r="L39">
        <f>(Table2[[#This Row],[6M Return vs Nifty]]-AVERAGE(Table2[6M Return vs Nifty]))/_xlfn.STDEV.P(Table2[6M Return vs Nifty])</f>
        <v>1.2134206310713567</v>
      </c>
      <c r="M39">
        <v>-8.6000946889793894</v>
      </c>
      <c r="N39">
        <f>(Table2[[#This Row],[1W Return vs Nifty]]-AVERAGE(Table2[1W Return vs Nifty]))/_xlfn.STDEV.P(Table2[1W Return vs Nifty])</f>
        <v>-1.5306835273671042</v>
      </c>
      <c r="O39">
        <v>228.79</v>
      </c>
      <c r="P39">
        <v>216.472489954346</v>
      </c>
      <c r="Q39">
        <v>172.07103918720401</v>
      </c>
      <c r="R39">
        <v>57.0493516861114</v>
      </c>
      <c r="S39" s="1">
        <f>(Table2[[#This Row],[Close Price]]-Table2[[#This Row],[20D EMA]])/Table2[[#This Row],[20D EMA]]</f>
        <v>2.8016958783163588E-2</v>
      </c>
      <c r="T39" s="1">
        <f>(Table2[[#This Row],[Close Price]]-Table2[[#This Row],[50D EMA]])/Table2[[#This Row],[50D EMA]]</f>
        <v>8.6512193995660208E-2</v>
      </c>
      <c r="U39" s="1">
        <f>(Table2[[#This Row],[Close Price]]-Table2[[#This Row],[200D EMA]])/Table2[[#This Row],[200D EMA]]</f>
        <v>0.36687731480551516</v>
      </c>
      <c r="V39">
        <v>0.44623626376863201</v>
      </c>
      <c r="W39">
        <v>230.5</v>
      </c>
      <c r="X39">
        <v>238.5</v>
      </c>
      <c r="Y39">
        <v>225.3</v>
      </c>
      <c r="Z39">
        <v>240</v>
      </c>
      <c r="AA39">
        <v>225.3</v>
      </c>
      <c r="AB39">
        <v>250</v>
      </c>
      <c r="AC39" s="1">
        <f>(Table2[[#This Row],[Close Price]]/Table2[[#This Row],[Day Low]])-1</f>
        <v>2.0390455531453355E-2</v>
      </c>
      <c r="AD39" s="1">
        <f>(Table2[[#This Row],[Day High]]/Table2[[#This Row],[Close Price]])-1</f>
        <v>1.40306122448981E-2</v>
      </c>
      <c r="AE39" s="1">
        <f>(Table2[[#This Row],[Close Price]]/Table2[[#This Row],[Current Week Low]])-1</f>
        <v>4.3941411451398071E-2</v>
      </c>
      <c r="AF39" s="1">
        <f>(Table2[[#This Row],[Current Week High]]/Table2[[#This Row],[Close Price]])-1</f>
        <v>2.0408163265306145E-2</v>
      </c>
      <c r="AG39" s="1">
        <f>(Table2[[#This Row],[Close Price]]/Table2[[#This Row],[Current Month Low]])-1</f>
        <v>4.3941411451398071E-2</v>
      </c>
      <c r="AH39" s="1">
        <f>(Table2[[#This Row],[Current Month High]]/Table2[[#This Row],[Close Price]])-1</f>
        <v>6.2925170068027336E-2</v>
      </c>
      <c r="AI39">
        <v>6.2925170068027301</v>
      </c>
      <c r="AJ39">
        <v>182.692307692307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</v>
      </c>
      <c r="AM39" t="s">
        <v>3203</v>
      </c>
      <c r="AN39">
        <v>5.89</v>
      </c>
      <c r="AO39" t="s">
        <v>3203</v>
      </c>
      <c r="AP39">
        <v>0.16855415015782799</v>
      </c>
      <c r="AQ39">
        <f>(Table2[[#This Row],[Sharpe Ratio]]-AVERAGE(Table2[Sharpe Ratio]))/_xlfn.STDEV.P(Table2[Sharpe Ratio])</f>
        <v>1.2107543273808201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2.6717987476140603</v>
      </c>
      <c r="AS39">
        <f>_xlfn.RANK.AVG(Table2[[#This Row],[1Y Return vs Nifty Z-Score]],Table2[1Y Return vs Nifty Z-Score])</f>
        <v>40</v>
      </c>
      <c r="AT39">
        <f>_xlfn.RANK.AVG(Table2[[#This Row],[6M Return vs Nifty Z-Score]],Table2[6M Return vs Nifty Z-Score])</f>
        <v>81</v>
      </c>
      <c r="AU39">
        <f>_xlfn.RANK.AVG(Table2[[#This Row],[Sharpe Ratio Z-Score]],Table2[Sharpe Ratio Z-Score])</f>
        <v>88</v>
      </c>
      <c r="AV39">
        <f>(Table2[[#This Row],[Rank 1Y]]+Table2[[#This Row],[Rank 6M]]+Table2[[#This Row],[Rank Sharpe]])/3</f>
        <v>69.666666666666671</v>
      </c>
    </row>
    <row r="40" spans="1:48" x14ac:dyDescent="0.3">
      <c r="A40" t="s">
        <v>458</v>
      </c>
      <c r="B40" t="s">
        <v>459</v>
      </c>
      <c r="C40" t="s">
        <v>3162</v>
      </c>
      <c r="D40" t="s">
        <v>54</v>
      </c>
      <c r="E40">
        <v>49325.078728020002</v>
      </c>
      <c r="F40">
        <v>1747.95</v>
      </c>
      <c r="G40">
        <v>87.695448729649797</v>
      </c>
      <c r="H40">
        <f>(Table2[[#This Row],[1Y Return vs Nifty]]-AVERAGE(Table2[1Y Return vs Nifty]))/_xlfn.STDEV.P(Table2[1Y Return vs Nifty])</f>
        <v>0.97664359310987514</v>
      </c>
      <c r="I40">
        <v>12.729708641742899</v>
      </c>
      <c r="J40">
        <f>(Table2[[#This Row],[1M Return vs Nifty]]-AVERAGE(Table2[1M Return vs Nifty]))/_xlfn.STDEV.P(Table2[1M Return vs Nifty])</f>
        <v>1.244259999083372</v>
      </c>
      <c r="K40">
        <v>71.269302380556596</v>
      </c>
      <c r="L40">
        <f>(Table2[[#This Row],[6M Return vs Nifty]]-AVERAGE(Table2[6M Return vs Nifty]))/_xlfn.STDEV.P(Table2[6M Return vs Nifty])</f>
        <v>1.7541288143607812</v>
      </c>
      <c r="M40">
        <v>1.1852298264866501</v>
      </c>
      <c r="N40">
        <f>(Table2[[#This Row],[1W Return vs Nifty]]-AVERAGE(Table2[1W Return vs Nifty]))/_xlfn.STDEV.P(Table2[1W Return vs Nifty])</f>
        <v>0.73504836608429036</v>
      </c>
      <c r="O40">
        <v>1668.59</v>
      </c>
      <c r="P40">
        <v>1537.68570141754</v>
      </c>
      <c r="Q40">
        <v>1181.97188008017</v>
      </c>
      <c r="R40">
        <v>76.417315365026099</v>
      </c>
      <c r="S40" s="1">
        <f>(Table2[[#This Row],[Close Price]]-Table2[[#This Row],[20D EMA]])/Table2[[#This Row],[20D EMA]]</f>
        <v>4.7561114473897201E-2</v>
      </c>
      <c r="T40" s="1">
        <f>(Table2[[#This Row],[Close Price]]-Table2[[#This Row],[50D EMA]])/Table2[[#This Row],[50D EMA]]</f>
        <v>0.13674075162994917</v>
      </c>
      <c r="U40" s="1">
        <f>(Table2[[#This Row],[Close Price]]-Table2[[#This Row],[200D EMA]])/Table2[[#This Row],[200D EMA]]</f>
        <v>0.47884228843197296</v>
      </c>
      <c r="V40">
        <v>1.1013865531529401</v>
      </c>
      <c r="W40">
        <v>1729.95</v>
      </c>
      <c r="X40">
        <v>1754.35</v>
      </c>
      <c r="Y40">
        <v>1688.3</v>
      </c>
      <c r="Z40">
        <v>1754.35</v>
      </c>
      <c r="AA40">
        <v>1666.5</v>
      </c>
      <c r="AB40">
        <v>1754.35</v>
      </c>
      <c r="AC40" s="1">
        <f>(Table2[[#This Row],[Close Price]]/Table2[[#This Row],[Day Low]])-1</f>
        <v>1.040492499783241E-2</v>
      </c>
      <c r="AD40" s="1">
        <f>(Table2[[#This Row],[Day High]]/Table2[[#This Row],[Close Price]])-1</f>
        <v>3.6614319631567138E-3</v>
      </c>
      <c r="AE40" s="1">
        <f>(Table2[[#This Row],[Close Price]]/Table2[[#This Row],[Current Week Low]])-1</f>
        <v>3.5331398448143148E-2</v>
      </c>
      <c r="AF40" s="1">
        <f>(Table2[[#This Row],[Current Week High]]/Table2[[#This Row],[Close Price]])-1</f>
        <v>3.6614319631567138E-3</v>
      </c>
      <c r="AG40" s="1">
        <f>(Table2[[#This Row],[Close Price]]/Table2[[#This Row],[Current Month Low]])-1</f>
        <v>4.8874887488748797E-2</v>
      </c>
      <c r="AH40" s="1">
        <f>(Table2[[#This Row],[Current Month High]]/Table2[[#This Row],[Close Price]])-1</f>
        <v>3.6614319631567138E-3</v>
      </c>
      <c r="AI40">
        <v>0.36614319631567099</v>
      </c>
      <c r="AJ40">
        <v>142.064810968009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</v>
      </c>
      <c r="AM40" t="s">
        <v>3203</v>
      </c>
      <c r="AN40">
        <v>2.38</v>
      </c>
      <c r="AO40" t="s">
        <v>3203</v>
      </c>
      <c r="AP40">
        <v>0.16591113932865101</v>
      </c>
      <c r="AQ40">
        <f>(Table2[[#This Row],[Sharpe Ratio]]-AVERAGE(Table2[Sharpe Ratio]))/_xlfn.STDEV.P(Table2[Sharpe Ratio])</f>
        <v>1.1798937893933727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5.889974562031691</v>
      </c>
      <c r="AS40">
        <f>_xlfn.RANK.AVG(Table2[[#This Row],[1Y Return vs Nifty Z-Score]],Table2[1Y Return vs Nifty Z-Score])</f>
        <v>96</v>
      </c>
      <c r="AT40">
        <f>_xlfn.RANK.AVG(Table2[[#This Row],[6M Return vs Nifty Z-Score]],Table2[6M Return vs Nifty Z-Score])</f>
        <v>41</v>
      </c>
      <c r="AU40">
        <f>_xlfn.RANK.AVG(Table2[[#This Row],[Sharpe Ratio Z-Score]],Table2[Sharpe Ratio Z-Score])</f>
        <v>94</v>
      </c>
      <c r="AV40">
        <f>(Table2[[#This Row],[Rank 1Y]]+Table2[[#This Row],[Rank 6M]]+Table2[[#This Row],[Rank Sharpe]])/3</f>
        <v>77</v>
      </c>
    </row>
    <row r="41" spans="1:48" x14ac:dyDescent="0.3">
      <c r="A41" t="s">
        <v>1455</v>
      </c>
      <c r="B41" t="s">
        <v>1456</v>
      </c>
      <c r="C41" t="s">
        <v>3170</v>
      </c>
      <c r="D41" t="s">
        <v>276</v>
      </c>
      <c r="E41">
        <v>7424.14382663999</v>
      </c>
      <c r="F41">
        <v>3195.6</v>
      </c>
      <c r="G41">
        <v>127.378319573493</v>
      </c>
      <c r="H41">
        <f>(Table2[[#This Row],[1Y Return vs Nifty]]-AVERAGE(Table2[1Y Return vs Nifty]))/_xlfn.STDEV.P(Table2[1Y Return vs Nifty])</f>
        <v>1.6321983263558877</v>
      </c>
      <c r="I41">
        <v>-4.2499295593239097</v>
      </c>
      <c r="J41">
        <f>(Table2[[#This Row],[1M Return vs Nifty]]-AVERAGE(Table2[1M Return vs Nifty]))/_xlfn.STDEV.P(Table2[1M Return vs Nifty])</f>
        <v>-0.36183644683839283</v>
      </c>
      <c r="K41">
        <v>77.741005769670593</v>
      </c>
      <c r="L41">
        <f>(Table2[[#This Row],[6M Return vs Nifty]]-AVERAGE(Table2[6M Return vs Nifty]))/_xlfn.STDEV.P(Table2[6M Return vs Nifty])</f>
        <v>1.9550357608748523</v>
      </c>
      <c r="M41">
        <v>-6.5134199252952198</v>
      </c>
      <c r="N41">
        <f>(Table2[[#This Row],[1W Return vs Nifty]]-AVERAGE(Table2[1W Return vs Nifty]))/_xlfn.STDEV.P(Table2[1W Return vs Nifty])</f>
        <v>-1.0475267801517354</v>
      </c>
      <c r="O41">
        <v>3214.47</v>
      </c>
      <c r="P41">
        <v>2889.3380367796799</v>
      </c>
      <c r="Q41">
        <v>2121.6762760401898</v>
      </c>
      <c r="R41">
        <v>44.453679745757299</v>
      </c>
      <c r="S41" s="1">
        <f>(Table2[[#This Row],[Close Price]]-Table2[[#This Row],[20D EMA]])/Table2[[#This Row],[20D EMA]]</f>
        <v>-5.8703301010741716E-3</v>
      </c>
      <c r="T41" s="1">
        <f>(Table2[[#This Row],[Close Price]]-Table2[[#This Row],[50D EMA]])/Table2[[#This Row],[50D EMA]]</f>
        <v>0.10599727665014412</v>
      </c>
      <c r="U41" s="1">
        <f>(Table2[[#This Row],[Close Price]]-Table2[[#This Row],[200D EMA]])/Table2[[#This Row],[200D EMA]]</f>
        <v>0.50616756952391329</v>
      </c>
      <c r="V41">
        <v>0.97727523903374303</v>
      </c>
      <c r="W41">
        <v>3162</v>
      </c>
      <c r="X41">
        <v>3299.85</v>
      </c>
      <c r="Y41">
        <v>3162</v>
      </c>
      <c r="Z41">
        <v>3462.85</v>
      </c>
      <c r="AA41">
        <v>3162</v>
      </c>
      <c r="AB41">
        <v>3589.95</v>
      </c>
      <c r="AC41" s="1">
        <f>(Table2[[#This Row],[Close Price]]/Table2[[#This Row],[Day Low]])-1</f>
        <v>1.0626185958254153E-2</v>
      </c>
      <c r="AD41" s="1">
        <f>(Table2[[#This Row],[Day High]]/Table2[[#This Row],[Close Price]])-1</f>
        <v>3.2622981599699674E-2</v>
      </c>
      <c r="AE41" s="1">
        <f>(Table2[[#This Row],[Close Price]]/Table2[[#This Row],[Current Week Low]])-1</f>
        <v>1.0626185958254153E-2</v>
      </c>
      <c r="AF41" s="1">
        <f>(Table2[[#This Row],[Current Week High]]/Table2[[#This Row],[Close Price]])-1</f>
        <v>8.3630617098510385E-2</v>
      </c>
      <c r="AG41" s="1">
        <f>(Table2[[#This Row],[Close Price]]/Table2[[#This Row],[Current Month Low]])-1</f>
        <v>1.0626185958254153E-2</v>
      </c>
      <c r="AH41" s="1">
        <f>(Table2[[#This Row],[Current Month High]]/Table2[[#This Row],[Close Price]])-1</f>
        <v>0.12340405557641754</v>
      </c>
      <c r="AI41">
        <v>12.3404055576417</v>
      </c>
      <c r="AJ41">
        <v>165.08502695976699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0.32</v>
      </c>
      <c r="AM41" t="s">
        <v>3203</v>
      </c>
      <c r="AN41">
        <v>2.2799999999999998</v>
      </c>
      <c r="AO41" t="s">
        <v>3203</v>
      </c>
      <c r="AP41">
        <v>0.13276080899217099</v>
      </c>
      <c r="AQ41">
        <f>(Table2[[#This Row],[Sharpe Ratio]]-AVERAGE(Table2[Sharpe Ratio]))/_xlfn.STDEV.P(Table2[Sharpe Ratio])</f>
        <v>0.79282120635596653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2.9706920665965777</v>
      </c>
      <c r="AS41">
        <f>_xlfn.RANK.AVG(Table2[[#This Row],[1Y Return vs Nifty Z-Score]],Table2[1Y Return vs Nifty Z-Score])</f>
        <v>50</v>
      </c>
      <c r="AT41">
        <f>_xlfn.RANK.AVG(Table2[[#This Row],[6M Return vs Nifty Z-Score]],Table2[6M Return vs Nifty Z-Score])</f>
        <v>33</v>
      </c>
      <c r="AU41">
        <f>_xlfn.RANK.AVG(Table2[[#This Row],[Sharpe Ratio Z-Score]],Table2[Sharpe Ratio Z-Score])</f>
        <v>152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333</v>
      </c>
      <c r="B42" t="s">
        <v>334</v>
      </c>
      <c r="C42" t="s">
        <v>3168</v>
      </c>
      <c r="D42" t="s">
        <v>335</v>
      </c>
      <c r="E42">
        <v>76905.582089699994</v>
      </c>
      <c r="F42">
        <v>12852.6</v>
      </c>
      <c r="G42">
        <v>127.976170290662</v>
      </c>
      <c r="H42">
        <f>(Table2[[#This Row],[1Y Return vs Nifty]]-AVERAGE(Table2[1Y Return vs Nifty]))/_xlfn.STDEV.P(Table2[1Y Return vs Nifty])</f>
        <v>1.6420747253935712</v>
      </c>
      <c r="I42">
        <v>4.4511611767923398</v>
      </c>
      <c r="J42">
        <f>(Table2[[#This Row],[1M Return vs Nifty]]-AVERAGE(Table2[1M Return vs Nifty]))/_xlfn.STDEV.P(Table2[1M Return vs Nifty])</f>
        <v>0.46119586642026561</v>
      </c>
      <c r="K42">
        <v>72.7458593669583</v>
      </c>
      <c r="L42">
        <f>(Table2[[#This Row],[6M Return vs Nifty]]-AVERAGE(Table2[6M Return vs Nifty]))/_xlfn.STDEV.P(Table2[6M Return vs Nifty])</f>
        <v>1.7999669094735731</v>
      </c>
      <c r="M42">
        <v>-1.4369518740174301</v>
      </c>
      <c r="N42">
        <f>(Table2[[#This Row],[1W Return vs Nifty]]-AVERAGE(Table2[1W Return vs Nifty]))/_xlfn.STDEV.P(Table2[1W Return vs Nifty])</f>
        <v>0.12789827107553528</v>
      </c>
      <c r="O42">
        <v>12597.82</v>
      </c>
      <c r="P42">
        <v>12076.167115688801</v>
      </c>
      <c r="Q42">
        <v>9343.6694151414995</v>
      </c>
      <c r="R42">
        <v>56.650889759894099</v>
      </c>
      <c r="S42" s="1">
        <f>(Table2[[#This Row],[Close Price]]-Table2[[#This Row],[20D EMA]])/Table2[[#This Row],[20D EMA]]</f>
        <v>2.0224134016837887E-2</v>
      </c>
      <c r="T42" s="1">
        <f>(Table2[[#This Row],[Close Price]]-Table2[[#This Row],[50D EMA]])/Table2[[#This Row],[50D EMA]]</f>
        <v>6.4294645550449031E-2</v>
      </c>
      <c r="U42" s="1">
        <f>(Table2[[#This Row],[Close Price]]-Table2[[#This Row],[200D EMA]])/Table2[[#This Row],[200D EMA]]</f>
        <v>0.37554096029684525</v>
      </c>
      <c r="V42">
        <v>1.53436299608674</v>
      </c>
      <c r="W42">
        <v>12781.65</v>
      </c>
      <c r="X42">
        <v>13100</v>
      </c>
      <c r="Y42">
        <v>12022</v>
      </c>
      <c r="Z42">
        <v>13100</v>
      </c>
      <c r="AA42">
        <v>12022</v>
      </c>
      <c r="AB42">
        <v>13160</v>
      </c>
      <c r="AC42" s="1">
        <f>(Table2[[#This Row],[Close Price]]/Table2[[#This Row],[Day Low]])-1</f>
        <v>5.5509265235709204E-3</v>
      </c>
      <c r="AD42" s="1">
        <f>(Table2[[#This Row],[Day High]]/Table2[[#This Row],[Close Price]])-1</f>
        <v>1.9249023543874255E-2</v>
      </c>
      <c r="AE42" s="1">
        <f>(Table2[[#This Row],[Close Price]]/Table2[[#This Row],[Current Week Low]])-1</f>
        <v>6.9090001663616674E-2</v>
      </c>
      <c r="AF42" s="1">
        <f>(Table2[[#This Row],[Current Week High]]/Table2[[#This Row],[Close Price]])-1</f>
        <v>1.9249023543874255E-2</v>
      </c>
      <c r="AG42" s="1">
        <f>(Table2[[#This Row],[Close Price]]/Table2[[#This Row],[Current Month Low]])-1</f>
        <v>6.9090001663616674E-2</v>
      </c>
      <c r="AH42" s="1">
        <f>(Table2[[#This Row],[Current Month High]]/Table2[[#This Row],[Close Price]])-1</f>
        <v>2.3917339682243188E-2</v>
      </c>
      <c r="AI42">
        <v>6.1248307735399798</v>
      </c>
      <c r="AJ42">
        <v>171.527110247282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-0.03</v>
      </c>
      <c r="AM42" t="s">
        <v>3202</v>
      </c>
      <c r="AN42">
        <v>-2.83</v>
      </c>
      <c r="AO42" t="s">
        <v>3202</v>
      </c>
      <c r="AP42">
        <v>0.129650893804477</v>
      </c>
      <c r="AQ42">
        <f>(Table2[[#This Row],[Sharpe Ratio]]-AVERAGE(Table2[Sharpe Ratio]))/_xlfn.STDEV.P(Table2[Sharpe Ratio])</f>
        <v>0.75650896172643711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4.7876447340893824</v>
      </c>
      <c r="AS42">
        <f>_xlfn.RANK.AVG(Table2[[#This Row],[1Y Return vs Nifty Z-Score]],Table2[1Y Return vs Nifty Z-Score])</f>
        <v>47</v>
      </c>
      <c r="AT42">
        <f>_xlfn.RANK.AVG(Table2[[#This Row],[6M Return vs Nifty Z-Score]],Table2[6M Return vs Nifty Z-Score])</f>
        <v>39</v>
      </c>
      <c r="AU42">
        <f>_xlfn.RANK.AVG(Table2[[#This Row],[Sharpe Ratio Z-Score]],Table2[Sharpe Ratio Z-Score])</f>
        <v>158</v>
      </c>
      <c r="AV42">
        <f>(Table2[[#This Row],[Rank 1Y]]+Table2[[#This Row],[Rank 6M]]+Table2[[#This Row],[Rank Sharpe]])/3</f>
        <v>81.333333333333329</v>
      </c>
    </row>
    <row r="43" spans="1:48" x14ac:dyDescent="0.3">
      <c r="A43" t="s">
        <v>1298</v>
      </c>
      <c r="B43" t="s">
        <v>1299</v>
      </c>
      <c r="C43" t="s">
        <v>3170</v>
      </c>
      <c r="D43" t="s">
        <v>979</v>
      </c>
      <c r="E43">
        <v>8872.6109976000007</v>
      </c>
      <c r="F43">
        <v>934.5</v>
      </c>
      <c r="G43">
        <v>109.62455358635</v>
      </c>
      <c r="H43">
        <f>(Table2[[#This Row],[1Y Return vs Nifty]]-AVERAGE(Table2[1Y Return vs Nifty]))/_xlfn.STDEV.P(Table2[1Y Return vs Nifty])</f>
        <v>1.3389089277230923</v>
      </c>
      <c r="I43">
        <v>5.31456205792262</v>
      </c>
      <c r="J43">
        <f>(Table2[[#This Row],[1M Return vs Nifty]]-AVERAGE(Table2[1M Return vs Nifty]))/_xlfn.STDEV.P(Table2[1M Return vs Nifty])</f>
        <v>0.54286457279481826</v>
      </c>
      <c r="K43">
        <v>48.106565828865698</v>
      </c>
      <c r="L43">
        <f>(Table2[[#This Row],[6M Return vs Nifty]]-AVERAGE(Table2[6M Return vs Nifty]))/_xlfn.STDEV.P(Table2[6M Return vs Nifty])</f>
        <v>1.035067016606299</v>
      </c>
      <c r="M43">
        <v>2.0029232709075302</v>
      </c>
      <c r="N43">
        <f>(Table2[[#This Row],[1W Return vs Nifty]]-AVERAGE(Table2[1W Return vs Nifty]))/_xlfn.STDEV.P(Table2[1W Return vs Nifty])</f>
        <v>0.92438026950377328</v>
      </c>
      <c r="O43">
        <v>884.42</v>
      </c>
      <c r="P43">
        <v>876.12230445386899</v>
      </c>
      <c r="Q43">
        <v>739.31899165715095</v>
      </c>
      <c r="R43">
        <v>73.122548947879494</v>
      </c>
      <c r="S43" s="1">
        <f>(Table2[[#This Row],[Close Price]]-Table2[[#This Row],[20D EMA]])/Table2[[#This Row],[20D EMA]]</f>
        <v>5.6624680581624162E-2</v>
      </c>
      <c r="T43" s="1">
        <f>(Table2[[#This Row],[Close Price]]-Table2[[#This Row],[50D EMA]])/Table2[[#This Row],[50D EMA]]</f>
        <v>6.6631902017973116E-2</v>
      </c>
      <c r="U43" s="1">
        <f>(Table2[[#This Row],[Close Price]]-Table2[[#This Row],[200D EMA]])/Table2[[#This Row],[200D EMA]]</f>
        <v>0.26400107469897321</v>
      </c>
      <c r="V43">
        <v>0.642104222961842</v>
      </c>
      <c r="W43">
        <v>900.9</v>
      </c>
      <c r="X43">
        <v>939.9</v>
      </c>
      <c r="Y43">
        <v>847</v>
      </c>
      <c r="Z43">
        <v>939.9</v>
      </c>
      <c r="AA43">
        <v>847</v>
      </c>
      <c r="AB43">
        <v>939.9</v>
      </c>
      <c r="AC43" s="1">
        <f>(Table2[[#This Row],[Close Price]]/Table2[[#This Row],[Day Low]])-1</f>
        <v>3.7296037296037365E-2</v>
      </c>
      <c r="AD43" s="1">
        <f>(Table2[[#This Row],[Day High]]/Table2[[#This Row],[Close Price]])-1</f>
        <v>5.7784911717495557E-3</v>
      </c>
      <c r="AE43" s="1">
        <f>(Table2[[#This Row],[Close Price]]/Table2[[#This Row],[Current Week Low]])-1</f>
        <v>0.10330578512396693</v>
      </c>
      <c r="AF43" s="1">
        <f>(Table2[[#This Row],[Current Week High]]/Table2[[#This Row],[Close Price]])-1</f>
        <v>5.7784911717495557E-3</v>
      </c>
      <c r="AG43" s="1">
        <f>(Table2[[#This Row],[Close Price]]/Table2[[#This Row],[Current Month Low]])-1</f>
        <v>0.10330578512396693</v>
      </c>
      <c r="AH43" s="1">
        <f>(Table2[[#This Row],[Current Month High]]/Table2[[#This Row],[Close Price]])-1</f>
        <v>5.7784911717495557E-3</v>
      </c>
      <c r="AI43">
        <v>13.322632423756</v>
      </c>
      <c r="AJ43">
        <v>139.12487205731799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</v>
      </c>
      <c r="AM43">
        <v>0</v>
      </c>
      <c r="AN43">
        <v>4.29</v>
      </c>
      <c r="AO43" t="s">
        <v>3203</v>
      </c>
      <c r="AP43">
        <v>0.175166680099787</v>
      </c>
      <c r="AQ43">
        <f>(Table2[[#This Row],[Sharpe Ratio]]-AVERAGE(Table2[Sharpe Ratio]))/_xlfn.STDEV.P(Table2[Sharpe Ratio])</f>
        <v>1.2879640872555098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5.1291848738834931</v>
      </c>
      <c r="AS43">
        <f>_xlfn.RANK.AVG(Table2[[#This Row],[1Y Return vs Nifty Z-Score]],Table2[1Y Return vs Nifty Z-Score])</f>
        <v>70</v>
      </c>
      <c r="AT43">
        <f>_xlfn.RANK.AVG(Table2[[#This Row],[6M Return vs Nifty Z-Score]],Table2[6M Return vs Nifty Z-Score])</f>
        <v>101</v>
      </c>
      <c r="AU43">
        <f>_xlfn.RANK.AVG(Table2[[#This Row],[Sharpe Ratio Z-Score]],Table2[Sharpe Ratio Z-Score])</f>
        <v>74</v>
      </c>
      <c r="AV43">
        <f>(Table2[[#This Row],[Rank 1Y]]+Table2[[#This Row],[Rank 6M]]+Table2[[#This Row],[Rank Sharpe]])/3</f>
        <v>81.666666666666671</v>
      </c>
    </row>
    <row r="44" spans="1:48" x14ac:dyDescent="0.3">
      <c r="A44" t="s">
        <v>647</v>
      </c>
      <c r="B44" t="s">
        <v>648</v>
      </c>
      <c r="C44" t="s">
        <v>3156</v>
      </c>
      <c r="D44" t="s">
        <v>443</v>
      </c>
      <c r="E44">
        <v>29380.455000000002</v>
      </c>
      <c r="F44">
        <v>837.05</v>
      </c>
      <c r="G44">
        <v>119.13111278181501</v>
      </c>
      <c r="H44">
        <f>(Table2[[#This Row],[1Y Return vs Nifty]]-AVERAGE(Table2[1Y Return vs Nifty]))/_xlfn.STDEV.P(Table2[1Y Return vs Nifty])</f>
        <v>1.495955778037789</v>
      </c>
      <c r="I44">
        <v>8.5734954637175402</v>
      </c>
      <c r="J44">
        <f>(Table2[[#This Row],[1M Return vs Nifty]]-AVERAGE(Table2[1M Return vs Nifty]))/_xlfn.STDEV.P(Table2[1M Return vs Nifty])</f>
        <v>0.85112563811092601</v>
      </c>
      <c r="K44">
        <v>95.645232500207598</v>
      </c>
      <c r="L44">
        <f>(Table2[[#This Row],[6M Return vs Nifty]]-AVERAGE(Table2[6M Return vs Nifty]))/_xlfn.STDEV.P(Table2[6M Return vs Nifty])</f>
        <v>2.5108528782319963</v>
      </c>
      <c r="M44">
        <v>-0.79268580817314804</v>
      </c>
      <c r="N44">
        <f>(Table2[[#This Row],[1W Return vs Nifty]]-AVERAGE(Table2[1W Return vs Nifty]))/_xlfn.STDEV.P(Table2[1W Return vs Nifty])</f>
        <v>0.27707412834472306</v>
      </c>
      <c r="O44">
        <v>812.83</v>
      </c>
      <c r="P44">
        <v>797.13184687980299</v>
      </c>
      <c r="Q44">
        <v>632.660860541754</v>
      </c>
      <c r="R44">
        <v>58.899455806722003</v>
      </c>
      <c r="S44" s="1">
        <f>(Table2[[#This Row],[Close Price]]-Table2[[#This Row],[20D EMA]])/Table2[[#This Row],[20D EMA]]</f>
        <v>2.9797128550865387E-2</v>
      </c>
      <c r="T44" s="1">
        <f>(Table2[[#This Row],[Close Price]]-Table2[[#This Row],[50D EMA]])/Table2[[#This Row],[50D EMA]]</f>
        <v>5.0077227846870978E-2</v>
      </c>
      <c r="U44" s="1">
        <f>(Table2[[#This Row],[Close Price]]-Table2[[#This Row],[200D EMA]])/Table2[[#This Row],[200D EMA]]</f>
        <v>0.32306272160289073</v>
      </c>
      <c r="V44">
        <v>0.73845551984050295</v>
      </c>
      <c r="W44">
        <v>826</v>
      </c>
      <c r="X44">
        <v>855.25</v>
      </c>
      <c r="Y44">
        <v>805.95</v>
      </c>
      <c r="Z44">
        <v>859.5</v>
      </c>
      <c r="AA44">
        <v>760</v>
      </c>
      <c r="AB44">
        <v>868</v>
      </c>
      <c r="AC44" s="1">
        <f>(Table2[[#This Row],[Close Price]]/Table2[[#This Row],[Day Low]])-1</f>
        <v>1.3377723970944277E-2</v>
      </c>
      <c r="AD44" s="1">
        <f>(Table2[[#This Row],[Day High]]/Table2[[#This Row],[Close Price]])-1</f>
        <v>2.1743026103578034E-2</v>
      </c>
      <c r="AE44" s="1">
        <f>(Table2[[#This Row],[Close Price]]/Table2[[#This Row],[Current Week Low]])-1</f>
        <v>3.8588001737080324E-2</v>
      </c>
      <c r="AF44" s="1">
        <f>(Table2[[#This Row],[Current Week High]]/Table2[[#This Row],[Close Price]])-1</f>
        <v>2.6820381100292723E-2</v>
      </c>
      <c r="AG44" s="1">
        <f>(Table2[[#This Row],[Close Price]]/Table2[[#This Row],[Current Month Low]])-1</f>
        <v>0.10138157894736843</v>
      </c>
      <c r="AH44" s="1">
        <f>(Table2[[#This Row],[Current Month High]]/Table2[[#This Row],[Close Price]])-1</f>
        <v>3.6975091093722101E-2</v>
      </c>
      <c r="AI44">
        <v>15.8831611014873</v>
      </c>
      <c r="AJ44">
        <v>198.94642857142799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-0.03</v>
      </c>
      <c r="AM44" t="s">
        <v>3202</v>
      </c>
      <c r="AN44">
        <v>10.35</v>
      </c>
      <c r="AO44" t="s">
        <v>3203</v>
      </c>
      <c r="AP44">
        <v>0.123877774199569</v>
      </c>
      <c r="AQ44">
        <f>(Table2[[#This Row],[Sharpe Ratio]]-AVERAGE(Table2[Sharpe Ratio]))/_xlfn.STDEV.P(Table2[Sharpe Ratio])</f>
        <v>0.6891003930945715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5.8241088158200061</v>
      </c>
      <c r="AS44">
        <f>_xlfn.RANK.AVG(Table2[[#This Row],[1Y Return vs Nifty Z-Score]],Table2[1Y Return vs Nifty Z-Score])</f>
        <v>58</v>
      </c>
      <c r="AT44">
        <f>_xlfn.RANK.AVG(Table2[[#This Row],[6M Return vs Nifty Z-Score]],Table2[6M Return vs Nifty Z-Score])</f>
        <v>14</v>
      </c>
      <c r="AU44">
        <f>_xlfn.RANK.AVG(Table2[[#This Row],[Sharpe Ratio Z-Score]],Table2[Sharpe Ratio Z-Score])</f>
        <v>175</v>
      </c>
      <c r="AV44">
        <f>(Table2[[#This Row],[Rank 1Y]]+Table2[[#This Row],[Rank 6M]]+Table2[[#This Row],[Rank Sharpe]])/3</f>
        <v>82.333333333333329</v>
      </c>
    </row>
    <row r="45" spans="1:48" x14ac:dyDescent="0.3">
      <c r="A45" t="s">
        <v>1179</v>
      </c>
      <c r="B45" t="s">
        <v>1180</v>
      </c>
      <c r="C45" t="s">
        <v>633</v>
      </c>
      <c r="D45" t="s">
        <v>466</v>
      </c>
      <c r="E45">
        <v>10380.2305988399</v>
      </c>
      <c r="F45">
        <v>396.6</v>
      </c>
      <c r="G45">
        <v>122.524749481196</v>
      </c>
      <c r="H45">
        <f>(Table2[[#This Row],[1Y Return vs Nifty]]-AVERAGE(Table2[1Y Return vs Nifty]))/_xlfn.STDEV.P(Table2[1Y Return vs Nifty])</f>
        <v>1.5520181181328669</v>
      </c>
      <c r="I45">
        <v>0.69402691930238103</v>
      </c>
      <c r="J45">
        <f>(Table2[[#This Row],[1M Return vs Nifty]]-AVERAGE(Table2[1M Return vs Nifty]))/_xlfn.STDEV.P(Table2[1M Return vs Nifty])</f>
        <v>0.10581020352513966</v>
      </c>
      <c r="K45">
        <v>41.070942224556397</v>
      </c>
      <c r="L45">
        <f>(Table2[[#This Row],[6M Return vs Nifty]]-AVERAGE(Table2[6M Return vs Nifty]))/_xlfn.STDEV.P(Table2[6M Return vs Nifty])</f>
        <v>0.81665378438960712</v>
      </c>
      <c r="M45">
        <v>-1.3104386528921099</v>
      </c>
      <c r="N45">
        <f>(Table2[[#This Row],[1W Return vs Nifty]]-AVERAGE(Table2[1W Return vs Nifty]))/_xlfn.STDEV.P(Table2[1W Return vs Nifty])</f>
        <v>0.15719163171920675</v>
      </c>
      <c r="O45">
        <v>396.3</v>
      </c>
      <c r="P45">
        <v>388.29570570479899</v>
      </c>
      <c r="Q45">
        <v>324.93384426505997</v>
      </c>
      <c r="R45">
        <v>49.578466094138498</v>
      </c>
      <c r="S45" s="1">
        <f>(Table2[[#This Row],[Close Price]]-Table2[[#This Row],[20D EMA]])/Table2[[#This Row],[20D EMA]]</f>
        <v>7.5700227100684164E-4</v>
      </c>
      <c r="T45" s="1">
        <f>(Table2[[#This Row],[Close Price]]-Table2[[#This Row],[50D EMA]])/Table2[[#This Row],[50D EMA]]</f>
        <v>2.1386521079670026E-2</v>
      </c>
      <c r="U45" s="1">
        <f>(Table2[[#This Row],[Close Price]]-Table2[[#This Row],[200D EMA]])/Table2[[#This Row],[200D EMA]]</f>
        <v>0.22055614396535267</v>
      </c>
      <c r="V45">
        <v>0.49666826167140099</v>
      </c>
      <c r="W45">
        <v>394.65</v>
      </c>
      <c r="X45">
        <v>402.9</v>
      </c>
      <c r="Y45">
        <v>385.15</v>
      </c>
      <c r="Z45">
        <v>407</v>
      </c>
      <c r="AA45">
        <v>385.15</v>
      </c>
      <c r="AB45">
        <v>407</v>
      </c>
      <c r="AC45" s="1">
        <f>(Table2[[#This Row],[Close Price]]/Table2[[#This Row],[Day Low]])-1</f>
        <v>4.9410870391486394E-3</v>
      </c>
      <c r="AD45" s="1">
        <f>(Table2[[#This Row],[Day High]]/Table2[[#This Row],[Close Price]])-1</f>
        <v>1.5885022692889494E-2</v>
      </c>
      <c r="AE45" s="1">
        <f>(Table2[[#This Row],[Close Price]]/Table2[[#This Row],[Current Week Low]])-1</f>
        <v>2.9728677138777249E-2</v>
      </c>
      <c r="AF45" s="1">
        <f>(Table2[[#This Row],[Current Week High]]/Table2[[#This Row],[Close Price]])-1</f>
        <v>2.6222894604135183E-2</v>
      </c>
      <c r="AG45" s="1">
        <f>(Table2[[#This Row],[Close Price]]/Table2[[#This Row],[Current Month Low]])-1</f>
        <v>2.9728677138777249E-2</v>
      </c>
      <c r="AH45" s="1">
        <f>(Table2[[#This Row],[Current Month High]]/Table2[[#This Row],[Close Price]])-1</f>
        <v>2.6222894604135183E-2</v>
      </c>
      <c r="AI45">
        <v>6.2279374684820903</v>
      </c>
      <c r="AJ45">
        <v>155.04823151125399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-0.02</v>
      </c>
      <c r="AM45" t="s">
        <v>3202</v>
      </c>
      <c r="AN45">
        <v>-1.08</v>
      </c>
      <c r="AO45" t="s">
        <v>3202</v>
      </c>
      <c r="AP45">
        <v>0.17278623779018401</v>
      </c>
      <c r="AQ45">
        <f>(Table2[[#This Row],[Sharpe Ratio]]-AVERAGE(Table2[Sharpe Ratio]))/_xlfn.STDEV.P(Table2[Sharpe Ratio])</f>
        <v>1.2601693731697921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3.8918431109366125</v>
      </c>
      <c r="AS45">
        <f>_xlfn.RANK.AVG(Table2[[#This Row],[1Y Return vs Nifty Z-Score]],Table2[1Y Return vs Nifty Z-Score])</f>
        <v>53</v>
      </c>
      <c r="AT45">
        <f>_xlfn.RANK.AVG(Table2[[#This Row],[6M Return vs Nifty Z-Score]],Table2[6M Return vs Nifty Z-Score])</f>
        <v>123</v>
      </c>
      <c r="AU45">
        <f>_xlfn.RANK.AVG(Table2[[#This Row],[Sharpe Ratio Z-Score]],Table2[Sharpe Ratio Z-Score])</f>
        <v>82</v>
      </c>
      <c r="AV45">
        <f>(Table2[[#This Row],[Rank 1Y]]+Table2[[#This Row],[Rank 6M]]+Table2[[#This Row],[Rank Sharpe]])/3</f>
        <v>86</v>
      </c>
    </row>
    <row r="46" spans="1:48" x14ac:dyDescent="0.3">
      <c r="A46" t="s">
        <v>603</v>
      </c>
      <c r="B46" t="s">
        <v>604</v>
      </c>
      <c r="C46" t="s">
        <v>3161</v>
      </c>
      <c r="D46" t="s">
        <v>46</v>
      </c>
      <c r="E46">
        <v>32461.200000000001</v>
      </c>
      <c r="F46">
        <v>180.34</v>
      </c>
      <c r="G46">
        <v>202.70153808419099</v>
      </c>
      <c r="H46">
        <f>(Table2[[#This Row],[1Y Return vs Nifty]]-AVERAGE(Table2[1Y Return vs Nifty]))/_xlfn.STDEV.P(Table2[1Y Return vs Nifty])</f>
        <v>2.876525951046196</v>
      </c>
      <c r="I46">
        <v>-8.9143841202772691</v>
      </c>
      <c r="J46">
        <f>(Table2[[#This Row],[1M Return vs Nifty]]-AVERAGE(Table2[1M Return vs Nifty]))/_xlfn.STDEV.P(Table2[1M Return vs Nifty])</f>
        <v>-0.80304513478558781</v>
      </c>
      <c r="K46">
        <v>41.261675270694099</v>
      </c>
      <c r="L46">
        <f>(Table2[[#This Row],[6M Return vs Nifty]]-AVERAGE(Table2[6M Return vs Nifty]))/_xlfn.STDEV.P(Table2[6M Return vs Nifty])</f>
        <v>0.82257488299299963</v>
      </c>
      <c r="M46">
        <v>-6.2420940303526402</v>
      </c>
      <c r="N46">
        <f>(Table2[[#This Row],[1W Return vs Nifty]]-AVERAGE(Table2[1W Return vs Nifty]))/_xlfn.STDEV.P(Table2[1W Return vs Nifty])</f>
        <v>-0.98470293279552257</v>
      </c>
      <c r="O46">
        <v>180.98</v>
      </c>
      <c r="P46">
        <v>176.453756929674</v>
      </c>
      <c r="Q46">
        <v>139.93725248932901</v>
      </c>
      <c r="R46">
        <v>48.938460959170698</v>
      </c>
      <c r="S46" s="1">
        <f>(Table2[[#This Row],[Close Price]]-Table2[[#This Row],[20D EMA]])/Table2[[#This Row],[20D EMA]]</f>
        <v>-3.5363023538511791E-3</v>
      </c>
      <c r="T46" s="1">
        <f>(Table2[[#This Row],[Close Price]]-Table2[[#This Row],[50D EMA]])/Table2[[#This Row],[50D EMA]]</f>
        <v>2.202414467080388E-2</v>
      </c>
      <c r="U46" s="1">
        <f>(Table2[[#This Row],[Close Price]]-Table2[[#This Row],[200D EMA]])/Table2[[#This Row],[200D EMA]]</f>
        <v>0.28872045714740557</v>
      </c>
      <c r="V46">
        <v>0.84251323216513396</v>
      </c>
      <c r="W46">
        <v>177.01</v>
      </c>
      <c r="X46">
        <v>183.65</v>
      </c>
      <c r="Y46">
        <v>172.5</v>
      </c>
      <c r="Z46">
        <v>183.65</v>
      </c>
      <c r="AA46">
        <v>172.5</v>
      </c>
      <c r="AB46">
        <v>192</v>
      </c>
      <c r="AC46" s="1">
        <f>(Table2[[#This Row],[Close Price]]/Table2[[#This Row],[Day Low]])-1</f>
        <v>1.8812496469126083E-2</v>
      </c>
      <c r="AD46" s="1">
        <f>(Table2[[#This Row],[Day High]]/Table2[[#This Row],[Close Price]])-1</f>
        <v>1.8354219807031225E-2</v>
      </c>
      <c r="AE46" s="1">
        <f>(Table2[[#This Row],[Close Price]]/Table2[[#This Row],[Current Week Low]])-1</f>
        <v>4.5449275362318797E-2</v>
      </c>
      <c r="AF46" s="1">
        <f>(Table2[[#This Row],[Current Week High]]/Table2[[#This Row],[Close Price]])-1</f>
        <v>1.8354219807031225E-2</v>
      </c>
      <c r="AG46" s="1">
        <f>(Table2[[#This Row],[Close Price]]/Table2[[#This Row],[Current Month Low]])-1</f>
        <v>4.5449275362318797E-2</v>
      </c>
      <c r="AH46" s="1">
        <f>(Table2[[#This Row],[Current Month High]]/Table2[[#This Row],[Close Price]])-1</f>
        <v>6.4655650438061318E-2</v>
      </c>
      <c r="AI46">
        <v>16.3080847288455</v>
      </c>
      <c r="AJ46">
        <v>236.76937441643301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0.22</v>
      </c>
      <c r="AM46" t="s">
        <v>3203</v>
      </c>
      <c r="AN46">
        <v>1.52</v>
      </c>
      <c r="AO46" t="s">
        <v>3203</v>
      </c>
      <c r="AP46">
        <v>0.1426207797679</v>
      </c>
      <c r="AQ46">
        <f>(Table2[[#This Row],[Sharpe Ratio]]-AVERAGE(Table2[Sharpe Ratio]))/_xlfn.STDEV.P(Table2[Sharpe Ratio])</f>
        <v>0.90794899899322123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2.8193017654513062</v>
      </c>
      <c r="AS46">
        <f>_xlfn.RANK.AVG(Table2[[#This Row],[1Y Return vs Nifty Z-Score]],Table2[1Y Return vs Nifty Z-Score])</f>
        <v>14</v>
      </c>
      <c r="AT46">
        <f>_xlfn.RANK.AVG(Table2[[#This Row],[6M Return vs Nifty Z-Score]],Table2[6M Return vs Nifty Z-Score])</f>
        <v>122</v>
      </c>
      <c r="AU46">
        <f>_xlfn.RANK.AVG(Table2[[#This Row],[Sharpe Ratio Z-Score]],Table2[Sharpe Ratio Z-Score])</f>
        <v>130</v>
      </c>
      <c r="AV46">
        <f>(Table2[[#This Row],[Rank 1Y]]+Table2[[#This Row],[Rank 6M]]+Table2[[#This Row],[Rank Sharpe]])/3</f>
        <v>88.666666666666671</v>
      </c>
    </row>
    <row r="47" spans="1:48" x14ac:dyDescent="0.3">
      <c r="A47" t="s">
        <v>1392</v>
      </c>
      <c r="B47" t="s">
        <v>1393</v>
      </c>
      <c r="C47" t="s">
        <v>3161</v>
      </c>
      <c r="D47" t="s">
        <v>46</v>
      </c>
      <c r="E47">
        <v>8148.7440470399997</v>
      </c>
      <c r="F47">
        <v>474.35</v>
      </c>
      <c r="G47">
        <v>81.931064555782896</v>
      </c>
      <c r="H47">
        <f>(Table2[[#This Row],[1Y Return vs Nifty]]-AVERAGE(Table2[1Y Return vs Nifty]))/_xlfn.STDEV.P(Table2[1Y Return vs Nifty])</f>
        <v>0.88141688070045421</v>
      </c>
      <c r="I47">
        <v>-19.413545493440701</v>
      </c>
      <c r="J47">
        <f>(Table2[[#This Row],[1M Return vs Nifty]]-AVERAGE(Table2[1M Return vs Nifty]))/_xlfn.STDEV.P(Table2[1M Return vs Nifty])</f>
        <v>-1.7961561520472749</v>
      </c>
      <c r="K47">
        <v>39.742434840896301</v>
      </c>
      <c r="L47">
        <f>(Table2[[#This Row],[6M Return vs Nifty]]-AVERAGE(Table2[6M Return vs Nifty]))/_xlfn.STDEV.P(Table2[6M Return vs Nifty])</f>
        <v>0.77541172710967854</v>
      </c>
      <c r="M47">
        <v>-14.487027709549499</v>
      </c>
      <c r="N47">
        <f>(Table2[[#This Row],[1W Return vs Nifty]]-AVERAGE(Table2[1W Return vs Nifty]))/_xlfn.STDEV.P(Table2[1W Return vs Nifty])</f>
        <v>-2.8937667729187826</v>
      </c>
      <c r="O47">
        <v>519.20000000000005</v>
      </c>
      <c r="P47">
        <v>510.94611938572803</v>
      </c>
      <c r="Q47">
        <v>405.62763203061797</v>
      </c>
      <c r="R47">
        <v>17.160204018938501</v>
      </c>
      <c r="S47" s="1">
        <f>(Table2[[#This Row],[Close Price]]-Table2[[#This Row],[20D EMA]])/Table2[[#This Row],[20D EMA]]</f>
        <v>-8.6382896764252731E-2</v>
      </c>
      <c r="T47" s="1">
        <f>(Table2[[#This Row],[Close Price]]-Table2[[#This Row],[50D EMA]])/Table2[[#This Row],[50D EMA]]</f>
        <v>-7.1624224154446567E-2</v>
      </c>
      <c r="U47" s="1">
        <f>(Table2[[#This Row],[Close Price]]-Table2[[#This Row],[200D EMA]])/Table2[[#This Row],[200D EMA]]</f>
        <v>0.16942230396225738</v>
      </c>
      <c r="V47">
        <v>0.41162905733550298</v>
      </c>
      <c r="W47">
        <v>466.6</v>
      </c>
      <c r="X47">
        <v>484</v>
      </c>
      <c r="Y47">
        <v>466.6</v>
      </c>
      <c r="Z47">
        <v>512.65</v>
      </c>
      <c r="AA47">
        <v>466.6</v>
      </c>
      <c r="AB47">
        <v>563</v>
      </c>
      <c r="AC47" s="1">
        <f>(Table2[[#This Row],[Close Price]]/Table2[[#This Row],[Day Low]])-1</f>
        <v>1.6609515645092054E-2</v>
      </c>
      <c r="AD47" s="1">
        <f>(Table2[[#This Row],[Day High]]/Table2[[#This Row],[Close Price]])-1</f>
        <v>2.034362812269408E-2</v>
      </c>
      <c r="AE47" s="1">
        <f>(Table2[[#This Row],[Close Price]]/Table2[[#This Row],[Current Week Low]])-1</f>
        <v>1.6609515645092054E-2</v>
      </c>
      <c r="AF47" s="1">
        <f>(Table2[[#This Row],[Current Week High]]/Table2[[#This Row],[Close Price]])-1</f>
        <v>8.0742068093180075E-2</v>
      </c>
      <c r="AG47" s="1">
        <f>(Table2[[#This Row],[Close Price]]/Table2[[#This Row],[Current Month Low]])-1</f>
        <v>1.6609515645092054E-2</v>
      </c>
      <c r="AH47" s="1">
        <f>(Table2[[#This Row],[Current Month High]]/Table2[[#This Row],[Close Price]])-1</f>
        <v>0.18688731948982817</v>
      </c>
      <c r="AI47">
        <v>24.370190787393199</v>
      </c>
      <c r="AJ47">
        <v>152.313829787234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-0.09</v>
      </c>
      <c r="AM47" t="s">
        <v>3202</v>
      </c>
      <c r="AN47">
        <v>-14.73</v>
      </c>
      <c r="AO47" t="s">
        <v>3202</v>
      </c>
      <c r="AP47">
        <v>0.20933960358867501</v>
      </c>
      <c r="AQ47">
        <f>(Table2[[#This Row],[Sharpe Ratio]]-AVERAGE(Table2[Sharpe Ratio]))/_xlfn.STDEV.P(Table2[Sharpe Ratio])</f>
        <v>1.6869767556218198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-1.346117561534105</v>
      </c>
      <c r="AS47">
        <f>_xlfn.RANK.AVG(Table2[[#This Row],[1Y Return vs Nifty Z-Score]],Table2[1Y Return vs Nifty Z-Score])</f>
        <v>108</v>
      </c>
      <c r="AT47">
        <f>_xlfn.RANK.AVG(Table2[[#This Row],[6M Return vs Nifty Z-Score]],Table2[6M Return vs Nifty Z-Score])</f>
        <v>130</v>
      </c>
      <c r="AU47">
        <f>_xlfn.RANK.AVG(Table2[[#This Row],[Sharpe Ratio Z-Score]],Table2[Sharpe Ratio Z-Score])</f>
        <v>30</v>
      </c>
      <c r="AV47">
        <f>(Table2[[#This Row],[Rank 1Y]]+Table2[[#This Row],[Rank 6M]]+Table2[[#This Row],[Rank Sharpe]])/3</f>
        <v>89.333333333333329</v>
      </c>
    </row>
    <row r="48" spans="1:48" x14ac:dyDescent="0.3">
      <c r="A48" t="s">
        <v>1302</v>
      </c>
      <c r="B48" t="s">
        <v>1303</v>
      </c>
      <c r="C48" t="s">
        <v>3170</v>
      </c>
      <c r="D48" t="s">
        <v>258</v>
      </c>
      <c r="E48">
        <v>8805.3330344400001</v>
      </c>
      <c r="F48">
        <v>76.95</v>
      </c>
      <c r="G48">
        <v>69.565123261767894</v>
      </c>
      <c r="H48">
        <f>(Table2[[#This Row],[1Y Return vs Nifty]]-AVERAGE(Table2[1Y Return vs Nifty]))/_xlfn.STDEV.P(Table2[1Y Return vs Nifty])</f>
        <v>0.67713349157182756</v>
      </c>
      <c r="I48">
        <v>-5.2704958840924396</v>
      </c>
      <c r="J48">
        <f>(Table2[[#This Row],[1M Return vs Nifty]]-AVERAGE(Table2[1M Return vs Nifty]))/_xlfn.STDEV.P(Table2[1M Return vs Nifty])</f>
        <v>-0.45837136281411656</v>
      </c>
      <c r="K48">
        <v>46.309613772240802</v>
      </c>
      <c r="L48">
        <f>(Table2[[#This Row],[6M Return vs Nifty]]-AVERAGE(Table2[6M Return vs Nifty]))/_xlfn.STDEV.P(Table2[6M Return vs Nifty])</f>
        <v>0.97928260730596561</v>
      </c>
      <c r="M48">
        <v>0.52138926769437399</v>
      </c>
      <c r="N48">
        <f>(Table2[[#This Row],[1W Return vs Nifty]]-AVERAGE(Table2[1W Return vs Nifty]))/_xlfn.STDEV.P(Table2[1W Return vs Nifty])</f>
        <v>0.58134015499277292</v>
      </c>
      <c r="O48">
        <v>77.95</v>
      </c>
      <c r="P48">
        <v>77.426095156611794</v>
      </c>
      <c r="Q48">
        <v>63.394635237913903</v>
      </c>
      <c r="R48">
        <v>47.671123071431801</v>
      </c>
      <c r="S48" s="1">
        <f>(Table2[[#This Row],[Close Price]]-Table2[[#This Row],[20D EMA]])/Table2[[#This Row],[20D EMA]]</f>
        <v>-1.2828736369467606E-2</v>
      </c>
      <c r="T48" s="1">
        <f>(Table2[[#This Row],[Close Price]]-Table2[[#This Row],[50D EMA]])/Table2[[#This Row],[50D EMA]]</f>
        <v>-6.1490270902695128E-3</v>
      </c>
      <c r="U48" s="1">
        <f>(Table2[[#This Row],[Close Price]]-Table2[[#This Row],[200D EMA]])/Table2[[#This Row],[200D EMA]]</f>
        <v>0.21382510856343181</v>
      </c>
      <c r="V48">
        <v>0.40024316766691098</v>
      </c>
      <c r="W48">
        <v>75.59</v>
      </c>
      <c r="X48">
        <v>78.89</v>
      </c>
      <c r="Y48">
        <v>72.56</v>
      </c>
      <c r="Z48">
        <v>79.989999999999995</v>
      </c>
      <c r="AA48">
        <v>72.56</v>
      </c>
      <c r="AB48">
        <v>81.09</v>
      </c>
      <c r="AC48" s="1">
        <f>(Table2[[#This Row],[Close Price]]/Table2[[#This Row],[Day Low]])-1</f>
        <v>1.7991797856859337E-2</v>
      </c>
      <c r="AD48" s="1">
        <f>(Table2[[#This Row],[Day High]]/Table2[[#This Row],[Close Price]])-1</f>
        <v>2.5211176088369092E-2</v>
      </c>
      <c r="AE48" s="1">
        <f>(Table2[[#This Row],[Close Price]]/Table2[[#This Row],[Current Week Low]])-1</f>
        <v>6.0501653803748612E-2</v>
      </c>
      <c r="AF48" s="1">
        <f>(Table2[[#This Row],[Current Week High]]/Table2[[#This Row],[Close Price]])-1</f>
        <v>3.9506172839506082E-2</v>
      </c>
      <c r="AG48" s="1">
        <f>(Table2[[#This Row],[Close Price]]/Table2[[#This Row],[Current Month Low]])-1</f>
        <v>6.0501653803748612E-2</v>
      </c>
      <c r="AH48" s="1">
        <f>(Table2[[#This Row],[Current Month High]]/Table2[[#This Row],[Close Price]])-1</f>
        <v>5.3801169590643294E-2</v>
      </c>
      <c r="AI48">
        <v>21.377517868745901</v>
      </c>
      <c r="AJ48">
        <v>99.992473055295207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0.02</v>
      </c>
      <c r="AM48" t="s">
        <v>3203</v>
      </c>
      <c r="AN48">
        <v>-3.16</v>
      </c>
      <c r="AO48" t="s">
        <v>3202</v>
      </c>
      <c r="AP48">
        <v>0.230010003498061</v>
      </c>
      <c r="AQ48">
        <f>(Table2[[#This Row],[Sharpe Ratio]]-AVERAGE(Table2[Sharpe Ratio]))/_xlfn.STDEV.P(Table2[Sharpe Ratio])</f>
        <v>1.9283301600715377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3.707715051127987</v>
      </c>
      <c r="AS48">
        <f>_xlfn.RANK.AVG(Table2[[#This Row],[1Y Return vs Nifty Z-Score]],Table2[1Y Return vs Nifty Z-Score])</f>
        <v>138</v>
      </c>
      <c r="AT48">
        <f>_xlfn.RANK.AVG(Table2[[#This Row],[6M Return vs Nifty Z-Score]],Table2[6M Return vs Nifty Z-Score])</f>
        <v>112</v>
      </c>
      <c r="AU48">
        <f>_xlfn.RANK.AVG(Table2[[#This Row],[Sharpe Ratio Z-Score]],Table2[Sharpe Ratio Z-Score])</f>
        <v>20</v>
      </c>
      <c r="AV48">
        <f>(Table2[[#This Row],[Rank 1Y]]+Table2[[#This Row],[Rank 6M]]+Table2[[#This Row],[Rank Sharpe]])/3</f>
        <v>90</v>
      </c>
    </row>
    <row r="49" spans="1:48" x14ac:dyDescent="0.3">
      <c r="A49" t="s">
        <v>96</v>
      </c>
      <c r="B49" t="s">
        <v>97</v>
      </c>
      <c r="C49" t="s">
        <v>3170</v>
      </c>
      <c r="D49" t="s">
        <v>98</v>
      </c>
      <c r="E49">
        <v>310425.29174999997</v>
      </c>
      <c r="F49">
        <v>4641.7</v>
      </c>
      <c r="G49">
        <v>108.583781762291</v>
      </c>
      <c r="H49">
        <f>(Table2[[#This Row],[1Y Return vs Nifty]]-AVERAGE(Table2[1Y Return vs Nifty]))/_xlfn.STDEV.P(Table2[1Y Return vs Nifty])</f>
        <v>1.3217155422400755</v>
      </c>
      <c r="I49">
        <v>-6.4117686149194899</v>
      </c>
      <c r="J49">
        <f>(Table2[[#This Row],[1M Return vs Nifty]]-AVERAGE(Table2[1M Return vs Nifty]))/_xlfn.STDEV.P(Table2[1M Return vs Nifty])</f>
        <v>-0.56632384419817738</v>
      </c>
      <c r="K49">
        <v>28.3848482544775</v>
      </c>
      <c r="L49">
        <f>(Table2[[#This Row],[6M Return vs Nifty]]-AVERAGE(Table2[6M Return vs Nifty]))/_xlfn.STDEV.P(Table2[6M Return vs Nifty])</f>
        <v>0.42282788578518216</v>
      </c>
      <c r="M49">
        <v>-6.6468808017520002</v>
      </c>
      <c r="N49">
        <f>(Table2[[#This Row],[1W Return vs Nifty]]-AVERAGE(Table2[1W Return vs Nifty]))/_xlfn.STDEV.P(Table2[1W Return vs Nifty])</f>
        <v>-1.0784288277882927</v>
      </c>
      <c r="O49">
        <v>4725.5200000000004</v>
      </c>
      <c r="P49">
        <v>4783.1784384954499</v>
      </c>
      <c r="Q49">
        <v>4003.26166835194</v>
      </c>
      <c r="R49">
        <v>41.851213902470903</v>
      </c>
      <c r="S49" s="1">
        <f>(Table2[[#This Row],[Close Price]]-Table2[[#This Row],[20D EMA]])/Table2[[#This Row],[20D EMA]]</f>
        <v>-1.7737730450828822E-2</v>
      </c>
      <c r="T49" s="1">
        <f>(Table2[[#This Row],[Close Price]]-Table2[[#This Row],[50D EMA]])/Table2[[#This Row],[50D EMA]]</f>
        <v>-2.9578331712824861E-2</v>
      </c>
      <c r="U49" s="1">
        <f>(Table2[[#This Row],[Close Price]]-Table2[[#This Row],[200D EMA]])/Table2[[#This Row],[200D EMA]]</f>
        <v>0.15947954056945063</v>
      </c>
      <c r="V49">
        <v>0.64438711193803899</v>
      </c>
      <c r="W49">
        <v>4596.1499999999996</v>
      </c>
      <c r="X49">
        <v>4653.7</v>
      </c>
      <c r="Y49">
        <v>4581.2</v>
      </c>
      <c r="Z49">
        <v>4736.8999999999996</v>
      </c>
      <c r="AA49">
        <v>4581.2</v>
      </c>
      <c r="AB49">
        <v>4950</v>
      </c>
      <c r="AC49" s="1">
        <f>(Table2[[#This Row],[Close Price]]/Table2[[#This Row],[Day Low]])-1</f>
        <v>9.9104685443252016E-3</v>
      </c>
      <c r="AD49" s="1">
        <f>(Table2[[#This Row],[Day High]]/Table2[[#This Row],[Close Price]])-1</f>
        <v>2.5852597108817488E-3</v>
      </c>
      <c r="AE49" s="1">
        <f>(Table2[[#This Row],[Close Price]]/Table2[[#This Row],[Current Week Low]])-1</f>
        <v>1.3206146861084456E-2</v>
      </c>
      <c r="AF49" s="1">
        <f>(Table2[[#This Row],[Current Week High]]/Table2[[#This Row],[Close Price]])-1</f>
        <v>2.050972703966214E-2</v>
      </c>
      <c r="AG49" s="1">
        <f>(Table2[[#This Row],[Close Price]]/Table2[[#This Row],[Current Month Low]])-1</f>
        <v>1.3206146861084456E-2</v>
      </c>
      <c r="AH49" s="1">
        <f>(Table2[[#This Row],[Current Month High]]/Table2[[#This Row],[Close Price]])-1</f>
        <v>6.6419630738737911E-2</v>
      </c>
      <c r="AI49">
        <v>22.255854536053601</v>
      </c>
      <c r="AJ49">
        <v>162.56929516913601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</v>
      </c>
      <c r="AM49">
        <v>0</v>
      </c>
      <c r="AN49">
        <v>-1.69</v>
      </c>
      <c r="AO49" t="s">
        <v>3202</v>
      </c>
      <c r="AP49">
        <v>0.24479456483934001</v>
      </c>
      <c r="AQ49">
        <f>(Table2[[#This Row],[Sharpe Ratio]]-AVERAGE(Table2[Sharpe Ratio]))/_xlfn.STDEV.P(Table2[Sharpe Ratio])</f>
        <v>2.1009588575643749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71</v>
      </c>
      <c r="AT49">
        <f>_xlfn.RANK.AVG(Table2[[#This Row],[6M Return vs Nifty Z-Score]],Table2[6M Return vs Nifty Z-Score])</f>
        <v>192</v>
      </c>
      <c r="AU49">
        <f>_xlfn.RANK.AVG(Table2[[#This Row],[Sharpe Ratio Z-Score]],Table2[Sharpe Ratio Z-Score])</f>
        <v>11</v>
      </c>
      <c r="AV49">
        <f>(Table2[[#This Row],[Rank 1Y]]+Table2[[#This Row],[Rank 6M]]+Table2[[#This Row],[Rank Sharpe]])/3</f>
        <v>91.333333333333329</v>
      </c>
    </row>
    <row r="50" spans="1:48" x14ac:dyDescent="0.3">
      <c r="A50" t="s">
        <v>274</v>
      </c>
      <c r="B50" t="s">
        <v>275</v>
      </c>
      <c r="C50" t="s">
        <v>3172</v>
      </c>
      <c r="D50" t="s">
        <v>276</v>
      </c>
      <c r="E50">
        <v>100572.4569281</v>
      </c>
      <c r="F50">
        <v>11114.2</v>
      </c>
      <c r="G50">
        <v>118.790234651188</v>
      </c>
      <c r="H50">
        <f>(Table2[[#This Row],[1Y Return vs Nifty]]-AVERAGE(Table2[1Y Return vs Nifty]))/_xlfn.STDEV.P(Table2[1Y Return vs Nifty])</f>
        <v>1.4903245253778707</v>
      </c>
      <c r="I50">
        <v>2.9147201144909398</v>
      </c>
      <c r="J50">
        <f>(Table2[[#This Row],[1M Return vs Nifty]]-AVERAGE(Table2[1M Return vs Nifty]))/_xlfn.STDEV.P(Table2[1M Return vs Nifty])</f>
        <v>0.31586458784358196</v>
      </c>
      <c r="K50">
        <v>31.342994636291198</v>
      </c>
      <c r="L50">
        <f>(Table2[[#This Row],[6M Return vs Nifty]]-AVERAGE(Table2[6M Return vs Nifty]))/_xlfn.STDEV.P(Table2[6M Return vs Nifty])</f>
        <v>0.51466030163902465</v>
      </c>
      <c r="M50">
        <v>-1.42004138666686</v>
      </c>
      <c r="N50">
        <f>(Table2[[#This Row],[1W Return vs Nifty]]-AVERAGE(Table2[1W Return vs Nifty]))/_xlfn.STDEV.P(Table2[1W Return vs Nifty])</f>
        <v>0.13181379073596508</v>
      </c>
      <c r="O50">
        <v>10777.94</v>
      </c>
      <c r="P50">
        <v>10583.5998992364</v>
      </c>
      <c r="Q50">
        <v>8856.7595891751698</v>
      </c>
      <c r="R50">
        <v>64.207405842376602</v>
      </c>
      <c r="S50" s="1">
        <f>(Table2[[#This Row],[Close Price]]-Table2[[#This Row],[20D EMA]])/Table2[[#This Row],[20D EMA]]</f>
        <v>3.1198911851429884E-2</v>
      </c>
      <c r="T50" s="1">
        <f>(Table2[[#This Row],[Close Price]]-Table2[[#This Row],[50D EMA]])/Table2[[#This Row],[50D EMA]]</f>
        <v>5.0134179845733109E-2</v>
      </c>
      <c r="U50" s="1">
        <f>(Table2[[#This Row],[Close Price]]-Table2[[#This Row],[200D EMA]])/Table2[[#This Row],[200D EMA]]</f>
        <v>0.25488333380798772</v>
      </c>
      <c r="V50">
        <v>0.63881579969620494</v>
      </c>
      <c r="W50">
        <v>10910</v>
      </c>
      <c r="X50">
        <v>11298.85</v>
      </c>
      <c r="Y50">
        <v>10750</v>
      </c>
      <c r="Z50">
        <v>11298.85</v>
      </c>
      <c r="AA50">
        <v>10627.5</v>
      </c>
      <c r="AB50">
        <v>11298.85</v>
      </c>
      <c r="AC50" s="1">
        <f>(Table2[[#This Row],[Close Price]]/Table2[[#This Row],[Day Low]])-1</f>
        <v>1.871677360219981E-2</v>
      </c>
      <c r="AD50" s="1">
        <f>(Table2[[#This Row],[Day High]]/Table2[[#This Row],[Close Price]])-1</f>
        <v>1.6613881340987069E-2</v>
      </c>
      <c r="AE50" s="1">
        <f>(Table2[[#This Row],[Close Price]]/Table2[[#This Row],[Current Week Low]])-1</f>
        <v>3.3879069767442038E-2</v>
      </c>
      <c r="AF50" s="1">
        <f>(Table2[[#This Row],[Current Week High]]/Table2[[#This Row],[Close Price]])-1</f>
        <v>1.6613881340987069E-2</v>
      </c>
      <c r="AG50" s="1">
        <f>(Table2[[#This Row],[Close Price]]/Table2[[#This Row],[Current Month Low]])-1</f>
        <v>4.5796283227475865E-2</v>
      </c>
      <c r="AH50" s="1">
        <f>(Table2[[#This Row],[Current Month High]]/Table2[[#This Row],[Close Price]])-1</f>
        <v>1.6613881340987069E-2</v>
      </c>
      <c r="AI50">
        <v>19.648737650933001</v>
      </c>
      <c r="AJ50">
        <v>153.861879147108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0.08</v>
      </c>
      <c r="AM50" t="s">
        <v>3203</v>
      </c>
      <c r="AN50">
        <v>6.31</v>
      </c>
      <c r="AO50" t="s">
        <v>3203</v>
      </c>
      <c r="AP50">
        <v>0.18627424901296399</v>
      </c>
      <c r="AQ50">
        <f>(Table2[[#This Row],[Sharpe Ratio]]-AVERAGE(Table2[Sharpe Ratio]))/_xlfn.STDEV.P(Table2[Sharpe Ratio])</f>
        <v>1.4176591867266042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3.8703223923230463</v>
      </c>
      <c r="AS50">
        <f>_xlfn.RANK.AVG(Table2[[#This Row],[1Y Return vs Nifty Z-Score]],Table2[1Y Return vs Nifty Z-Score])</f>
        <v>59</v>
      </c>
      <c r="AT50">
        <f>_xlfn.RANK.AVG(Table2[[#This Row],[6M Return vs Nifty Z-Score]],Table2[6M Return vs Nifty Z-Score])</f>
        <v>170</v>
      </c>
      <c r="AU50">
        <f>_xlfn.RANK.AVG(Table2[[#This Row],[Sharpe Ratio Z-Score]],Table2[Sharpe Ratio Z-Score])</f>
        <v>58</v>
      </c>
      <c r="AV50">
        <f>(Table2[[#This Row],[Rank 1Y]]+Table2[[#This Row],[Rank 6M]]+Table2[[#This Row],[Rank Sharpe]])/3</f>
        <v>95.666666666666671</v>
      </c>
    </row>
    <row r="51" spans="1:48" x14ac:dyDescent="0.3">
      <c r="A51" t="s">
        <v>756</v>
      </c>
      <c r="B51" t="s">
        <v>757</v>
      </c>
      <c r="C51" t="s">
        <v>3170</v>
      </c>
      <c r="D51" t="s">
        <v>438</v>
      </c>
      <c r="E51">
        <v>22433.628811215</v>
      </c>
      <c r="F51">
        <v>704.85</v>
      </c>
      <c r="G51">
        <v>84.710777411429007</v>
      </c>
      <c r="H51">
        <f>(Table2[[#This Row],[1Y Return vs Nifty]]-AVERAGE(Table2[1Y Return vs Nifty]))/_xlfn.STDEV.P(Table2[1Y Return vs Nifty])</f>
        <v>0.92733729625593109</v>
      </c>
      <c r="I51">
        <v>1.11870197005511</v>
      </c>
      <c r="J51">
        <f>(Table2[[#This Row],[1M Return vs Nifty]]-AVERAGE(Table2[1M Return vs Nifty]))/_xlfn.STDEV.P(Table2[1M Return vs Nifty])</f>
        <v>0.14598002820625386</v>
      </c>
      <c r="K51">
        <v>45.564561705602898</v>
      </c>
      <c r="L51">
        <f>(Table2[[#This Row],[6M Return vs Nifty]]-AVERAGE(Table2[6M Return vs Nifty]))/_xlfn.STDEV.P(Table2[6M Return vs Nifty])</f>
        <v>0.9561532815779038</v>
      </c>
      <c r="M51">
        <v>-6.36408076885676</v>
      </c>
      <c r="N51">
        <f>(Table2[[#This Row],[1W Return vs Nifty]]-AVERAGE(Table2[1W Return vs Nifty]))/_xlfn.STDEV.P(Table2[1W Return vs Nifty])</f>
        <v>-1.0129482141421</v>
      </c>
      <c r="O51">
        <v>680.85</v>
      </c>
      <c r="P51">
        <v>640.35678772412996</v>
      </c>
      <c r="Q51">
        <v>530.87802877301499</v>
      </c>
      <c r="R51">
        <v>57.494685729355297</v>
      </c>
      <c r="S51" s="1">
        <f>(Table2[[#This Row],[Close Price]]-Table2[[#This Row],[20D EMA]])/Table2[[#This Row],[20D EMA]]</f>
        <v>3.5250055078211058E-2</v>
      </c>
      <c r="T51" s="1">
        <f>(Table2[[#This Row],[Close Price]]-Table2[[#This Row],[50D EMA]])/Table2[[#This Row],[50D EMA]]</f>
        <v>0.10071449778034394</v>
      </c>
      <c r="U51" s="1">
        <f>(Table2[[#This Row],[Close Price]]-Table2[[#This Row],[200D EMA]])/Table2[[#This Row],[200D EMA]]</f>
        <v>0.32770610535356964</v>
      </c>
      <c r="V51">
        <v>0.85011449935919703</v>
      </c>
      <c r="W51">
        <v>685.25</v>
      </c>
      <c r="X51">
        <v>709</v>
      </c>
      <c r="Y51">
        <v>663.65</v>
      </c>
      <c r="Z51">
        <v>710</v>
      </c>
      <c r="AA51">
        <v>663.65</v>
      </c>
      <c r="AB51">
        <v>724</v>
      </c>
      <c r="AC51" s="1">
        <f>(Table2[[#This Row],[Close Price]]/Table2[[#This Row],[Day Low]])-1</f>
        <v>2.8602699744618709E-2</v>
      </c>
      <c r="AD51" s="1">
        <f>(Table2[[#This Row],[Day High]]/Table2[[#This Row],[Close Price]])-1</f>
        <v>5.88777754132086E-3</v>
      </c>
      <c r="AE51" s="1">
        <f>(Table2[[#This Row],[Close Price]]/Table2[[#This Row],[Current Week Low]])-1</f>
        <v>6.2080916145558662E-2</v>
      </c>
      <c r="AF51" s="1">
        <f>(Table2[[#This Row],[Current Week High]]/Table2[[#This Row],[Close Price]])-1</f>
        <v>7.3065191175427646E-3</v>
      </c>
      <c r="AG51" s="1">
        <f>(Table2[[#This Row],[Close Price]]/Table2[[#This Row],[Current Month Low]])-1</f>
        <v>6.2080916145558662E-2</v>
      </c>
      <c r="AH51" s="1">
        <f>(Table2[[#This Row],[Current Month High]]/Table2[[#This Row],[Close Price]])-1</f>
        <v>2.7168901184649208E-2</v>
      </c>
      <c r="AI51">
        <v>2.7168901184649199</v>
      </c>
      <c r="AJ51">
        <v>127.738287560581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0.34</v>
      </c>
      <c r="AM51" t="s">
        <v>3203</v>
      </c>
      <c r="AN51">
        <v>1.38</v>
      </c>
      <c r="AO51" t="s">
        <v>3203</v>
      </c>
      <c r="AP51">
        <v>0.17334958613788801</v>
      </c>
      <c r="AQ51">
        <f>(Table2[[#This Row],[Sharpe Ratio]]-AVERAGE(Table2[Sharpe Ratio]))/_xlfn.STDEV.P(Table2[Sharpe Ratio])</f>
        <v>1.2667471869617615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2.2832695788597501</v>
      </c>
      <c r="AS51">
        <f>_xlfn.RANK.AVG(Table2[[#This Row],[1Y Return vs Nifty Z-Score]],Table2[1Y Return vs Nifty Z-Score])</f>
        <v>100</v>
      </c>
      <c r="AT51">
        <f>_xlfn.RANK.AVG(Table2[[#This Row],[6M Return vs Nifty Z-Score]],Table2[6M Return vs Nifty Z-Score])</f>
        <v>114</v>
      </c>
      <c r="AU51">
        <f>_xlfn.RANK.AVG(Table2[[#This Row],[Sharpe Ratio Z-Score]],Table2[Sharpe Ratio Z-Score])</f>
        <v>78</v>
      </c>
      <c r="AV51">
        <f>(Table2[[#This Row],[Rank 1Y]]+Table2[[#This Row],[Rank 6M]]+Table2[[#This Row],[Rank Sharpe]])/3</f>
        <v>97.333333333333329</v>
      </c>
    </row>
    <row r="52" spans="1:48" x14ac:dyDescent="0.3">
      <c r="A52" t="s">
        <v>1294</v>
      </c>
      <c r="B52" t="s">
        <v>1295</v>
      </c>
      <c r="C52" t="s">
        <v>3174</v>
      </c>
      <c r="D52" t="s">
        <v>1218</v>
      </c>
      <c r="E52">
        <v>8942.4588784499992</v>
      </c>
      <c r="F52">
        <v>699.55</v>
      </c>
      <c r="G52">
        <v>100.508259149574</v>
      </c>
      <c r="H52">
        <f>(Table2[[#This Row],[1Y Return vs Nifty]]-AVERAGE(Table2[1Y Return vs Nifty]))/_xlfn.STDEV.P(Table2[1Y Return vs Nifty])</f>
        <v>1.1883091893319369</v>
      </c>
      <c r="I52">
        <v>-7.6827182939428802</v>
      </c>
      <c r="J52">
        <f>(Table2[[#This Row],[1M Return vs Nifty]]-AVERAGE(Table2[1M Return vs Nifty]))/_xlfn.STDEV.P(Table2[1M Return vs Nifty])</f>
        <v>-0.68654241059240273</v>
      </c>
      <c r="K52">
        <v>31.721653922927999</v>
      </c>
      <c r="L52">
        <f>(Table2[[#This Row],[6M Return vs Nifty]]-AVERAGE(Table2[6M Return vs Nifty]))/_xlfn.STDEV.P(Table2[6M Return vs Nifty])</f>
        <v>0.52641536463764127</v>
      </c>
      <c r="M52">
        <v>-7.2191521499027997</v>
      </c>
      <c r="N52">
        <f>(Table2[[#This Row],[1W Return vs Nifty]]-AVERAGE(Table2[1W Return vs Nifty]))/_xlfn.STDEV.P(Table2[1W Return vs Nifty])</f>
        <v>-1.2109347496066596</v>
      </c>
      <c r="O52">
        <v>713.75</v>
      </c>
      <c r="P52">
        <v>654.96512848794998</v>
      </c>
      <c r="Q52">
        <v>501.49645137088299</v>
      </c>
      <c r="R52">
        <v>40.357440084735899</v>
      </c>
      <c r="S52" s="1">
        <f>(Table2[[#This Row],[Close Price]]-Table2[[#This Row],[20D EMA]])/Table2[[#This Row],[20D EMA]]</f>
        <v>-1.9894921190893235E-2</v>
      </c>
      <c r="T52" s="1">
        <f>(Table2[[#This Row],[Close Price]]-Table2[[#This Row],[50D EMA]])/Table2[[#This Row],[50D EMA]]</f>
        <v>6.8072130213983201E-2</v>
      </c>
      <c r="U52" s="1">
        <f>(Table2[[#This Row],[Close Price]]-Table2[[#This Row],[200D EMA]])/Table2[[#This Row],[200D EMA]]</f>
        <v>0.39492512476951896</v>
      </c>
      <c r="V52">
        <v>0.58750902476122802</v>
      </c>
      <c r="W52">
        <v>683</v>
      </c>
      <c r="X52">
        <v>705.6</v>
      </c>
      <c r="Y52">
        <v>681.3</v>
      </c>
      <c r="Z52">
        <v>732.7</v>
      </c>
      <c r="AA52">
        <v>681.3</v>
      </c>
      <c r="AB52">
        <v>756.25</v>
      </c>
      <c r="AC52" s="1">
        <f>(Table2[[#This Row],[Close Price]]/Table2[[#This Row],[Day Low]])-1</f>
        <v>2.4231332357247393E-2</v>
      </c>
      <c r="AD52" s="1">
        <f>(Table2[[#This Row],[Day High]]/Table2[[#This Row],[Close Price]])-1</f>
        <v>8.6484168393967664E-3</v>
      </c>
      <c r="AE52" s="1">
        <f>(Table2[[#This Row],[Close Price]]/Table2[[#This Row],[Current Week Low]])-1</f>
        <v>2.6787024805518866E-2</v>
      </c>
      <c r="AF52" s="1">
        <f>(Table2[[#This Row],[Current Week High]]/Table2[[#This Row],[Close Price]])-1</f>
        <v>4.7387606318347597E-2</v>
      </c>
      <c r="AG52" s="1">
        <f>(Table2[[#This Row],[Close Price]]/Table2[[#This Row],[Current Month Low]])-1</f>
        <v>2.6787024805518866E-2</v>
      </c>
      <c r="AH52" s="1">
        <f>(Table2[[#This Row],[Current Month High]]/Table2[[#This Row],[Close Price]])-1</f>
        <v>8.105210492459447E-2</v>
      </c>
      <c r="AI52">
        <v>12.207847902222801</v>
      </c>
      <c r="AJ52">
        <v>145.112123335669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0.46</v>
      </c>
      <c r="AM52" t="s">
        <v>3203</v>
      </c>
      <c r="AN52">
        <v>-7.84</v>
      </c>
      <c r="AO52" t="s">
        <v>3202</v>
      </c>
      <c r="AP52">
        <v>0.191460956436244</v>
      </c>
      <c r="AQ52">
        <f>(Table2[[#This Row],[Sharpe Ratio]]-AVERAGE(Table2[Sharpe Ratio]))/_xlfn.STDEV.P(Table2[Sharpe Ratio])</f>
        <v>1.4782206417531625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1.2954680355236781</v>
      </c>
      <c r="AS52">
        <f>_xlfn.RANK.AVG(Table2[[#This Row],[1Y Return vs Nifty Z-Score]],Table2[1Y Return vs Nifty Z-Score])</f>
        <v>81</v>
      </c>
      <c r="AT52">
        <f>_xlfn.RANK.AVG(Table2[[#This Row],[6M Return vs Nifty Z-Score]],Table2[6M Return vs Nifty Z-Score])</f>
        <v>167</v>
      </c>
      <c r="AU52">
        <f>_xlfn.RANK.AVG(Table2[[#This Row],[Sharpe Ratio Z-Score]],Table2[Sharpe Ratio Z-Score])</f>
        <v>49</v>
      </c>
      <c r="AV52">
        <f>(Table2[[#This Row],[Rank 1Y]]+Table2[[#This Row],[Rank 6M]]+Table2[[#This Row],[Rank Sharpe]])/3</f>
        <v>99</v>
      </c>
    </row>
    <row r="53" spans="1:48" x14ac:dyDescent="0.3">
      <c r="A53" t="s">
        <v>698</v>
      </c>
      <c r="B53" t="s">
        <v>699</v>
      </c>
      <c r="C53" t="s">
        <v>3158</v>
      </c>
      <c r="D53" t="s">
        <v>550</v>
      </c>
      <c r="E53">
        <v>26843.85558639</v>
      </c>
      <c r="F53">
        <v>5273.55</v>
      </c>
      <c r="G53">
        <v>178.884953388067</v>
      </c>
      <c r="H53">
        <f>(Table2[[#This Row],[1Y Return vs Nifty]]-AVERAGE(Table2[1Y Return vs Nifty]))/_xlfn.STDEV.P(Table2[1Y Return vs Nifty])</f>
        <v>2.4830797488110323</v>
      </c>
      <c r="I53">
        <v>16.629298463069901</v>
      </c>
      <c r="J53">
        <f>(Table2[[#This Row],[1M Return vs Nifty]]-AVERAGE(Table2[1M Return vs Nifty]))/_xlfn.STDEV.P(Table2[1M Return vs Nifty])</f>
        <v>1.6131204705740123</v>
      </c>
      <c r="K53">
        <v>39.348814575452799</v>
      </c>
      <c r="L53">
        <f>(Table2[[#This Row],[6M Return vs Nifty]]-AVERAGE(Table2[6M Return vs Nifty]))/_xlfn.STDEV.P(Table2[6M Return vs Nifty])</f>
        <v>0.76319221690324146</v>
      </c>
      <c r="M53">
        <v>-2.31733672793239</v>
      </c>
      <c r="N53">
        <f>(Table2[[#This Row],[1W Return vs Nifty]]-AVERAGE(Table2[1W Return vs Nifty]))/_xlfn.STDEV.P(Table2[1W Return vs Nifty])</f>
        <v>-7.5949443823848467E-2</v>
      </c>
      <c r="O53">
        <v>5037.9399999999996</v>
      </c>
      <c r="P53">
        <v>4624.2947640351204</v>
      </c>
      <c r="Q53">
        <v>3752.2643330957699</v>
      </c>
      <c r="R53">
        <v>65.697926667122303</v>
      </c>
      <c r="S53" s="1">
        <f>(Table2[[#This Row],[Close Price]]-Table2[[#This Row],[20D EMA]])/Table2[[#This Row],[20D EMA]]</f>
        <v>4.6767131009897024E-2</v>
      </c>
      <c r="T53" s="1">
        <f>(Table2[[#This Row],[Close Price]]-Table2[[#This Row],[50D EMA]])/Table2[[#This Row],[50D EMA]]</f>
        <v>0.1404009192957123</v>
      </c>
      <c r="U53" s="1">
        <f>(Table2[[#This Row],[Close Price]]-Table2[[#This Row],[200D EMA]])/Table2[[#This Row],[200D EMA]]</f>
        <v>0.40543136939638474</v>
      </c>
      <c r="V53">
        <v>0.72332870852722198</v>
      </c>
      <c r="W53">
        <v>5252</v>
      </c>
      <c r="X53">
        <v>5408.9</v>
      </c>
      <c r="Y53">
        <v>5211.6000000000004</v>
      </c>
      <c r="Z53">
        <v>5408.9</v>
      </c>
      <c r="AA53">
        <v>5125.6000000000004</v>
      </c>
      <c r="AB53">
        <v>5422.2</v>
      </c>
      <c r="AC53" s="1">
        <f>(Table2[[#This Row],[Close Price]]/Table2[[#This Row],[Day Low]])-1</f>
        <v>4.1031987814166282E-3</v>
      </c>
      <c r="AD53" s="1">
        <f>(Table2[[#This Row],[Day High]]/Table2[[#This Row],[Close Price]])-1</f>
        <v>2.5665822832816598E-2</v>
      </c>
      <c r="AE53" s="1">
        <f>(Table2[[#This Row],[Close Price]]/Table2[[#This Row],[Current Week Low]])-1</f>
        <v>1.1886944508404218E-2</v>
      </c>
      <c r="AF53" s="1">
        <f>(Table2[[#This Row],[Current Week High]]/Table2[[#This Row],[Close Price]])-1</f>
        <v>2.5665822832816598E-2</v>
      </c>
      <c r="AG53" s="1">
        <f>(Table2[[#This Row],[Close Price]]/Table2[[#This Row],[Current Month Low]])-1</f>
        <v>2.886491337599506E-2</v>
      </c>
      <c r="AH53" s="1">
        <f>(Table2[[#This Row],[Current Month High]]/Table2[[#This Row],[Close Price]])-1</f>
        <v>2.818784310379141E-2</v>
      </c>
      <c r="AI53">
        <v>2.8187843103791401</v>
      </c>
      <c r="AJ53">
        <v>209.844300822561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0.31</v>
      </c>
      <c r="AM53" t="s">
        <v>3203</v>
      </c>
      <c r="AN53">
        <v>8.61</v>
      </c>
      <c r="AO53" t="s">
        <v>3203</v>
      </c>
      <c r="AP53">
        <v>0.13866716012288999</v>
      </c>
      <c r="AQ53">
        <f>(Table2[[#This Row],[Sharpe Ratio]]-AVERAGE(Table2[Sharpe Ratio]))/_xlfn.STDEV.P(Table2[Sharpe Ratio])</f>
        <v>0.86178542376460854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5.6452284162290463</v>
      </c>
      <c r="AS53">
        <f>_xlfn.RANK.AVG(Table2[[#This Row],[1Y Return vs Nifty Z-Score]],Table2[1Y Return vs Nifty Z-Score])</f>
        <v>26</v>
      </c>
      <c r="AT53">
        <f>_xlfn.RANK.AVG(Table2[[#This Row],[6M Return vs Nifty Z-Score]],Table2[6M Return vs Nifty Z-Score])</f>
        <v>134</v>
      </c>
      <c r="AU53">
        <f>_xlfn.RANK.AVG(Table2[[#This Row],[Sharpe Ratio Z-Score]],Table2[Sharpe Ratio Z-Score])</f>
        <v>142</v>
      </c>
      <c r="AV53">
        <f>(Table2[[#This Row],[Rank 1Y]]+Table2[[#This Row],[Rank 6M]]+Table2[[#This Row],[Rank Sharpe]])/3</f>
        <v>100.66666666666667</v>
      </c>
    </row>
    <row r="54" spans="1:48" x14ac:dyDescent="0.3">
      <c r="A54" t="s">
        <v>1160</v>
      </c>
      <c r="B54" t="s">
        <v>1161</v>
      </c>
      <c r="C54" t="s">
        <v>3160</v>
      </c>
      <c r="D54" t="s">
        <v>121</v>
      </c>
      <c r="E54">
        <v>10719.541820750001</v>
      </c>
      <c r="F54">
        <v>1823.75</v>
      </c>
      <c r="G54">
        <v>58.843789443943798</v>
      </c>
      <c r="H54">
        <f>(Table2[[#This Row],[1Y Return vs Nifty]]-AVERAGE(Table2[1Y Return vs Nifty]))/_xlfn.STDEV.P(Table2[1Y Return vs Nifty])</f>
        <v>0.50001875714036981</v>
      </c>
      <c r="I54">
        <v>23.663710666793701</v>
      </c>
      <c r="J54">
        <f>(Table2[[#This Row],[1M Return vs Nifty]]-AVERAGE(Table2[1M Return vs Nifty]))/_xlfn.STDEV.P(Table2[1M Return vs Nifty])</f>
        <v>2.2785024007284282</v>
      </c>
      <c r="K54">
        <v>64.135804982462403</v>
      </c>
      <c r="L54">
        <f>(Table2[[#This Row],[6M Return vs Nifty]]-AVERAGE(Table2[6M Return vs Nifty]))/_xlfn.STDEV.P(Table2[6M Return vs Nifty])</f>
        <v>1.532677197367966</v>
      </c>
      <c r="M54">
        <v>13.858905139316001</v>
      </c>
      <c r="N54">
        <f>(Table2[[#This Row],[1W Return vs Nifty]]-AVERAGE(Table2[1W Return vs Nifty]))/_xlfn.STDEV.P(Table2[1W Return vs Nifty])</f>
        <v>3.6695601769230382</v>
      </c>
      <c r="O54">
        <v>1636.92</v>
      </c>
      <c r="P54">
        <v>1519.77784489635</v>
      </c>
      <c r="Q54">
        <v>1284.4759802458</v>
      </c>
      <c r="R54">
        <v>72.433970490292893</v>
      </c>
      <c r="S54" s="1">
        <f>(Table2[[#This Row],[Close Price]]-Table2[[#This Row],[20D EMA]])/Table2[[#This Row],[20D EMA]]</f>
        <v>0.11413508296068221</v>
      </c>
      <c r="T54" s="1">
        <f>(Table2[[#This Row],[Close Price]]-Table2[[#This Row],[50D EMA]])/Table2[[#This Row],[50D EMA]]</f>
        <v>0.20001091351899605</v>
      </c>
      <c r="U54" s="1">
        <f>(Table2[[#This Row],[Close Price]]-Table2[[#This Row],[200D EMA]])/Table2[[#This Row],[200D EMA]]</f>
        <v>0.41983970743540366</v>
      </c>
      <c r="V54">
        <v>2.1457982628540702</v>
      </c>
      <c r="W54">
        <v>1784.4</v>
      </c>
      <c r="X54">
        <v>2009</v>
      </c>
      <c r="Y54">
        <v>1677.05</v>
      </c>
      <c r="Z54">
        <v>2009</v>
      </c>
      <c r="AA54">
        <v>1568.95</v>
      </c>
      <c r="AB54">
        <v>2009</v>
      </c>
      <c r="AC54" s="1">
        <f>(Table2[[#This Row],[Close Price]]/Table2[[#This Row],[Day Low]])-1</f>
        <v>2.205223044160487E-2</v>
      </c>
      <c r="AD54" s="1">
        <f>(Table2[[#This Row],[Day High]]/Table2[[#This Row],[Close Price]])-1</f>
        <v>0.10157642220699103</v>
      </c>
      <c r="AE54" s="1">
        <f>(Table2[[#This Row],[Close Price]]/Table2[[#This Row],[Current Week Low]])-1</f>
        <v>8.7475030559613698E-2</v>
      </c>
      <c r="AF54" s="1">
        <f>(Table2[[#This Row],[Current Week High]]/Table2[[#This Row],[Close Price]])-1</f>
        <v>0.10157642220699103</v>
      </c>
      <c r="AG54" s="1">
        <f>(Table2[[#This Row],[Close Price]]/Table2[[#This Row],[Current Month Low]])-1</f>
        <v>0.16240160616973132</v>
      </c>
      <c r="AH54" s="1">
        <f>(Table2[[#This Row],[Current Month High]]/Table2[[#This Row],[Close Price]])-1</f>
        <v>0.10157642220699103</v>
      </c>
      <c r="AI54">
        <v>10.157642220699101</v>
      </c>
      <c r="AJ54">
        <v>98.665577342047897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0.11</v>
      </c>
      <c r="AM54" t="s">
        <v>3203</v>
      </c>
      <c r="AN54">
        <v>16.41</v>
      </c>
      <c r="AO54" t="s">
        <v>3203</v>
      </c>
      <c r="AP54">
        <v>0.173083725808515</v>
      </c>
      <c r="AQ54">
        <f>(Table2[[#This Row],[Sharpe Ratio]]-AVERAGE(Table2[Sharpe Ratio]))/_xlfn.STDEV.P(Table2[Sharpe Ratio])</f>
        <v>1.2636429269627489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9.2444014591225514</v>
      </c>
      <c r="AS54">
        <f>_xlfn.RANK.AVG(Table2[[#This Row],[1Y Return vs Nifty Z-Score]],Table2[1Y Return vs Nifty Z-Score])</f>
        <v>166</v>
      </c>
      <c r="AT54">
        <f>_xlfn.RANK.AVG(Table2[[#This Row],[6M Return vs Nifty Z-Score]],Table2[6M Return vs Nifty Z-Score])</f>
        <v>58</v>
      </c>
      <c r="AU54">
        <f>_xlfn.RANK.AVG(Table2[[#This Row],[Sharpe Ratio Z-Score]],Table2[Sharpe Ratio Z-Score])</f>
        <v>79</v>
      </c>
      <c r="AV54">
        <f>(Table2[[#This Row],[Rank 1Y]]+Table2[[#This Row],[Rank 6M]]+Table2[[#This Row],[Rank Sharpe]])/3</f>
        <v>101</v>
      </c>
    </row>
    <row r="55" spans="1:48" x14ac:dyDescent="0.3">
      <c r="A55" t="s">
        <v>915</v>
      </c>
      <c r="B55" t="s">
        <v>916</v>
      </c>
      <c r="C55" t="s">
        <v>3164</v>
      </c>
      <c r="D55" t="s">
        <v>522</v>
      </c>
      <c r="E55">
        <v>16872.856363020001</v>
      </c>
      <c r="F55">
        <v>608.70000000000005</v>
      </c>
      <c r="G55">
        <v>122.12220755425101</v>
      </c>
      <c r="H55">
        <f>(Table2[[#This Row],[1Y Return vs Nifty]]-AVERAGE(Table2[1Y Return vs Nifty]))/_xlfn.STDEV.P(Table2[1Y Return vs Nifty])</f>
        <v>1.5453681893367071</v>
      </c>
      <c r="I55">
        <v>-4.7176474096130496</v>
      </c>
      <c r="J55">
        <f>(Table2[[#This Row],[1M Return vs Nifty]]-AVERAGE(Table2[1M Return vs Nifty]))/_xlfn.STDEV.P(Table2[1M Return vs Nifty])</f>
        <v>-0.40607767083551888</v>
      </c>
      <c r="K55">
        <v>24.170077706074299</v>
      </c>
      <c r="L55">
        <f>(Table2[[#This Row],[6M Return vs Nifty]]-AVERAGE(Table2[6M Return vs Nifty]))/_xlfn.STDEV.P(Table2[6M Return vs Nifty])</f>
        <v>0.29198494842784267</v>
      </c>
      <c r="M55">
        <v>-5.7691298078687998</v>
      </c>
      <c r="N55">
        <f>(Table2[[#This Row],[1W Return vs Nifty]]-AVERAGE(Table2[1W Return vs Nifty]))/_xlfn.STDEV.P(Table2[1W Return vs Nifty])</f>
        <v>-0.87519096702991506</v>
      </c>
      <c r="O55">
        <v>622.45000000000005</v>
      </c>
      <c r="P55">
        <v>605.05956465823795</v>
      </c>
      <c r="Q55">
        <v>500.74375678841398</v>
      </c>
      <c r="R55">
        <v>40.486567383534599</v>
      </c>
      <c r="S55" s="1">
        <f>(Table2[[#This Row],[Close Price]]-Table2[[#This Row],[20D EMA]])/Table2[[#This Row],[20D EMA]]</f>
        <v>-2.2090127721102096E-2</v>
      </c>
      <c r="T55" s="1">
        <f>(Table2[[#This Row],[Close Price]]-Table2[[#This Row],[50D EMA]])/Table2[[#This Row],[50D EMA]]</f>
        <v>6.0166561350341839E-3</v>
      </c>
      <c r="U55" s="1">
        <f>(Table2[[#This Row],[Close Price]]-Table2[[#This Row],[200D EMA]])/Table2[[#This Row],[200D EMA]]</f>
        <v>0.21559179070744217</v>
      </c>
      <c r="V55">
        <v>0.56910207379251498</v>
      </c>
      <c r="W55">
        <v>602.1</v>
      </c>
      <c r="X55">
        <v>612.70000000000005</v>
      </c>
      <c r="Y55">
        <v>592.5</v>
      </c>
      <c r="Z55">
        <v>619</v>
      </c>
      <c r="AA55">
        <v>592.5</v>
      </c>
      <c r="AB55">
        <v>647.85</v>
      </c>
      <c r="AC55" s="1">
        <f>(Table2[[#This Row],[Close Price]]/Table2[[#This Row],[Day Low]])-1</f>
        <v>1.0961634280020061E-2</v>
      </c>
      <c r="AD55" s="1">
        <f>(Table2[[#This Row],[Day High]]/Table2[[#This Row],[Close Price]])-1</f>
        <v>6.5713816329884267E-3</v>
      </c>
      <c r="AE55" s="1">
        <f>(Table2[[#This Row],[Close Price]]/Table2[[#This Row],[Current Week Low]])-1</f>
        <v>2.7341772151898702E-2</v>
      </c>
      <c r="AF55" s="1">
        <f>(Table2[[#This Row],[Current Week High]]/Table2[[#This Row],[Close Price]])-1</f>
        <v>1.6921307704944821E-2</v>
      </c>
      <c r="AG55" s="1">
        <f>(Table2[[#This Row],[Close Price]]/Table2[[#This Row],[Current Month Low]])-1</f>
        <v>2.7341772151898702E-2</v>
      </c>
      <c r="AH55" s="1">
        <f>(Table2[[#This Row],[Current Month High]]/Table2[[#This Row],[Close Price]])-1</f>
        <v>6.431739773287326E-2</v>
      </c>
      <c r="AI55">
        <v>18.9420075570888</v>
      </c>
      <c r="AJ55">
        <v>160.239418554938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0.18</v>
      </c>
      <c r="AM55" t="s">
        <v>3203</v>
      </c>
      <c r="AN55">
        <v>-7.9</v>
      </c>
      <c r="AO55" t="s">
        <v>3202</v>
      </c>
      <c r="AP55">
        <v>0.23869533184906699</v>
      </c>
      <c r="AQ55">
        <f>(Table2[[#This Row],[Sharpe Ratio]]-AVERAGE(Table2[Sharpe Ratio]))/_xlfn.STDEV.P(Table2[Sharpe Ratio])</f>
        <v>2.0297424973010219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2.5858269972001375</v>
      </c>
      <c r="AS55">
        <f>_xlfn.RANK.AVG(Table2[[#This Row],[1Y Return vs Nifty Z-Score]],Table2[1Y Return vs Nifty Z-Score])</f>
        <v>55</v>
      </c>
      <c r="AT55">
        <f>_xlfn.RANK.AVG(Table2[[#This Row],[6M Return vs Nifty Z-Score]],Table2[6M Return vs Nifty Z-Score])</f>
        <v>233</v>
      </c>
      <c r="AU55">
        <f>_xlfn.RANK.AVG(Table2[[#This Row],[Sharpe Ratio Z-Score]],Table2[Sharpe Ratio Z-Score])</f>
        <v>16</v>
      </c>
      <c r="AV55">
        <f>(Table2[[#This Row],[Rank 1Y]]+Table2[[#This Row],[Rank 6M]]+Table2[[#This Row],[Rank Sharpe]])/3</f>
        <v>101.33333333333333</v>
      </c>
    </row>
    <row r="56" spans="1:48" x14ac:dyDescent="0.3">
      <c r="A56" t="s">
        <v>961</v>
      </c>
      <c r="B56" t="s">
        <v>962</v>
      </c>
      <c r="C56" t="s">
        <v>3162</v>
      </c>
      <c r="D56" t="s">
        <v>54</v>
      </c>
      <c r="E56">
        <v>15598.682637279901</v>
      </c>
      <c r="F56">
        <v>1016.8</v>
      </c>
      <c r="G56">
        <v>290.14803400886098</v>
      </c>
      <c r="H56">
        <f>(Table2[[#This Row],[1Y Return vs Nifty]]-AVERAGE(Table2[1Y Return vs Nifty]))/_xlfn.STDEV.P(Table2[1Y Return vs Nifty])</f>
        <v>4.321128196049588</v>
      </c>
      <c r="I56">
        <v>-0.56837909822263599</v>
      </c>
      <c r="J56">
        <f>(Table2[[#This Row],[1M Return vs Nifty]]-AVERAGE(Table2[1M Return vs Nifty]))/_xlfn.STDEV.P(Table2[1M Return vs Nifty])</f>
        <v>-1.3600221717595543E-2</v>
      </c>
      <c r="K56">
        <v>70.767189572098502</v>
      </c>
      <c r="L56">
        <f>(Table2[[#This Row],[6M Return vs Nifty]]-AVERAGE(Table2[6M Return vs Nifty]))/_xlfn.STDEV.P(Table2[6M Return vs Nifty])</f>
        <v>1.7385412719337585</v>
      </c>
      <c r="M56">
        <v>-8.4805501832467307</v>
      </c>
      <c r="N56">
        <f>(Table2[[#This Row],[1W Return vs Nifty]]-AVERAGE(Table2[1W Return vs Nifty]))/_xlfn.STDEV.P(Table2[1W Return vs Nifty])</f>
        <v>-1.5030037300443613</v>
      </c>
      <c r="O56">
        <v>1010.93</v>
      </c>
      <c r="P56">
        <v>923.65669306272105</v>
      </c>
      <c r="Q56">
        <v>657.72801691885695</v>
      </c>
      <c r="R56">
        <v>47.990594616585902</v>
      </c>
      <c r="S56" s="1">
        <f>(Table2[[#This Row],[Close Price]]-Table2[[#This Row],[20D EMA]])/Table2[[#This Row],[20D EMA]]</f>
        <v>5.806534577072601E-3</v>
      </c>
      <c r="T56" s="1">
        <f>(Table2[[#This Row],[Close Price]]-Table2[[#This Row],[50D EMA]])/Table2[[#This Row],[50D EMA]]</f>
        <v>0.10084191197535554</v>
      </c>
      <c r="U56" s="1">
        <f>(Table2[[#This Row],[Close Price]]-Table2[[#This Row],[200D EMA]])/Table2[[#This Row],[200D EMA]]</f>
        <v>0.54592776017543621</v>
      </c>
      <c r="V56">
        <v>0.44986698052896101</v>
      </c>
      <c r="W56">
        <v>994.5</v>
      </c>
      <c r="X56">
        <v>1028</v>
      </c>
      <c r="Y56">
        <v>970.55</v>
      </c>
      <c r="Z56">
        <v>1047</v>
      </c>
      <c r="AA56">
        <v>970.55</v>
      </c>
      <c r="AB56">
        <v>1097.7</v>
      </c>
      <c r="AC56" s="1">
        <f>(Table2[[#This Row],[Close Price]]/Table2[[#This Row],[Day Low]])-1</f>
        <v>2.2423328305681167E-2</v>
      </c>
      <c r="AD56" s="1">
        <f>(Table2[[#This Row],[Day High]]/Table2[[#This Row],[Close Price]])-1</f>
        <v>1.1014948859165985E-2</v>
      </c>
      <c r="AE56" s="1">
        <f>(Table2[[#This Row],[Close Price]]/Table2[[#This Row],[Current Week Low]])-1</f>
        <v>4.7653392406367567E-2</v>
      </c>
      <c r="AF56" s="1">
        <f>(Table2[[#This Row],[Current Week High]]/Table2[[#This Row],[Close Price]])-1</f>
        <v>2.9701022816679856E-2</v>
      </c>
      <c r="AG56" s="1">
        <f>(Table2[[#This Row],[Close Price]]/Table2[[#This Row],[Current Month Low]])-1</f>
        <v>4.7653392406367567E-2</v>
      </c>
      <c r="AH56" s="1">
        <f>(Table2[[#This Row],[Current Month High]]/Table2[[#This Row],[Close Price]])-1</f>
        <v>7.9563335955940229E-2</v>
      </c>
      <c r="AI56">
        <v>7.9563335955940202</v>
      </c>
      <c r="AJ56">
        <v>376.81125439624799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0.37</v>
      </c>
      <c r="AM56" t="s">
        <v>3203</v>
      </c>
      <c r="AN56">
        <v>-4.32</v>
      </c>
      <c r="AO56" t="s">
        <v>3202</v>
      </c>
      <c r="AP56">
        <v>8.9861244888385997E-2</v>
      </c>
      <c r="AQ56">
        <f>(Table2[[#This Row],[Sharpe Ratio]]-AVERAGE(Table2[Sharpe Ratio]))/_xlfn.STDEV.P(Table2[Sharpe Ratio])</f>
        <v>0.29191382714479353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4.8349793433661832</v>
      </c>
      <c r="AS56">
        <f>_xlfn.RANK.AVG(Table2[[#This Row],[1Y Return vs Nifty Z-Score]],Table2[1Y Return vs Nifty Z-Score])</f>
        <v>4</v>
      </c>
      <c r="AT56">
        <f>_xlfn.RANK.AVG(Table2[[#This Row],[6M Return vs Nifty Z-Score]],Table2[6M Return vs Nifty Z-Score])</f>
        <v>42</v>
      </c>
      <c r="AU56">
        <f>_xlfn.RANK.AVG(Table2[[#This Row],[Sharpe Ratio Z-Score]],Table2[Sharpe Ratio Z-Score])</f>
        <v>261</v>
      </c>
      <c r="AV56">
        <f>(Table2[[#This Row],[Rank 1Y]]+Table2[[#This Row],[Rank 6M]]+Table2[[#This Row],[Rank Sharpe]])/3</f>
        <v>102.33333333333333</v>
      </c>
    </row>
    <row r="57" spans="1:48" x14ac:dyDescent="0.3">
      <c r="A57" t="s">
        <v>605</v>
      </c>
      <c r="B57" t="s">
        <v>606</v>
      </c>
      <c r="C57" t="s">
        <v>3171</v>
      </c>
      <c r="D57" t="s">
        <v>144</v>
      </c>
      <c r="E57">
        <v>32242.506608200001</v>
      </c>
      <c r="F57">
        <v>1320.2</v>
      </c>
      <c r="G57">
        <v>90.885085969249303</v>
      </c>
      <c r="H57">
        <f>(Table2[[#This Row],[1Y Return vs Nifty]]-AVERAGE(Table2[1Y Return vs Nifty]))/_xlfn.STDEV.P(Table2[1Y Return vs Nifty])</f>
        <v>1.0293358944805462</v>
      </c>
      <c r="I57">
        <v>15.1257666317995</v>
      </c>
      <c r="J57">
        <f>(Table2[[#This Row],[1M Return vs Nifty]]-AVERAGE(Table2[1M Return vs Nifty]))/_xlfn.STDEV.P(Table2[1M Return vs Nifty])</f>
        <v>1.4709020615632764</v>
      </c>
      <c r="K57">
        <v>40.020741394893498</v>
      </c>
      <c r="L57">
        <f>(Table2[[#This Row],[6M Return vs Nifty]]-AVERAGE(Table2[6M Return vs Nifty]))/_xlfn.STDEV.P(Table2[6M Return vs Nifty])</f>
        <v>0.78405144938936189</v>
      </c>
      <c r="M57">
        <v>3.1123816940942701</v>
      </c>
      <c r="N57">
        <f>(Table2[[#This Row],[1W Return vs Nifty]]-AVERAGE(Table2[1W Return vs Nifty]))/_xlfn.STDEV.P(Table2[1W Return vs Nifty])</f>
        <v>1.1812685648177863</v>
      </c>
      <c r="O57">
        <v>1251.56</v>
      </c>
      <c r="P57">
        <v>1232.2496397952</v>
      </c>
      <c r="Q57">
        <v>1076.1598409272899</v>
      </c>
      <c r="R57">
        <v>80.582151109224995</v>
      </c>
      <c r="S57" s="1">
        <f>(Table2[[#This Row],[Close Price]]-Table2[[#This Row],[20D EMA]])/Table2[[#This Row],[20D EMA]]</f>
        <v>5.4843555243056751E-2</v>
      </c>
      <c r="T57" s="1">
        <f>(Table2[[#This Row],[Close Price]]-Table2[[#This Row],[50D EMA]])/Table2[[#This Row],[50D EMA]]</f>
        <v>7.1373816931622244E-2</v>
      </c>
      <c r="U57" s="1">
        <f>(Table2[[#This Row],[Close Price]]-Table2[[#This Row],[200D EMA]])/Table2[[#This Row],[200D EMA]]</f>
        <v>0.22676943497764154</v>
      </c>
      <c r="V57">
        <v>1.2310415620961901</v>
      </c>
      <c r="W57">
        <v>1308.9000000000001</v>
      </c>
      <c r="X57">
        <v>1324.3</v>
      </c>
      <c r="Y57">
        <v>1297.5999999999999</v>
      </c>
      <c r="Z57">
        <v>1325.7</v>
      </c>
      <c r="AA57">
        <v>1207.3499999999999</v>
      </c>
      <c r="AB57">
        <v>1333</v>
      </c>
      <c r="AC57" s="1">
        <f>(Table2[[#This Row],[Close Price]]/Table2[[#This Row],[Day Low]])-1</f>
        <v>8.6332034532814461E-3</v>
      </c>
      <c r="AD57" s="1">
        <f>(Table2[[#This Row],[Day High]]/Table2[[#This Row],[Close Price]])-1</f>
        <v>3.1055900621117516E-3</v>
      </c>
      <c r="AE57" s="1">
        <f>(Table2[[#This Row],[Close Price]]/Table2[[#This Row],[Current Week Low]])-1</f>
        <v>1.741676942046877E-2</v>
      </c>
      <c r="AF57" s="1">
        <f>(Table2[[#This Row],[Current Week High]]/Table2[[#This Row],[Close Price]])-1</f>
        <v>4.1660354491743767E-3</v>
      </c>
      <c r="AG57" s="1">
        <f>(Table2[[#This Row],[Close Price]]/Table2[[#This Row],[Current Month Low]])-1</f>
        <v>9.3469168012589643E-2</v>
      </c>
      <c r="AH57" s="1">
        <f>(Table2[[#This Row],[Current Month High]]/Table2[[#This Row],[Close Price]])-1</f>
        <v>9.6955006817147638E-3</v>
      </c>
      <c r="AI57">
        <v>10.066656567186699</v>
      </c>
      <c r="AJ57">
        <v>133.66371681415899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0.02</v>
      </c>
      <c r="AM57" t="s">
        <v>3203</v>
      </c>
      <c r="AN57">
        <v>11.09</v>
      </c>
      <c r="AO57" t="s">
        <v>3203</v>
      </c>
      <c r="AP57">
        <v>0.167326423273329</v>
      </c>
      <c r="AQ57">
        <f>(Table2[[#This Row],[Sharpe Ratio]]-AVERAGE(Table2[Sharpe Ratio]))/_xlfn.STDEV.P(Table2[Sharpe Ratio])</f>
        <v>1.1964190428867003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5.6619770131376708</v>
      </c>
      <c r="AS57">
        <f>_xlfn.RANK.AVG(Table2[[#This Row],[1Y Return vs Nifty Z-Score]],Table2[1Y Return vs Nifty Z-Score])</f>
        <v>91</v>
      </c>
      <c r="AT57">
        <f>_xlfn.RANK.AVG(Table2[[#This Row],[6M Return vs Nifty Z-Score]],Table2[6M Return vs Nifty Z-Score])</f>
        <v>128</v>
      </c>
      <c r="AU57">
        <f>_xlfn.RANK.AVG(Table2[[#This Row],[Sharpe Ratio Z-Score]],Table2[Sharpe Ratio Z-Score])</f>
        <v>91</v>
      </c>
      <c r="AV57">
        <f>(Table2[[#This Row],[Rank 1Y]]+Table2[[#This Row],[Rank 6M]]+Table2[[#This Row],[Rank Sharpe]])/3</f>
        <v>103.33333333333333</v>
      </c>
    </row>
    <row r="58" spans="1:48" x14ac:dyDescent="0.3">
      <c r="A58" t="s">
        <v>448</v>
      </c>
      <c r="B58" t="s">
        <v>449</v>
      </c>
      <c r="C58" t="s">
        <v>3158</v>
      </c>
      <c r="D58" t="s">
        <v>132</v>
      </c>
      <c r="E58">
        <v>50868.279000000002</v>
      </c>
      <c r="F58">
        <v>254.1</v>
      </c>
      <c r="G58">
        <v>238.360994211791</v>
      </c>
      <c r="H58">
        <f>(Table2[[#This Row],[1Y Return vs Nifty]]-AVERAGE(Table2[1Y Return vs Nifty]))/_xlfn.STDEV.P(Table2[1Y Return vs Nifty])</f>
        <v>3.4656145112316956</v>
      </c>
      <c r="I58">
        <v>-21.131980446226301</v>
      </c>
      <c r="J58">
        <f>(Table2[[#This Row],[1M Return vs Nifty]]-AVERAGE(Table2[1M Return vs Nifty]))/_xlfn.STDEV.P(Table2[1M Return vs Nifty])</f>
        <v>-1.9587021519993399</v>
      </c>
      <c r="K58">
        <v>25.677812622205501</v>
      </c>
      <c r="L58">
        <f>(Table2[[#This Row],[6M Return vs Nifty]]-AVERAGE(Table2[6M Return vs Nifty]))/_xlfn.STDEV.P(Table2[6M Return vs Nifty])</f>
        <v>0.33879092823558526</v>
      </c>
      <c r="M58">
        <v>-9.3851376723072306</v>
      </c>
      <c r="N58">
        <f>(Table2[[#This Row],[1W Return vs Nifty]]-AVERAGE(Table2[1W Return vs Nifty]))/_xlfn.STDEV.P(Table2[1W Return vs Nifty])</f>
        <v>-1.7124554167147523</v>
      </c>
      <c r="O58">
        <v>270.83</v>
      </c>
      <c r="P58">
        <v>280.17292371226</v>
      </c>
      <c r="Q58">
        <v>224.55792658251099</v>
      </c>
      <c r="R58">
        <v>34.1426025001659</v>
      </c>
      <c r="S58" s="1">
        <f>(Table2[[#This Row],[Close Price]]-Table2[[#This Row],[20D EMA]])/Table2[[#This Row],[20D EMA]]</f>
        <v>-6.1773067976221209E-2</v>
      </c>
      <c r="T58" s="1">
        <f>(Table2[[#This Row],[Close Price]]-Table2[[#This Row],[50D EMA]])/Table2[[#This Row],[50D EMA]]</f>
        <v>-9.3060112186419283E-2</v>
      </c>
      <c r="U58" s="1">
        <f>(Table2[[#This Row],[Close Price]]-Table2[[#This Row],[200D EMA]])/Table2[[#This Row],[200D EMA]]</f>
        <v>0.13155658260245889</v>
      </c>
      <c r="V58">
        <v>0.52772461771688595</v>
      </c>
      <c r="W58">
        <v>246.05</v>
      </c>
      <c r="X58">
        <v>256.89999999999998</v>
      </c>
      <c r="Y58">
        <v>245</v>
      </c>
      <c r="Z58">
        <v>258.60000000000002</v>
      </c>
      <c r="AA58">
        <v>245</v>
      </c>
      <c r="AB58">
        <v>281.8</v>
      </c>
      <c r="AC58" s="1">
        <f>(Table2[[#This Row],[Close Price]]/Table2[[#This Row],[Day Low]])-1</f>
        <v>3.2716927453769529E-2</v>
      </c>
      <c r="AD58" s="1">
        <f>(Table2[[#This Row],[Day High]]/Table2[[#This Row],[Close Price]])-1</f>
        <v>1.1019283746556363E-2</v>
      </c>
      <c r="AE58" s="1">
        <f>(Table2[[#This Row],[Close Price]]/Table2[[#This Row],[Current Week Low]])-1</f>
        <v>3.7142857142857144E-2</v>
      </c>
      <c r="AF58" s="1">
        <f>(Table2[[#This Row],[Current Week High]]/Table2[[#This Row],[Close Price]])-1</f>
        <v>1.7709563164108655E-2</v>
      </c>
      <c r="AG58" s="1">
        <f>(Table2[[#This Row],[Close Price]]/Table2[[#This Row],[Current Month Low]])-1</f>
        <v>3.7142857142857144E-2</v>
      </c>
      <c r="AH58" s="1">
        <f>(Table2[[#This Row],[Current Month High]]/Table2[[#This Row],[Close Price]])-1</f>
        <v>0.10901219992129096</v>
      </c>
      <c r="AI58">
        <v>39.197166469893702</v>
      </c>
      <c r="AJ58">
        <v>275.60975609756002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-0.09</v>
      </c>
      <c r="AM58" t="s">
        <v>3202</v>
      </c>
      <c r="AN58">
        <v>-8.81</v>
      </c>
      <c r="AO58" t="s">
        <v>3202</v>
      </c>
      <c r="AP58">
        <v>0.17028869990105999</v>
      </c>
      <c r="AQ58">
        <f>(Table2[[#This Row],[Sharpe Ratio]]-AVERAGE(Table2[Sharpe Ratio]))/_xlfn.STDEV.P(Table2[Sharpe Ratio])</f>
        <v>1.2310074181556305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6</v>
      </c>
      <c r="AT58">
        <f>_xlfn.RANK.AVG(Table2[[#This Row],[6M Return vs Nifty Z-Score]],Table2[6M Return vs Nifty Z-Score])</f>
        <v>218</v>
      </c>
      <c r="AU58">
        <f>_xlfn.RANK.AVG(Table2[[#This Row],[Sharpe Ratio Z-Score]],Table2[Sharpe Ratio Z-Score])</f>
        <v>86</v>
      </c>
      <c r="AV58">
        <f>(Table2[[#This Row],[Rank 1Y]]+Table2[[#This Row],[Rank 6M]]+Table2[[#This Row],[Rank Sharpe]])/3</f>
        <v>103.33333333333333</v>
      </c>
    </row>
    <row r="59" spans="1:48" x14ac:dyDescent="0.3">
      <c r="A59" t="s">
        <v>133</v>
      </c>
      <c r="B59" t="s">
        <v>134</v>
      </c>
      <c r="C59" t="s">
        <v>3170</v>
      </c>
      <c r="D59" t="s">
        <v>135</v>
      </c>
      <c r="E59">
        <v>213226.24844192999</v>
      </c>
      <c r="F59">
        <v>291.7</v>
      </c>
      <c r="G59">
        <v>90.455484831297994</v>
      </c>
      <c r="H59">
        <f>(Table2[[#This Row],[1Y Return vs Nifty]]-AVERAGE(Table2[1Y Return vs Nifty]))/_xlfn.STDEV.P(Table2[1Y Return vs Nifty])</f>
        <v>1.0222389518097377</v>
      </c>
      <c r="I59">
        <v>-7.9576919991165802</v>
      </c>
      <c r="J59">
        <f>(Table2[[#This Row],[1M Return vs Nifty]]-AVERAGE(Table2[1M Return vs Nifty]))/_xlfn.STDEV.P(Table2[1M Return vs Nifty])</f>
        <v>-0.71255205139697952</v>
      </c>
      <c r="K59">
        <v>29.145581271611</v>
      </c>
      <c r="L59">
        <f>(Table2[[#This Row],[6M Return vs Nifty]]-AVERAGE(Table2[6M Return vs Nifty]))/_xlfn.STDEV.P(Table2[6M Return vs Nifty])</f>
        <v>0.44644400945392343</v>
      </c>
      <c r="M59">
        <v>-4.4704101215639902</v>
      </c>
      <c r="N59">
        <f>(Table2[[#This Row],[1W Return vs Nifty]]-AVERAGE(Table2[1W Return vs Nifty]))/_xlfn.STDEV.P(Table2[1W Return vs Nifty])</f>
        <v>-0.5744803866845013</v>
      </c>
      <c r="O59">
        <v>294.87</v>
      </c>
      <c r="P59">
        <v>296.95683002670597</v>
      </c>
      <c r="Q59">
        <v>247.42589402772199</v>
      </c>
      <c r="R59">
        <v>47.687344221708301</v>
      </c>
      <c r="S59" s="1">
        <f>(Table2[[#This Row],[Close Price]]-Table2[[#This Row],[20D EMA]])/Table2[[#This Row],[20D EMA]]</f>
        <v>-1.0750500220436178E-2</v>
      </c>
      <c r="T59" s="1">
        <f>(Table2[[#This Row],[Close Price]]-Table2[[#This Row],[50D EMA]])/Table2[[#This Row],[50D EMA]]</f>
        <v>-1.7702337495430653E-2</v>
      </c>
      <c r="U59" s="1">
        <f>(Table2[[#This Row],[Close Price]]-Table2[[#This Row],[200D EMA]])/Table2[[#This Row],[200D EMA]]</f>
        <v>0.17893885418200187</v>
      </c>
      <c r="V59">
        <v>0.67703047808589001</v>
      </c>
      <c r="W59">
        <v>289</v>
      </c>
      <c r="X59">
        <v>292.5</v>
      </c>
      <c r="Y59">
        <v>275.75</v>
      </c>
      <c r="Z59">
        <v>292.5</v>
      </c>
      <c r="AA59">
        <v>275.75</v>
      </c>
      <c r="AB59">
        <v>301.95</v>
      </c>
      <c r="AC59" s="1">
        <f>(Table2[[#This Row],[Close Price]]/Table2[[#This Row],[Day Low]])-1</f>
        <v>9.3425605536332501E-3</v>
      </c>
      <c r="AD59" s="1">
        <f>(Table2[[#This Row],[Day High]]/Table2[[#This Row],[Close Price]])-1</f>
        <v>2.7425437092905014E-3</v>
      </c>
      <c r="AE59" s="1">
        <f>(Table2[[#This Row],[Close Price]]/Table2[[#This Row],[Current Week Low]])-1</f>
        <v>5.7842248413418007E-2</v>
      </c>
      <c r="AF59" s="1">
        <f>(Table2[[#This Row],[Current Week High]]/Table2[[#This Row],[Close Price]])-1</f>
        <v>2.7425437092905014E-3</v>
      </c>
      <c r="AG59" s="1">
        <f>(Table2[[#This Row],[Close Price]]/Table2[[#This Row],[Current Month Low]])-1</f>
        <v>5.7842248413418007E-2</v>
      </c>
      <c r="AH59" s="1">
        <f>(Table2[[#This Row],[Current Month High]]/Table2[[#This Row],[Close Price]])-1</f>
        <v>3.5138841275282884E-2</v>
      </c>
      <c r="AI59">
        <v>16.729516626671199</v>
      </c>
      <c r="AJ59">
        <v>129.68503937007799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-0.11</v>
      </c>
      <c r="AM59" t="s">
        <v>3202</v>
      </c>
      <c r="AN59">
        <v>-3.06</v>
      </c>
      <c r="AO59" t="s">
        <v>3202</v>
      </c>
      <c r="AP59">
        <v>0.20528703980200999</v>
      </c>
      <c r="AQ59">
        <f>(Table2[[#This Row],[Sharpe Ratio]]-AVERAGE(Table2[Sharpe Ratio]))/_xlfn.STDEV.P(Table2[Sharpe Ratio])</f>
        <v>1.6396578807597468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93</v>
      </c>
      <c r="AT59">
        <f>_xlfn.RANK.AVG(Table2[[#This Row],[6M Return vs Nifty Z-Score]],Table2[6M Return vs Nifty Z-Score])</f>
        <v>186</v>
      </c>
      <c r="AU59">
        <f>_xlfn.RANK.AVG(Table2[[#This Row],[Sharpe Ratio Z-Score]],Table2[Sharpe Ratio Z-Score])</f>
        <v>33</v>
      </c>
      <c r="AV59">
        <f>(Table2[[#This Row],[Rank 1Y]]+Table2[[#This Row],[Rank 6M]]+Table2[[#This Row],[Rank Sharpe]])/3</f>
        <v>104</v>
      </c>
    </row>
    <row r="60" spans="1:48" x14ac:dyDescent="0.3">
      <c r="A60" t="s">
        <v>482</v>
      </c>
      <c r="B60" t="s">
        <v>483</v>
      </c>
      <c r="C60" t="s">
        <v>3170</v>
      </c>
      <c r="D60" t="s">
        <v>98</v>
      </c>
      <c r="E60">
        <v>45354.778124999997</v>
      </c>
      <c r="F60">
        <v>1237.3</v>
      </c>
      <c r="G60">
        <v>102.630956462656</v>
      </c>
      <c r="H60">
        <f>(Table2[[#This Row],[1Y Return vs Nifty]]-AVERAGE(Table2[1Y Return vs Nifty]))/_xlfn.STDEV.P(Table2[1Y Return vs Nifty])</f>
        <v>1.2233758123168361</v>
      </c>
      <c r="I60">
        <v>-3.3703234857864302</v>
      </c>
      <c r="J60">
        <f>(Table2[[#This Row],[1M Return vs Nifty]]-AVERAGE(Table2[1M Return vs Nifty]))/_xlfn.STDEV.P(Table2[1M Return vs Nifty])</f>
        <v>-0.27863489850204581</v>
      </c>
      <c r="K60">
        <v>29.5728960943113</v>
      </c>
      <c r="L60">
        <f>(Table2[[#This Row],[6M Return vs Nifty]]-AVERAGE(Table2[6M Return vs Nifty]))/_xlfn.STDEV.P(Table2[6M Return vs Nifty])</f>
        <v>0.45970953030170014</v>
      </c>
      <c r="M60">
        <v>-8.0805336122962093</v>
      </c>
      <c r="N60">
        <f>(Table2[[#This Row],[1W Return vs Nifty]]-AVERAGE(Table2[1W Return vs Nifty]))/_xlfn.STDEV.P(Table2[1W Return vs Nifty])</f>
        <v>-1.4103823457173343</v>
      </c>
      <c r="O60">
        <v>1302.97</v>
      </c>
      <c r="P60">
        <v>1353.65268540344</v>
      </c>
      <c r="Q60">
        <v>1135.5202921904399</v>
      </c>
      <c r="R60">
        <v>26.2724044843774</v>
      </c>
      <c r="S60" s="1">
        <f>(Table2[[#This Row],[Close Price]]-Table2[[#This Row],[20D EMA]])/Table2[[#This Row],[20D EMA]]</f>
        <v>-5.0400239452942176E-2</v>
      </c>
      <c r="T60" s="1">
        <f>(Table2[[#This Row],[Close Price]]-Table2[[#This Row],[50D EMA]])/Table2[[#This Row],[50D EMA]]</f>
        <v>-8.5954607602143199E-2</v>
      </c>
      <c r="U60" s="1">
        <f>(Table2[[#This Row],[Close Price]]-Table2[[#This Row],[200D EMA]])/Table2[[#This Row],[200D EMA]]</f>
        <v>8.9632663114478608E-2</v>
      </c>
      <c r="V60">
        <v>0.39126967442307098</v>
      </c>
      <c r="W60">
        <v>1233</v>
      </c>
      <c r="X60">
        <v>1252.8</v>
      </c>
      <c r="Y60">
        <v>1226</v>
      </c>
      <c r="Z60">
        <v>1289.7</v>
      </c>
      <c r="AA60">
        <v>1226</v>
      </c>
      <c r="AB60">
        <v>1366</v>
      </c>
      <c r="AC60" s="1">
        <f>(Table2[[#This Row],[Close Price]]/Table2[[#This Row],[Day Low]])-1</f>
        <v>3.487429034874312E-3</v>
      </c>
      <c r="AD60" s="1">
        <f>(Table2[[#This Row],[Day High]]/Table2[[#This Row],[Close Price]])-1</f>
        <v>1.2527277135698789E-2</v>
      </c>
      <c r="AE60" s="1">
        <f>(Table2[[#This Row],[Close Price]]/Table2[[#This Row],[Current Week Low]])-1</f>
        <v>9.2169657422511708E-3</v>
      </c>
      <c r="AF60" s="1">
        <f>(Table2[[#This Row],[Current Week High]]/Table2[[#This Row],[Close Price]])-1</f>
        <v>4.2350278832942845E-2</v>
      </c>
      <c r="AG60" s="1">
        <f>(Table2[[#This Row],[Close Price]]/Table2[[#This Row],[Current Month Low]])-1</f>
        <v>9.2169657422511708E-3</v>
      </c>
      <c r="AH60" s="1">
        <f>(Table2[[#This Row],[Current Month High]]/Table2[[#This Row],[Close Price]])-1</f>
        <v>0.10401681079770464</v>
      </c>
      <c r="AI60">
        <v>45.049705002828702</v>
      </c>
      <c r="AJ60">
        <v>174.95555555555501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</v>
      </c>
      <c r="AM60">
        <v>0</v>
      </c>
      <c r="AN60">
        <v>-5.7</v>
      </c>
      <c r="AO60" t="s">
        <v>3202</v>
      </c>
      <c r="AP60">
        <v>0.18177331316134501</v>
      </c>
      <c r="AQ60">
        <f>(Table2[[#This Row],[Sharpe Ratio]]-AVERAGE(Table2[Sharpe Ratio]))/_xlfn.STDEV.P(Table2[Sharpe Ratio])</f>
        <v>1.3651049934956956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78</v>
      </c>
      <c r="AT60">
        <f>_xlfn.RANK.AVG(Table2[[#This Row],[6M Return vs Nifty Z-Score]],Table2[6M Return vs Nifty Z-Score])</f>
        <v>178</v>
      </c>
      <c r="AU60">
        <f>_xlfn.RANK.AVG(Table2[[#This Row],[Sharpe Ratio Z-Score]],Table2[Sharpe Ratio Z-Score])</f>
        <v>66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1038</v>
      </c>
      <c r="B61" t="s">
        <v>1039</v>
      </c>
      <c r="C61" t="s">
        <v>3165</v>
      </c>
      <c r="D61" t="s">
        <v>127</v>
      </c>
      <c r="E61">
        <v>13279.48815995</v>
      </c>
      <c r="F61">
        <v>376.85</v>
      </c>
      <c r="G61">
        <v>46.077766210890502</v>
      </c>
      <c r="H61">
        <f>(Table2[[#This Row],[1Y Return vs Nifty]]-AVERAGE(Table2[1Y Return vs Nifty]))/_xlfn.STDEV.P(Table2[1Y Return vs Nifty])</f>
        <v>0.28912607782568572</v>
      </c>
      <c r="I61">
        <v>30.241618846495498</v>
      </c>
      <c r="J61">
        <f>(Table2[[#This Row],[1M Return vs Nifty]]-AVERAGE(Table2[1M Return vs Nifty]))/_xlfn.STDEV.P(Table2[1M Return vs Nifty])</f>
        <v>2.9007038177383024</v>
      </c>
      <c r="K61">
        <v>78.600811956296198</v>
      </c>
      <c r="L61">
        <f>(Table2[[#This Row],[6M Return vs Nifty]]-AVERAGE(Table2[6M Return vs Nifty]))/_xlfn.STDEV.P(Table2[6M Return vs Nifty])</f>
        <v>1.9817275026254746</v>
      </c>
      <c r="M61">
        <v>3.3145311197798799</v>
      </c>
      <c r="N61">
        <f>(Table2[[#This Row],[1W Return vs Nifty]]-AVERAGE(Table2[1W Return vs Nifty]))/_xlfn.STDEV.P(Table2[1W Return vs Nifty])</f>
        <v>1.2280750248687389</v>
      </c>
      <c r="O61">
        <v>345.53</v>
      </c>
      <c r="P61">
        <v>312.34588567505199</v>
      </c>
      <c r="Q61">
        <v>255.051217454289</v>
      </c>
      <c r="R61">
        <v>82.414171197195799</v>
      </c>
      <c r="S61" s="1">
        <f>(Table2[[#This Row],[Close Price]]-Table2[[#This Row],[20D EMA]])/Table2[[#This Row],[20D EMA]]</f>
        <v>9.0643359476746024E-2</v>
      </c>
      <c r="T61" s="1">
        <f>(Table2[[#This Row],[Close Price]]-Table2[[#This Row],[50D EMA]])/Table2[[#This Row],[50D EMA]]</f>
        <v>0.20651501198915959</v>
      </c>
      <c r="U61" s="1">
        <f>(Table2[[#This Row],[Close Price]]-Table2[[#This Row],[200D EMA]])/Table2[[#This Row],[200D EMA]]</f>
        <v>0.47754636798603067</v>
      </c>
      <c r="V61">
        <v>0.53706480918466104</v>
      </c>
      <c r="W61">
        <v>369</v>
      </c>
      <c r="X61">
        <v>378.2</v>
      </c>
      <c r="Y61">
        <v>348.85</v>
      </c>
      <c r="Z61">
        <v>378.2</v>
      </c>
      <c r="AA61">
        <v>341.3</v>
      </c>
      <c r="AB61">
        <v>378.2</v>
      </c>
      <c r="AC61" s="1">
        <f>(Table2[[#This Row],[Close Price]]/Table2[[#This Row],[Day Low]])-1</f>
        <v>2.1273712737127415E-2</v>
      </c>
      <c r="AD61" s="1">
        <f>(Table2[[#This Row],[Day High]]/Table2[[#This Row],[Close Price]])-1</f>
        <v>3.5823271858828054E-3</v>
      </c>
      <c r="AE61" s="1">
        <f>(Table2[[#This Row],[Close Price]]/Table2[[#This Row],[Current Week Low]])-1</f>
        <v>8.0263723663465569E-2</v>
      </c>
      <c r="AF61" s="1">
        <f>(Table2[[#This Row],[Current Week High]]/Table2[[#This Row],[Close Price]])-1</f>
        <v>3.5823271858828054E-3</v>
      </c>
      <c r="AG61" s="1">
        <f>(Table2[[#This Row],[Close Price]]/Table2[[#This Row],[Current Month Low]])-1</f>
        <v>0.10416056255493711</v>
      </c>
      <c r="AH61" s="1">
        <f>(Table2[[#This Row],[Current Month High]]/Table2[[#This Row],[Close Price]])-1</f>
        <v>3.5823271858828054E-3</v>
      </c>
      <c r="AI61">
        <v>0.35823271858827999</v>
      </c>
      <c r="AJ61">
        <v>109.070735090152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0.71</v>
      </c>
      <c r="AM61" t="s">
        <v>3203</v>
      </c>
      <c r="AN61">
        <v>7.83</v>
      </c>
      <c r="AO61" t="s">
        <v>3203</v>
      </c>
      <c r="AP61">
        <v>0.17443628482701101</v>
      </c>
      <c r="AQ61">
        <f>(Table2[[#This Row],[Sharpe Ratio]]-AVERAGE(Table2[Sharpe Ratio]))/_xlfn.STDEV.P(Table2[Sharpe Ratio])</f>
        <v>1.2794357865718633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7.6790682096300653</v>
      </c>
      <c r="AS61">
        <f>_xlfn.RANK.AVG(Table2[[#This Row],[1Y Return vs Nifty Z-Score]],Table2[1Y Return vs Nifty Z-Score])</f>
        <v>216</v>
      </c>
      <c r="AT61">
        <f>_xlfn.RANK.AVG(Table2[[#This Row],[6M Return vs Nifty Z-Score]],Table2[6M Return vs Nifty Z-Score])</f>
        <v>32</v>
      </c>
      <c r="AU61">
        <f>_xlfn.RANK.AVG(Table2[[#This Row],[Sharpe Ratio Z-Score]],Table2[Sharpe Ratio Z-Score])</f>
        <v>76</v>
      </c>
      <c r="AV61">
        <f>(Table2[[#This Row],[Rank 1Y]]+Table2[[#This Row],[Rank 6M]]+Table2[[#This Row],[Rank Sharpe]])/3</f>
        <v>108</v>
      </c>
    </row>
    <row r="62" spans="1:48" x14ac:dyDescent="0.3">
      <c r="A62" t="s">
        <v>728</v>
      </c>
      <c r="B62" t="s">
        <v>729</v>
      </c>
      <c r="C62" t="s">
        <v>3170</v>
      </c>
      <c r="D62" t="s">
        <v>166</v>
      </c>
      <c r="E62">
        <v>24109.374466484998</v>
      </c>
      <c r="F62">
        <v>758.45</v>
      </c>
      <c r="G62">
        <v>62.057688098499803</v>
      </c>
      <c r="H62">
        <f>(Table2[[#This Row],[1Y Return vs Nifty]]-AVERAGE(Table2[1Y Return vs Nifty]))/_xlfn.STDEV.P(Table2[1Y Return vs Nifty])</f>
        <v>0.5531118532386341</v>
      </c>
      <c r="I62">
        <v>6.0866548748177802</v>
      </c>
      <c r="J62">
        <f>(Table2[[#This Row],[1M Return vs Nifty]]-AVERAGE(Table2[1M Return vs Nifty]))/_xlfn.STDEV.P(Table2[1M Return vs Nifty])</f>
        <v>0.61589648987413093</v>
      </c>
      <c r="K62">
        <v>48.340443310279603</v>
      </c>
      <c r="L62">
        <f>(Table2[[#This Row],[6M Return vs Nifty]]-AVERAGE(Table2[6M Return vs Nifty]))/_xlfn.STDEV.P(Table2[6M Return vs Nifty])</f>
        <v>1.0423274869684458</v>
      </c>
      <c r="M62">
        <v>-1.98073478053406</v>
      </c>
      <c r="N62">
        <f>(Table2[[#This Row],[1W Return vs Nifty]]-AVERAGE(Table2[1W Return vs Nifty]))/_xlfn.STDEV.P(Table2[1W Return vs Nifty])</f>
        <v>1.98867324246352E-3</v>
      </c>
      <c r="O62">
        <v>738.23</v>
      </c>
      <c r="P62">
        <v>693.92225022210005</v>
      </c>
      <c r="Q62">
        <v>566.15212898266702</v>
      </c>
      <c r="R62">
        <v>60.1579557111505</v>
      </c>
      <c r="S62" s="1">
        <f>(Table2[[#This Row],[Close Price]]-Table2[[#This Row],[20D EMA]])/Table2[[#This Row],[20D EMA]]</f>
        <v>2.7389837855410951E-2</v>
      </c>
      <c r="T62" s="1">
        <f>(Table2[[#This Row],[Close Price]]-Table2[[#This Row],[50D EMA]])/Table2[[#This Row],[50D EMA]]</f>
        <v>9.298988432385176E-2</v>
      </c>
      <c r="U62" s="1">
        <f>(Table2[[#This Row],[Close Price]]-Table2[[#This Row],[200D EMA]])/Table2[[#This Row],[200D EMA]]</f>
        <v>0.33965759585304023</v>
      </c>
      <c r="V62">
        <v>0.51756542714689702</v>
      </c>
      <c r="W62">
        <v>750</v>
      </c>
      <c r="X62">
        <v>777.95</v>
      </c>
      <c r="Y62">
        <v>730.8</v>
      </c>
      <c r="Z62">
        <v>777.95</v>
      </c>
      <c r="AA62">
        <v>722.1</v>
      </c>
      <c r="AB62">
        <v>783.5</v>
      </c>
      <c r="AC62" s="1">
        <f>(Table2[[#This Row],[Close Price]]/Table2[[#This Row],[Day Low]])-1</f>
        <v>1.1266666666666758E-2</v>
      </c>
      <c r="AD62" s="1">
        <f>(Table2[[#This Row],[Day High]]/Table2[[#This Row],[Close Price]])-1</f>
        <v>2.5710330278858162E-2</v>
      </c>
      <c r="AE62" s="1">
        <f>(Table2[[#This Row],[Close Price]]/Table2[[#This Row],[Current Week Low]])-1</f>
        <v>3.7835249042145636E-2</v>
      </c>
      <c r="AF62" s="1">
        <f>(Table2[[#This Row],[Current Week High]]/Table2[[#This Row],[Close Price]])-1</f>
        <v>2.5710330278858162E-2</v>
      </c>
      <c r="AG62" s="1">
        <f>(Table2[[#This Row],[Close Price]]/Table2[[#This Row],[Current Month Low]])-1</f>
        <v>5.0339288187231768E-2</v>
      </c>
      <c r="AH62" s="1">
        <f>(Table2[[#This Row],[Current Month High]]/Table2[[#This Row],[Close Price]])-1</f>
        <v>3.3027885819763902E-2</v>
      </c>
      <c r="AI62">
        <v>11.2729909684224</v>
      </c>
      <c r="AJ62">
        <v>143.09294871794799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3203</v>
      </c>
      <c r="AN62">
        <v>1.1299999999999999</v>
      </c>
      <c r="AO62" t="s">
        <v>3203</v>
      </c>
      <c r="AP62">
        <v>0.17217926151671401</v>
      </c>
      <c r="AQ62">
        <f>(Table2[[#This Row],[Sharpe Ratio]]-AVERAGE(Table2[Sharpe Ratio]))/_xlfn.STDEV.P(Table2[Sharpe Ratio])</f>
        <v>1.2530821474429368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3.4664066507666109</v>
      </c>
      <c r="AS62">
        <f>_xlfn.RANK.AVG(Table2[[#This Row],[1Y Return vs Nifty Z-Score]],Table2[1Y Return vs Nifty Z-Score])</f>
        <v>156</v>
      </c>
      <c r="AT62">
        <f>_xlfn.RANK.AVG(Table2[[#This Row],[6M Return vs Nifty Z-Score]],Table2[6M Return vs Nifty Z-Score])</f>
        <v>100</v>
      </c>
      <c r="AU62">
        <f>_xlfn.RANK.AVG(Table2[[#This Row],[Sharpe Ratio Z-Score]],Table2[Sharpe Ratio Z-Score])</f>
        <v>83</v>
      </c>
      <c r="AV62">
        <f>(Table2[[#This Row],[Rank 1Y]]+Table2[[#This Row],[Rank 6M]]+Table2[[#This Row],[Rank Sharpe]])/3</f>
        <v>113</v>
      </c>
    </row>
    <row r="63" spans="1:48" x14ac:dyDescent="0.3">
      <c r="A63" t="s">
        <v>298</v>
      </c>
      <c r="B63" t="s">
        <v>299</v>
      </c>
      <c r="C63" t="s">
        <v>3156</v>
      </c>
      <c r="D63" t="s">
        <v>65</v>
      </c>
      <c r="E63">
        <v>94172.458059944998</v>
      </c>
      <c r="F63">
        <v>578.95000000000005</v>
      </c>
      <c r="G63">
        <v>191.75888319187601</v>
      </c>
      <c r="H63">
        <f>(Table2[[#This Row],[1Y Return vs Nifty]]-AVERAGE(Table2[1Y Return vs Nifty]))/_xlfn.STDEV.P(Table2[1Y Return vs Nifty])</f>
        <v>2.6957550275622748</v>
      </c>
      <c r="I63">
        <v>-13.110973605901499</v>
      </c>
      <c r="J63">
        <f>(Table2[[#This Row],[1M Return vs Nifty]]-AVERAGE(Table2[1M Return vs Nifty]))/_xlfn.STDEV.P(Table2[1M Return vs Nifty])</f>
        <v>-1.1999986727844274</v>
      </c>
      <c r="K63">
        <v>28.067795665072602</v>
      </c>
      <c r="L63">
        <f>(Table2[[#This Row],[6M Return vs Nifty]]-AVERAGE(Table2[6M Return vs Nifty]))/_xlfn.STDEV.P(Table2[6M Return vs Nifty])</f>
        <v>0.41298533525530717</v>
      </c>
      <c r="M63">
        <v>-16.031264942014499</v>
      </c>
      <c r="N63">
        <f>(Table2[[#This Row],[1W Return vs Nifty]]-AVERAGE(Table2[1W Return vs Nifty]))/_xlfn.STDEV.P(Table2[1W Return vs Nifty])</f>
        <v>-3.2513254357021215</v>
      </c>
      <c r="O63">
        <v>649.6</v>
      </c>
      <c r="P63">
        <v>613.16393055872197</v>
      </c>
      <c r="Q63">
        <v>452.354544426551</v>
      </c>
      <c r="R63">
        <v>20.333195561140599</v>
      </c>
      <c r="S63" s="1">
        <f>(Table2[[#This Row],[Close Price]]-Table2[[#This Row],[20D EMA]])/Table2[[#This Row],[20D EMA]]</f>
        <v>-0.10875923645320193</v>
      </c>
      <c r="T63" s="1">
        <f>(Table2[[#This Row],[Close Price]]-Table2[[#This Row],[50D EMA]])/Table2[[#This Row],[50D EMA]]</f>
        <v>-5.579899412469648E-2</v>
      </c>
      <c r="U63" s="1">
        <f>(Table2[[#This Row],[Close Price]]-Table2[[#This Row],[200D EMA]])/Table2[[#This Row],[200D EMA]]</f>
        <v>0.27985892290290543</v>
      </c>
      <c r="V63">
        <v>1.4431389860630699</v>
      </c>
      <c r="W63">
        <v>565.29999999999995</v>
      </c>
      <c r="X63">
        <v>587.9</v>
      </c>
      <c r="Y63">
        <v>565.29999999999995</v>
      </c>
      <c r="Z63">
        <v>645</v>
      </c>
      <c r="AA63">
        <v>565.29999999999995</v>
      </c>
      <c r="AB63">
        <v>734.7</v>
      </c>
      <c r="AC63" s="1">
        <f>(Table2[[#This Row],[Close Price]]/Table2[[#This Row],[Day Low]])-1</f>
        <v>2.4146470900407113E-2</v>
      </c>
      <c r="AD63" s="1">
        <f>(Table2[[#This Row],[Day High]]/Table2[[#This Row],[Close Price]])-1</f>
        <v>1.5459020640815169E-2</v>
      </c>
      <c r="AE63" s="1">
        <f>(Table2[[#This Row],[Close Price]]/Table2[[#This Row],[Current Week Low]])-1</f>
        <v>2.4146470900407113E-2</v>
      </c>
      <c r="AF63" s="1">
        <f>(Table2[[#This Row],[Current Week High]]/Table2[[#This Row],[Close Price]])-1</f>
        <v>0.1140858450643405</v>
      </c>
      <c r="AG63" s="1">
        <f>(Table2[[#This Row],[Close Price]]/Table2[[#This Row],[Current Month Low]])-1</f>
        <v>2.4146470900407113E-2</v>
      </c>
      <c r="AH63" s="1">
        <f>(Table2[[#This Row],[Current Month High]]/Table2[[#This Row],[Close Price]])-1</f>
        <v>0.26902150444770712</v>
      </c>
      <c r="AI63">
        <v>32.636669833318898</v>
      </c>
      <c r="AJ63">
        <v>221.04436229205101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0.18</v>
      </c>
      <c r="AM63" t="s">
        <v>3203</v>
      </c>
      <c r="AN63">
        <v>-19.43</v>
      </c>
      <c r="AO63" t="s">
        <v>3202</v>
      </c>
      <c r="AP63">
        <v>0.14376258204568401</v>
      </c>
      <c r="AQ63">
        <f>(Table2[[#This Row],[Sharpe Ratio]]-AVERAGE(Table2[Sharpe Ratio]))/_xlfn.STDEV.P(Table2[Sharpe Ratio])</f>
        <v>0.92128100360656595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-0.42130274206240115</v>
      </c>
      <c r="AS63">
        <f>_xlfn.RANK.AVG(Table2[[#This Row],[1Y Return vs Nifty Z-Score]],Table2[1Y Return vs Nifty Z-Score])</f>
        <v>20</v>
      </c>
      <c r="AT63">
        <f>_xlfn.RANK.AVG(Table2[[#This Row],[6M Return vs Nifty Z-Score]],Table2[6M Return vs Nifty Z-Score])</f>
        <v>195</v>
      </c>
      <c r="AU63">
        <f>_xlfn.RANK.AVG(Table2[[#This Row],[Sharpe Ratio Z-Score]],Table2[Sharpe Ratio Z-Score])</f>
        <v>127</v>
      </c>
      <c r="AV63">
        <f>(Table2[[#This Row],[Rank 1Y]]+Table2[[#This Row],[Rank 6M]]+Table2[[#This Row],[Rank Sharpe]])/3</f>
        <v>114</v>
      </c>
    </row>
    <row r="64" spans="1:48" x14ac:dyDescent="0.3">
      <c r="A64" t="s">
        <v>321</v>
      </c>
      <c r="B64" t="s">
        <v>322</v>
      </c>
      <c r="C64" t="s">
        <v>3163</v>
      </c>
      <c r="D64" t="s">
        <v>95</v>
      </c>
      <c r="E64">
        <v>82947.247666640003</v>
      </c>
      <c r="F64">
        <v>1725.85</v>
      </c>
      <c r="G64">
        <v>112.66378569130001</v>
      </c>
      <c r="H64">
        <f>(Table2[[#This Row],[1Y Return vs Nifty]]-AVERAGE(Table2[1Y Return vs Nifty]))/_xlfn.STDEV.P(Table2[1Y Return vs Nifty])</f>
        <v>1.3891165601212996</v>
      </c>
      <c r="I64">
        <v>-8.9344530511036897</v>
      </c>
      <c r="J64">
        <f>(Table2[[#This Row],[1M Return vs Nifty]]-AVERAGE(Table2[1M Return vs Nifty]))/_xlfn.STDEV.P(Table2[1M Return vs Nifty])</f>
        <v>-0.80494344605064982</v>
      </c>
      <c r="K64">
        <v>30.307212001923801</v>
      </c>
      <c r="L64">
        <f>(Table2[[#This Row],[6M Return vs Nifty]]-AVERAGE(Table2[6M Return vs Nifty]))/_xlfn.STDEV.P(Table2[6M Return vs Nifty])</f>
        <v>0.48250556372673231</v>
      </c>
      <c r="M64">
        <v>-3.0602251376299501</v>
      </c>
      <c r="N64">
        <f>(Table2[[#This Row],[1W Return vs Nifty]]-AVERAGE(Table2[1W Return vs Nifty]))/_xlfn.STDEV.P(Table2[1W Return vs Nifty])</f>
        <v>-0.24796070011553459</v>
      </c>
      <c r="O64">
        <v>1698.93</v>
      </c>
      <c r="P64">
        <v>1653.1912490893999</v>
      </c>
      <c r="Q64">
        <v>1362.33473132219</v>
      </c>
      <c r="R64">
        <v>55.918900317518002</v>
      </c>
      <c r="S64" s="1">
        <f>(Table2[[#This Row],[Close Price]]-Table2[[#This Row],[20D EMA]])/Table2[[#This Row],[20D EMA]]</f>
        <v>1.5845267315310132E-2</v>
      </c>
      <c r="T64" s="1">
        <f>(Table2[[#This Row],[Close Price]]-Table2[[#This Row],[50D EMA]])/Table2[[#This Row],[50D EMA]]</f>
        <v>4.3950602176621396E-2</v>
      </c>
      <c r="U64" s="1">
        <f>(Table2[[#This Row],[Close Price]]-Table2[[#This Row],[200D EMA]])/Table2[[#This Row],[200D EMA]]</f>
        <v>0.26683256348093437</v>
      </c>
      <c r="V64">
        <v>0.75451316098572296</v>
      </c>
      <c r="W64">
        <v>1707.15</v>
      </c>
      <c r="X64">
        <v>1742</v>
      </c>
      <c r="Y64">
        <v>1659.8</v>
      </c>
      <c r="Z64">
        <v>1742</v>
      </c>
      <c r="AA64">
        <v>1659.8</v>
      </c>
      <c r="AB64">
        <v>1775</v>
      </c>
      <c r="AC64" s="1">
        <f>(Table2[[#This Row],[Close Price]]/Table2[[#This Row],[Day Low]])-1</f>
        <v>1.0953929063058254E-2</v>
      </c>
      <c r="AD64" s="1">
        <f>(Table2[[#This Row],[Day High]]/Table2[[#This Row],[Close Price]])-1</f>
        <v>9.3577077961584099E-3</v>
      </c>
      <c r="AE64" s="1">
        <f>(Table2[[#This Row],[Close Price]]/Table2[[#This Row],[Current Week Low]])-1</f>
        <v>3.9793951078443079E-2</v>
      </c>
      <c r="AF64" s="1">
        <f>(Table2[[#This Row],[Current Week High]]/Table2[[#This Row],[Close Price]])-1</f>
        <v>9.3577077961584099E-3</v>
      </c>
      <c r="AG64" s="1">
        <f>(Table2[[#This Row],[Close Price]]/Table2[[#This Row],[Current Month Low]])-1</f>
        <v>3.9793951078443079E-2</v>
      </c>
      <c r="AH64" s="1">
        <f>(Table2[[#This Row],[Current Month High]]/Table2[[#This Row],[Close Price]])-1</f>
        <v>2.8478720630414012E-2</v>
      </c>
      <c r="AI64">
        <v>10.554219659877701</v>
      </c>
      <c r="AJ64">
        <v>149.41831057157299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0.08</v>
      </c>
      <c r="AM64" t="s">
        <v>3203</v>
      </c>
      <c r="AN64">
        <v>2.19</v>
      </c>
      <c r="AO64" t="s">
        <v>3203</v>
      </c>
      <c r="AP64">
        <v>0.15572684967438</v>
      </c>
      <c r="AQ64">
        <f>(Table2[[#This Row],[Sharpe Ratio]]-AVERAGE(Table2[Sharpe Ratio]))/_xlfn.STDEV.P(Table2[Sharpe Ratio])</f>
        <v>1.0609791582911359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1.879697135972983</v>
      </c>
      <c r="AS64">
        <f>_xlfn.RANK.AVG(Table2[[#This Row],[1Y Return vs Nifty Z-Score]],Table2[1Y Return vs Nifty Z-Score])</f>
        <v>66</v>
      </c>
      <c r="AT64">
        <f>_xlfn.RANK.AVG(Table2[[#This Row],[6M Return vs Nifty Z-Score]],Table2[6M Return vs Nifty Z-Score])</f>
        <v>175</v>
      </c>
      <c r="AU64">
        <f>_xlfn.RANK.AVG(Table2[[#This Row],[Sharpe Ratio Z-Score]],Table2[Sharpe Ratio Z-Score])</f>
        <v>103</v>
      </c>
      <c r="AV64">
        <f>(Table2[[#This Row],[Rank 1Y]]+Table2[[#This Row],[Rank 6M]]+Table2[[#This Row],[Rank Sharpe]])/3</f>
        <v>114.66666666666667</v>
      </c>
    </row>
    <row r="65" spans="1:48" x14ac:dyDescent="0.3">
      <c r="A65" t="s">
        <v>256</v>
      </c>
      <c r="B65" t="s">
        <v>257</v>
      </c>
      <c r="C65" t="s">
        <v>3170</v>
      </c>
      <c r="D65" t="s">
        <v>258</v>
      </c>
      <c r="E65">
        <v>105969.402</v>
      </c>
      <c r="F65">
        <v>3822.85</v>
      </c>
      <c r="G65">
        <v>96.355297344783096</v>
      </c>
      <c r="H65">
        <f>(Table2[[#This Row],[1Y Return vs Nifty]]-AVERAGE(Table2[1Y Return vs Nifty]))/_xlfn.STDEV.P(Table2[1Y Return vs Nifty])</f>
        <v>1.1197029189127952</v>
      </c>
      <c r="I65">
        <v>-1.3632301193654499</v>
      </c>
      <c r="J65">
        <f>(Table2[[#This Row],[1M Return vs Nifty]]-AVERAGE(Table2[1M Return vs Nifty]))/_xlfn.STDEV.P(Table2[1M Return vs Nifty])</f>
        <v>-8.8784827242026063E-2</v>
      </c>
      <c r="K65">
        <v>24.854518733060601</v>
      </c>
      <c r="L65">
        <f>(Table2[[#This Row],[6M Return vs Nifty]]-AVERAGE(Table2[6M Return vs Nifty]))/_xlfn.STDEV.P(Table2[6M Return vs Nifty])</f>
        <v>0.31323267078670042</v>
      </c>
      <c r="M65">
        <v>-2.3358063668597402</v>
      </c>
      <c r="N65">
        <f>(Table2[[#This Row],[1W Return vs Nifty]]-AVERAGE(Table2[1W Return vs Nifty]))/_xlfn.STDEV.P(Table2[1W Return vs Nifty])</f>
        <v>-8.0225975472041411E-2</v>
      </c>
      <c r="O65">
        <v>3778.51</v>
      </c>
      <c r="P65">
        <v>3751.36770844077</v>
      </c>
      <c r="Q65">
        <v>3174.7668153618201</v>
      </c>
      <c r="R65">
        <v>56.553041859104503</v>
      </c>
      <c r="S65" s="1">
        <f>(Table2[[#This Row],[Close Price]]-Table2[[#This Row],[20D EMA]])/Table2[[#This Row],[20D EMA]]</f>
        <v>1.1734784346210461E-2</v>
      </c>
      <c r="T65" s="1">
        <f>(Table2[[#This Row],[Close Price]]-Table2[[#This Row],[50D EMA]])/Table2[[#This Row],[50D EMA]]</f>
        <v>1.9054994635260915E-2</v>
      </c>
      <c r="U65" s="1">
        <f>(Table2[[#This Row],[Close Price]]-Table2[[#This Row],[200D EMA]])/Table2[[#This Row],[200D EMA]]</f>
        <v>0.20413568061196941</v>
      </c>
      <c r="V65">
        <v>0.58455794424267304</v>
      </c>
      <c r="W65">
        <v>3750</v>
      </c>
      <c r="X65">
        <v>3832.15</v>
      </c>
      <c r="Y65">
        <v>3661.25</v>
      </c>
      <c r="Z65">
        <v>3862.9</v>
      </c>
      <c r="AA65">
        <v>3661.25</v>
      </c>
      <c r="AB65">
        <v>3895.75</v>
      </c>
      <c r="AC65" s="1">
        <f>(Table2[[#This Row],[Close Price]]/Table2[[#This Row],[Day Low]])-1</f>
        <v>1.9426666666666703E-2</v>
      </c>
      <c r="AD65" s="1">
        <f>(Table2[[#This Row],[Day High]]/Table2[[#This Row],[Close Price]])-1</f>
        <v>2.4327399714871856E-3</v>
      </c>
      <c r="AE65" s="1">
        <f>(Table2[[#This Row],[Close Price]]/Table2[[#This Row],[Current Week Low]])-1</f>
        <v>4.4137931034482714E-2</v>
      </c>
      <c r="AF65" s="1">
        <f>(Table2[[#This Row],[Current Week High]]/Table2[[#This Row],[Close Price]])-1</f>
        <v>1.0476476973985349E-2</v>
      </c>
      <c r="AG65" s="1">
        <f>(Table2[[#This Row],[Close Price]]/Table2[[#This Row],[Current Month Low]])-1</f>
        <v>4.4137931034482714E-2</v>
      </c>
      <c r="AH65" s="1">
        <f>(Table2[[#This Row],[Current Month High]]/Table2[[#This Row],[Close Price]])-1</f>
        <v>1.9069542357141867E-2</v>
      </c>
      <c r="AI65">
        <v>9.1306224413722603</v>
      </c>
      <c r="AJ65">
        <v>131.22542793201399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-7.0000000000000007E-2</v>
      </c>
      <c r="AM65" t="s">
        <v>3202</v>
      </c>
      <c r="AN65">
        <v>1.44</v>
      </c>
      <c r="AO65" t="s">
        <v>3203</v>
      </c>
      <c r="AP65">
        <v>0.202082081791086</v>
      </c>
      <c r="AQ65">
        <f>(Table2[[#This Row],[Sharpe Ratio]]-AVERAGE(Table2[Sharpe Ratio]))/_xlfn.STDEV.P(Table2[Sharpe Ratio])</f>
        <v>1.6022358893882276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2.866160676373656</v>
      </c>
      <c r="AS65">
        <f>_xlfn.RANK.AVG(Table2[[#This Row],[1Y Return vs Nifty Z-Score]],Table2[1Y Return vs Nifty Z-Score])</f>
        <v>86</v>
      </c>
      <c r="AT65">
        <f>_xlfn.RANK.AVG(Table2[[#This Row],[6M Return vs Nifty Z-Score]],Table2[6M Return vs Nifty Z-Score])</f>
        <v>224</v>
      </c>
      <c r="AU65">
        <f>_xlfn.RANK.AVG(Table2[[#This Row],[Sharpe Ratio Z-Score]],Table2[Sharpe Ratio Z-Score])</f>
        <v>39</v>
      </c>
      <c r="AV65">
        <f>(Table2[[#This Row],[Rank 1Y]]+Table2[[#This Row],[Rank 6M]]+Table2[[#This Row],[Rank Sharpe]])/3</f>
        <v>116.33333333333333</v>
      </c>
    </row>
    <row r="66" spans="1:48" x14ac:dyDescent="0.3">
      <c r="A66" t="s">
        <v>877</v>
      </c>
      <c r="B66" t="s">
        <v>878</v>
      </c>
      <c r="C66" t="s">
        <v>3170</v>
      </c>
      <c r="D66" t="s">
        <v>762</v>
      </c>
      <c r="E66">
        <v>18096.11420616</v>
      </c>
      <c r="F66">
        <v>1343.7</v>
      </c>
      <c r="G66">
        <v>48.498807146996199</v>
      </c>
      <c r="H66">
        <f>(Table2[[#This Row],[1Y Return vs Nifty]]-AVERAGE(Table2[1Y Return vs Nifty]))/_xlfn.STDEV.P(Table2[1Y Return vs Nifty])</f>
        <v>0.32912129015021668</v>
      </c>
      <c r="I66">
        <v>-2.9444485696106</v>
      </c>
      <c r="J66">
        <f>(Table2[[#This Row],[1M Return vs Nifty]]-AVERAGE(Table2[1M Return vs Nifty]))/_xlfn.STDEV.P(Table2[1M Return vs Nifty])</f>
        <v>-0.23835157908277479</v>
      </c>
      <c r="K66">
        <v>39.624568415699301</v>
      </c>
      <c r="L66">
        <f>(Table2[[#This Row],[6M Return vs Nifty]]-AVERAGE(Table2[6M Return vs Nifty]))/_xlfn.STDEV.P(Table2[6M Return vs Nifty])</f>
        <v>0.77175269297923754</v>
      </c>
      <c r="M66">
        <v>-6.6365177412553296</v>
      </c>
      <c r="N66">
        <f>(Table2[[#This Row],[1W Return vs Nifty]]-AVERAGE(Table2[1W Return vs Nifty]))/_xlfn.STDEV.P(Table2[1W Return vs Nifty])</f>
        <v>-1.0760293246707453</v>
      </c>
      <c r="O66">
        <v>1417.41</v>
      </c>
      <c r="P66">
        <v>1451.9206737658501</v>
      </c>
      <c r="Q66">
        <v>1217.48178356479</v>
      </c>
      <c r="R66">
        <v>32.407146160155897</v>
      </c>
      <c r="S66" s="1">
        <f>(Table2[[#This Row],[Close Price]]-Table2[[#This Row],[20D EMA]])/Table2[[#This Row],[20D EMA]]</f>
        <v>-5.2003301796939509E-2</v>
      </c>
      <c r="T66" s="1">
        <f>(Table2[[#This Row],[Close Price]]-Table2[[#This Row],[50D EMA]])/Table2[[#This Row],[50D EMA]]</f>
        <v>-7.4536216558689694E-2</v>
      </c>
      <c r="U66" s="1">
        <f>(Table2[[#This Row],[Close Price]]-Table2[[#This Row],[200D EMA]])/Table2[[#This Row],[200D EMA]]</f>
        <v>0.10367154411595608</v>
      </c>
      <c r="V66">
        <v>0.28997746733817298</v>
      </c>
      <c r="W66">
        <v>1340</v>
      </c>
      <c r="X66">
        <v>1375</v>
      </c>
      <c r="Y66">
        <v>1340</v>
      </c>
      <c r="Z66">
        <v>1400</v>
      </c>
      <c r="AA66">
        <v>1340</v>
      </c>
      <c r="AB66">
        <v>1468.5</v>
      </c>
      <c r="AC66" s="1">
        <f>(Table2[[#This Row],[Close Price]]/Table2[[#This Row],[Day Low]])-1</f>
        <v>2.7611940298508664E-3</v>
      </c>
      <c r="AD66" s="1">
        <f>(Table2[[#This Row],[Day High]]/Table2[[#This Row],[Close Price]])-1</f>
        <v>2.3293890005209539E-2</v>
      </c>
      <c r="AE66" s="1">
        <f>(Table2[[#This Row],[Close Price]]/Table2[[#This Row],[Current Week Low]])-1</f>
        <v>2.7611940298508664E-3</v>
      </c>
      <c r="AF66" s="1">
        <f>(Table2[[#This Row],[Current Week High]]/Table2[[#This Row],[Close Price]])-1</f>
        <v>4.1899233459849583E-2</v>
      </c>
      <c r="AG66" s="1">
        <f>(Table2[[#This Row],[Close Price]]/Table2[[#This Row],[Current Month Low]])-1</f>
        <v>2.7611940298508664E-3</v>
      </c>
      <c r="AH66" s="1">
        <f>(Table2[[#This Row],[Current Month High]]/Table2[[#This Row],[Close Price]])-1</f>
        <v>9.287787452556362E-2</v>
      </c>
      <c r="AI66">
        <v>41.173625065118699</v>
      </c>
      <c r="AJ66">
        <v>97.312775330396406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-0.19</v>
      </c>
      <c r="AM66" t="s">
        <v>3202</v>
      </c>
      <c r="AN66">
        <v>-10.08</v>
      </c>
      <c r="AO66" t="s">
        <v>3202</v>
      </c>
      <c r="AP66">
        <v>0.24109469440028</v>
      </c>
      <c r="AQ66">
        <f>(Table2[[#This Row],[Sharpe Ratio]]-AVERAGE(Table2[Sharpe Ratio]))/_xlfn.STDEV.P(Table2[Sharpe Ratio])</f>
        <v>2.0577581294505216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203</v>
      </c>
      <c r="AT66">
        <f>_xlfn.RANK.AVG(Table2[[#This Row],[6M Return vs Nifty Z-Score]],Table2[6M Return vs Nifty Z-Score])</f>
        <v>131</v>
      </c>
      <c r="AU66">
        <f>_xlfn.RANK.AVG(Table2[[#This Row],[Sharpe Ratio Z-Score]],Table2[Sharpe Ratio Z-Score])</f>
        <v>15</v>
      </c>
      <c r="AV66">
        <f>(Table2[[#This Row],[Rank 1Y]]+Table2[[#This Row],[Rank 6M]]+Table2[[#This Row],[Rank Sharpe]])/3</f>
        <v>116.33333333333333</v>
      </c>
    </row>
    <row r="67" spans="1:48" x14ac:dyDescent="0.3">
      <c r="A67" t="s">
        <v>1373</v>
      </c>
      <c r="B67" t="s">
        <v>1374</v>
      </c>
      <c r="C67" t="s">
        <v>3163</v>
      </c>
      <c r="D67" t="s">
        <v>57</v>
      </c>
      <c r="E67">
        <v>8312.9238712799997</v>
      </c>
      <c r="F67">
        <v>15.48</v>
      </c>
      <c r="G67">
        <v>100.659383013754</v>
      </c>
      <c r="H67">
        <f>(Table2[[#This Row],[1Y Return vs Nifty]]-AVERAGE(Table2[1Y Return vs Nifty]))/_xlfn.STDEV.P(Table2[1Y Return vs Nifty])</f>
        <v>1.1908057316022649</v>
      </c>
      <c r="I67">
        <v>-6.4299149704253598</v>
      </c>
      <c r="J67">
        <f>(Table2[[#This Row],[1M Return vs Nifty]]-AVERAGE(Table2[1M Return vs Nifty]))/_xlfn.STDEV.P(Table2[1M Return vs Nifty])</f>
        <v>-0.56804029991644933</v>
      </c>
      <c r="K67">
        <v>62.239494702121704</v>
      </c>
      <c r="L67">
        <f>(Table2[[#This Row],[6M Return vs Nifty]]-AVERAGE(Table2[6M Return vs Nifty]))/_xlfn.STDEV.P(Table2[6M Return vs Nifty])</f>
        <v>1.4738083207894537</v>
      </c>
      <c r="M67">
        <v>-2.9340846411836301</v>
      </c>
      <c r="N67">
        <f>(Table2[[#This Row],[1W Return vs Nifty]]-AVERAGE(Table2[1W Return vs Nifty]))/_xlfn.STDEV.P(Table2[1W Return vs Nifty])</f>
        <v>-0.21875364158594754</v>
      </c>
      <c r="O67">
        <v>15.75</v>
      </c>
      <c r="P67">
        <v>15.846391045863401</v>
      </c>
      <c r="Q67">
        <v>12.931932004360799</v>
      </c>
      <c r="R67">
        <v>44.072157110713597</v>
      </c>
      <c r="S67" s="1">
        <f>(Table2[[#This Row],[Close Price]]-Table2[[#This Row],[20D EMA]])/Table2[[#This Row],[20D EMA]]</f>
        <v>-1.7142857142857116E-2</v>
      </c>
      <c r="T67" s="1">
        <f>(Table2[[#This Row],[Close Price]]-Table2[[#This Row],[50D EMA]])/Table2[[#This Row],[50D EMA]]</f>
        <v>-2.3121418927689808E-2</v>
      </c>
      <c r="U67" s="1">
        <f>(Table2[[#This Row],[Close Price]]-Table2[[#This Row],[200D EMA]])/Table2[[#This Row],[200D EMA]]</f>
        <v>0.1970369156580751</v>
      </c>
      <c r="V67">
        <v>0.41727413605889102</v>
      </c>
      <c r="W67">
        <v>15.25</v>
      </c>
      <c r="X67">
        <v>15.7</v>
      </c>
      <c r="Y67">
        <v>15</v>
      </c>
      <c r="Z67">
        <v>15.89</v>
      </c>
      <c r="AA67">
        <v>15</v>
      </c>
      <c r="AB67">
        <v>16.29</v>
      </c>
      <c r="AC67" s="1">
        <f>(Table2[[#This Row],[Close Price]]/Table2[[#This Row],[Day Low]])-1</f>
        <v>1.5081967213114833E-2</v>
      </c>
      <c r="AD67" s="1">
        <f>(Table2[[#This Row],[Day High]]/Table2[[#This Row],[Close Price]])-1</f>
        <v>1.4211886304909438E-2</v>
      </c>
      <c r="AE67" s="1">
        <f>(Table2[[#This Row],[Close Price]]/Table2[[#This Row],[Current Week Low]])-1</f>
        <v>3.2000000000000028E-2</v>
      </c>
      <c r="AF67" s="1">
        <f>(Table2[[#This Row],[Current Week High]]/Table2[[#This Row],[Close Price]])-1</f>
        <v>2.6485788113695063E-2</v>
      </c>
      <c r="AG67" s="1">
        <f>(Table2[[#This Row],[Close Price]]/Table2[[#This Row],[Current Month Low]])-1</f>
        <v>3.2000000000000028E-2</v>
      </c>
      <c r="AH67" s="1">
        <f>(Table2[[#This Row],[Current Month High]]/Table2[[#This Row],[Close Price]])-1</f>
        <v>5.2325581395348708E-2</v>
      </c>
      <c r="AI67">
        <v>36.304909560723502</v>
      </c>
      <c r="AJ67">
        <v>147.67999999999901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-0.19</v>
      </c>
      <c r="AM67" t="s">
        <v>3202</v>
      </c>
      <c r="AN67">
        <v>-2.95</v>
      </c>
      <c r="AO67" t="s">
        <v>3202</v>
      </c>
      <c r="AP67">
        <v>0.10777830161761</v>
      </c>
      <c r="AQ67">
        <f>(Table2[[#This Row],[Sharpe Ratio]]-AVERAGE(Table2[Sharpe Ratio]))/_xlfn.STDEV.P(Table2[Sharpe Ratio])</f>
        <v>0.5011184220376742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80</v>
      </c>
      <c r="AT67">
        <f>_xlfn.RANK.AVG(Table2[[#This Row],[6M Return vs Nifty Z-Score]],Table2[6M Return vs Nifty Z-Score])</f>
        <v>62</v>
      </c>
      <c r="AU67">
        <f>_xlfn.RANK.AVG(Table2[[#This Row],[Sharpe Ratio Z-Score]],Table2[Sharpe Ratio Z-Score])</f>
        <v>208</v>
      </c>
      <c r="AV67">
        <f>(Table2[[#This Row],[Rank 1Y]]+Table2[[#This Row],[Rank 6M]]+Table2[[#This Row],[Rank Sharpe]])/3</f>
        <v>116.66666666666667</v>
      </c>
    </row>
    <row r="68" spans="1:48" x14ac:dyDescent="0.3">
      <c r="A68" t="s">
        <v>554</v>
      </c>
      <c r="B68" t="s">
        <v>555</v>
      </c>
      <c r="C68" t="s">
        <v>3168</v>
      </c>
      <c r="D68" t="s">
        <v>335</v>
      </c>
      <c r="E68">
        <v>37353.01046202</v>
      </c>
      <c r="F68">
        <v>1816.65</v>
      </c>
      <c r="G68">
        <v>105.27595648582</v>
      </c>
      <c r="H68">
        <f>(Table2[[#This Row],[1Y Return vs Nifty]]-AVERAGE(Table2[1Y Return vs Nifty]))/_xlfn.STDEV.P(Table2[1Y Return vs Nifty])</f>
        <v>1.2670707932430962</v>
      </c>
      <c r="I68">
        <v>6.6013222267565004</v>
      </c>
      <c r="J68">
        <f>(Table2[[#This Row],[1M Return vs Nifty]]-AVERAGE(Table2[1M Return vs Nifty]))/_xlfn.STDEV.P(Table2[1M Return vs Nifty])</f>
        <v>0.66457864640729014</v>
      </c>
      <c r="K68">
        <v>25.0854162047169</v>
      </c>
      <c r="L68">
        <f>(Table2[[#This Row],[6M Return vs Nifty]]-AVERAGE(Table2[6M Return vs Nifty]))/_xlfn.STDEV.P(Table2[6M Return vs Nifty])</f>
        <v>0.32040063000842817</v>
      </c>
      <c r="M68">
        <v>3.6632224011422698</v>
      </c>
      <c r="N68">
        <f>(Table2[[#This Row],[1W Return vs Nifty]]-AVERAGE(Table2[1W Return vs Nifty]))/_xlfn.STDEV.P(Table2[1W Return vs Nifty])</f>
        <v>1.3088123530894344</v>
      </c>
      <c r="O68">
        <v>1732.14</v>
      </c>
      <c r="P68">
        <v>1691.4667320649201</v>
      </c>
      <c r="Q68">
        <v>1427.06912287047</v>
      </c>
      <c r="R68">
        <v>71.579224965151397</v>
      </c>
      <c r="S68" s="1">
        <f>(Table2[[#This Row],[Close Price]]-Table2[[#This Row],[20D EMA]])/Table2[[#This Row],[20D EMA]]</f>
        <v>4.8789358827808368E-2</v>
      </c>
      <c r="T68" s="1">
        <f>(Table2[[#This Row],[Close Price]]-Table2[[#This Row],[50D EMA]])/Table2[[#This Row],[50D EMA]]</f>
        <v>7.4008708277849472E-2</v>
      </c>
      <c r="U68" s="1">
        <f>(Table2[[#This Row],[Close Price]]-Table2[[#This Row],[200D EMA]])/Table2[[#This Row],[200D EMA]]</f>
        <v>0.27299369798283485</v>
      </c>
      <c r="V68">
        <v>1.00434926055161</v>
      </c>
      <c r="W68">
        <v>1777.25</v>
      </c>
      <c r="X68">
        <v>1825</v>
      </c>
      <c r="Y68">
        <v>1722.65</v>
      </c>
      <c r="Z68">
        <v>1825</v>
      </c>
      <c r="AA68">
        <v>1650</v>
      </c>
      <c r="AB68">
        <v>1825</v>
      </c>
      <c r="AC68" s="1">
        <f>(Table2[[#This Row],[Close Price]]/Table2[[#This Row],[Day Low]])-1</f>
        <v>2.2169081446054451E-2</v>
      </c>
      <c r="AD68" s="1">
        <f>(Table2[[#This Row],[Day High]]/Table2[[#This Row],[Close Price]])-1</f>
        <v>4.5963724437838582E-3</v>
      </c>
      <c r="AE68" s="1">
        <f>(Table2[[#This Row],[Close Price]]/Table2[[#This Row],[Current Week Low]])-1</f>
        <v>5.4567091399878143E-2</v>
      </c>
      <c r="AF68" s="1">
        <f>(Table2[[#This Row],[Current Week High]]/Table2[[#This Row],[Close Price]])-1</f>
        <v>4.5963724437838582E-3</v>
      </c>
      <c r="AG68" s="1">
        <f>(Table2[[#This Row],[Close Price]]/Table2[[#This Row],[Current Month Low]])-1</f>
        <v>0.10099999999999998</v>
      </c>
      <c r="AH68" s="1">
        <f>(Table2[[#This Row],[Current Month High]]/Table2[[#This Row],[Close Price]])-1</f>
        <v>4.5963724437838582E-3</v>
      </c>
      <c r="AI68">
        <v>4.4670134588390598</v>
      </c>
      <c r="AJ68">
        <v>135.19549456240199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-0.04</v>
      </c>
      <c r="AM68" t="s">
        <v>3202</v>
      </c>
      <c r="AN68">
        <v>5.2</v>
      </c>
      <c r="AO68" t="s">
        <v>3203</v>
      </c>
      <c r="AP68">
        <v>0.18526726405027699</v>
      </c>
      <c r="AQ68">
        <f>(Table2[[#This Row],[Sharpe Ratio]]-AVERAGE(Table2[Sharpe Ratio]))/_xlfn.STDEV.P(Table2[Sharpe Ratio])</f>
        <v>1.4059013470118622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4.966763769760111</v>
      </c>
      <c r="AS68">
        <f>_xlfn.RANK.AVG(Table2[[#This Row],[1Y Return vs Nifty Z-Score]],Table2[1Y Return vs Nifty Z-Score])</f>
        <v>73</v>
      </c>
      <c r="AT68">
        <f>_xlfn.RANK.AVG(Table2[[#This Row],[6M Return vs Nifty Z-Score]],Table2[6M Return vs Nifty Z-Score])</f>
        <v>223</v>
      </c>
      <c r="AU68">
        <f>_xlfn.RANK.AVG(Table2[[#This Row],[Sharpe Ratio Z-Score]],Table2[Sharpe Ratio Z-Score])</f>
        <v>60</v>
      </c>
      <c r="AV68">
        <f>(Table2[[#This Row],[Rank 1Y]]+Table2[[#This Row],[Rank 6M]]+Table2[[#This Row],[Rank Sharpe]])/3</f>
        <v>118.66666666666667</v>
      </c>
    </row>
    <row r="69" spans="1:48" x14ac:dyDescent="0.3">
      <c r="A69" t="s">
        <v>1320</v>
      </c>
      <c r="B69" t="s">
        <v>1321</v>
      </c>
      <c r="C69" t="s">
        <v>3172</v>
      </c>
      <c r="D69" t="s">
        <v>276</v>
      </c>
      <c r="E69">
        <v>8707.0433596900002</v>
      </c>
      <c r="F69">
        <v>2095.5500000000002</v>
      </c>
      <c r="G69">
        <v>83.546307211272506</v>
      </c>
      <c r="H69">
        <f>(Table2[[#This Row],[1Y Return vs Nifty]]-AVERAGE(Table2[1Y Return vs Nifty]))/_xlfn.STDEV.P(Table2[1Y Return vs Nifty])</f>
        <v>0.90810043321644762</v>
      </c>
      <c r="I69">
        <v>1.0583913436147701</v>
      </c>
      <c r="J69">
        <f>(Table2[[#This Row],[1M Return vs Nifty]]-AVERAGE(Table2[1M Return vs Nifty]))/_xlfn.STDEV.P(Table2[1M Return vs Nifty])</f>
        <v>0.14027527280274596</v>
      </c>
      <c r="K69">
        <v>90.794253924751004</v>
      </c>
      <c r="L69">
        <f>(Table2[[#This Row],[6M Return vs Nifty]]-AVERAGE(Table2[6M Return vs Nifty]))/_xlfn.STDEV.P(Table2[6M Return vs Nifty])</f>
        <v>2.3602595591933762</v>
      </c>
      <c r="M69">
        <v>4.92367498779846</v>
      </c>
      <c r="N69">
        <f>(Table2[[#This Row],[1W Return vs Nifty]]-AVERAGE(Table2[1W Return vs Nifty]))/_xlfn.STDEV.P(Table2[1W Return vs Nifty])</f>
        <v>1.6006624211435365</v>
      </c>
      <c r="O69">
        <v>1922.52</v>
      </c>
      <c r="P69">
        <v>1775.0341215456799</v>
      </c>
      <c r="Q69">
        <v>1404.3412943057699</v>
      </c>
      <c r="R69">
        <v>65.497189981919306</v>
      </c>
      <c r="S69" s="1">
        <f>(Table2[[#This Row],[Close Price]]-Table2[[#This Row],[20D EMA]])/Table2[[#This Row],[20D EMA]]</f>
        <v>9.0001664482034102E-2</v>
      </c>
      <c r="T69" s="1">
        <f>(Table2[[#This Row],[Close Price]]-Table2[[#This Row],[50D EMA]])/Table2[[#This Row],[50D EMA]]</f>
        <v>0.18056885474134921</v>
      </c>
      <c r="U69" s="1">
        <f>(Table2[[#This Row],[Close Price]]-Table2[[#This Row],[200D EMA]])/Table2[[#This Row],[200D EMA]]</f>
        <v>0.49219424686641172</v>
      </c>
      <c r="V69">
        <v>0.886319386475245</v>
      </c>
      <c r="W69">
        <v>2055</v>
      </c>
      <c r="X69">
        <v>2149.9499999999998</v>
      </c>
      <c r="Y69">
        <v>1785.2</v>
      </c>
      <c r="Z69">
        <v>2178.65</v>
      </c>
      <c r="AA69">
        <v>1785.2</v>
      </c>
      <c r="AB69">
        <v>2178.65</v>
      </c>
      <c r="AC69" s="1">
        <f>(Table2[[#This Row],[Close Price]]/Table2[[#This Row],[Day Low]])-1</f>
        <v>1.9732360097323598E-2</v>
      </c>
      <c r="AD69" s="1">
        <f>(Table2[[#This Row],[Day High]]/Table2[[#This Row],[Close Price]])-1</f>
        <v>2.5959771897592354E-2</v>
      </c>
      <c r="AE69" s="1">
        <f>(Table2[[#This Row],[Close Price]]/Table2[[#This Row],[Current Week Low]])-1</f>
        <v>0.17384606766748822</v>
      </c>
      <c r="AF69" s="1">
        <f>(Table2[[#This Row],[Current Week High]]/Table2[[#This Row],[Close Price]])-1</f>
        <v>3.9655460380329632E-2</v>
      </c>
      <c r="AG69" s="1">
        <f>(Table2[[#This Row],[Close Price]]/Table2[[#This Row],[Current Month Low]])-1</f>
        <v>0.17384606766748822</v>
      </c>
      <c r="AH69" s="1">
        <f>(Table2[[#This Row],[Current Month High]]/Table2[[#This Row],[Close Price]])-1</f>
        <v>3.9655460380329632E-2</v>
      </c>
      <c r="AI69">
        <v>3.9655460380329601</v>
      </c>
      <c r="AJ69">
        <v>140.28781103084501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0.5</v>
      </c>
      <c r="AM69" t="s">
        <v>3203</v>
      </c>
      <c r="AN69">
        <v>6.01</v>
      </c>
      <c r="AO69" t="s">
        <v>3203</v>
      </c>
      <c r="AP69">
        <v>9.8407348509043993E-2</v>
      </c>
      <c r="AQ69">
        <f>(Table2[[#This Row],[Sharpe Ratio]]-AVERAGE(Table2[Sharpe Ratio]))/_xlfn.STDEV.P(Table2[Sharpe Ratio])</f>
        <v>0.39170053725528675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5.4009982236113929</v>
      </c>
      <c r="AS69">
        <f>_xlfn.RANK.AVG(Table2[[#This Row],[1Y Return vs Nifty Z-Score]],Table2[1Y Return vs Nifty Z-Score])</f>
        <v>103</v>
      </c>
      <c r="AT69">
        <f>_xlfn.RANK.AVG(Table2[[#This Row],[6M Return vs Nifty Z-Score]],Table2[6M Return vs Nifty Z-Score])</f>
        <v>20</v>
      </c>
      <c r="AU69">
        <f>_xlfn.RANK.AVG(Table2[[#This Row],[Sharpe Ratio Z-Score]],Table2[Sharpe Ratio Z-Score])</f>
        <v>234</v>
      </c>
      <c r="AV69">
        <f>(Table2[[#This Row],[Rank 1Y]]+Table2[[#This Row],[Rank 6M]]+Table2[[#This Row],[Rank Sharpe]])/3</f>
        <v>119</v>
      </c>
    </row>
    <row r="70" spans="1:48" x14ac:dyDescent="0.3">
      <c r="A70" t="s">
        <v>639</v>
      </c>
      <c r="B70" t="s">
        <v>640</v>
      </c>
      <c r="C70" t="s">
        <v>3162</v>
      </c>
      <c r="D70" t="s">
        <v>54</v>
      </c>
      <c r="E70">
        <v>30173.584234679998</v>
      </c>
      <c r="F70">
        <v>1185.3</v>
      </c>
      <c r="G70">
        <v>103.862455653853</v>
      </c>
      <c r="H70">
        <f>(Table2[[#This Row],[1Y Return vs Nifty]]-AVERAGE(Table2[1Y Return vs Nifty]))/_xlfn.STDEV.P(Table2[1Y Return vs Nifty])</f>
        <v>1.2437199836585395</v>
      </c>
      <c r="I70">
        <v>25.056625694450201</v>
      </c>
      <c r="J70">
        <f>(Table2[[#This Row],[1M Return vs Nifty]]-AVERAGE(Table2[1M Return vs Nifty]))/_xlfn.STDEV.P(Table2[1M Return vs Nifty])</f>
        <v>2.410257615350702</v>
      </c>
      <c r="K70">
        <v>67.624377485291504</v>
      </c>
      <c r="L70">
        <f>(Table2[[#This Row],[6M Return vs Nifty]]-AVERAGE(Table2[6M Return vs Nifty]))/_xlfn.STDEV.P(Table2[6M Return vs Nifty])</f>
        <v>1.6409761114398451</v>
      </c>
      <c r="M70">
        <v>5.22433124723681</v>
      </c>
      <c r="N70">
        <f>(Table2[[#This Row],[1W Return vs Nifty]]-AVERAGE(Table2[1W Return vs Nifty]))/_xlfn.STDEV.P(Table2[1W Return vs Nifty])</f>
        <v>1.6702775345614509</v>
      </c>
      <c r="O70">
        <v>1106.05</v>
      </c>
      <c r="P70">
        <v>996.09494445678001</v>
      </c>
      <c r="Q70">
        <v>778.985806399014</v>
      </c>
      <c r="R70">
        <v>76.224618568666401</v>
      </c>
      <c r="S70" s="1">
        <f>(Table2[[#This Row],[Close Price]]-Table2[[#This Row],[20D EMA]])/Table2[[#This Row],[20D EMA]]</f>
        <v>7.1651371999457536E-2</v>
      </c>
      <c r="T70" s="1">
        <f>(Table2[[#This Row],[Close Price]]-Table2[[#This Row],[50D EMA]])/Table2[[#This Row],[50D EMA]]</f>
        <v>0.189946808380202</v>
      </c>
      <c r="U70" s="1">
        <f>(Table2[[#This Row],[Close Price]]-Table2[[#This Row],[200D EMA]])/Table2[[#This Row],[200D EMA]]</f>
        <v>0.52159383426925077</v>
      </c>
      <c r="V70">
        <v>0.78557950909131402</v>
      </c>
      <c r="W70">
        <v>1175.0999999999999</v>
      </c>
      <c r="X70">
        <v>1205</v>
      </c>
      <c r="Y70">
        <v>1175.0999999999999</v>
      </c>
      <c r="Z70">
        <v>1257</v>
      </c>
      <c r="AA70">
        <v>1061.5</v>
      </c>
      <c r="AB70">
        <v>1257</v>
      </c>
      <c r="AC70" s="1">
        <f>(Table2[[#This Row],[Close Price]]/Table2[[#This Row],[Day Low]])-1</f>
        <v>8.6801123308655193E-3</v>
      </c>
      <c r="AD70" s="1">
        <f>(Table2[[#This Row],[Day High]]/Table2[[#This Row],[Close Price]])-1</f>
        <v>1.6620264911836768E-2</v>
      </c>
      <c r="AE70" s="1">
        <f>(Table2[[#This Row],[Close Price]]/Table2[[#This Row],[Current Week Low]])-1</f>
        <v>8.6801123308655193E-3</v>
      </c>
      <c r="AF70" s="1">
        <f>(Table2[[#This Row],[Current Week High]]/Table2[[#This Row],[Close Price]])-1</f>
        <v>6.0491014932928522E-2</v>
      </c>
      <c r="AG70" s="1">
        <f>(Table2[[#This Row],[Close Price]]/Table2[[#This Row],[Current Month Low]])-1</f>
        <v>0.11662741403674048</v>
      </c>
      <c r="AH70" s="1">
        <f>(Table2[[#This Row],[Current Month High]]/Table2[[#This Row],[Close Price]])-1</f>
        <v>6.0491014932928522E-2</v>
      </c>
      <c r="AI70">
        <v>6.0491014932928504</v>
      </c>
      <c r="AJ70">
        <v>133.78698224851999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0.37</v>
      </c>
      <c r="AM70" t="s">
        <v>3203</v>
      </c>
      <c r="AN70">
        <v>11.22</v>
      </c>
      <c r="AO70" t="s">
        <v>3203</v>
      </c>
      <c r="AP70">
        <v>9.6537570053355004E-2</v>
      </c>
      <c r="AQ70">
        <f>(Table2[[#This Row],[Sharpe Ratio]]-AVERAGE(Table2[Sharpe Ratio]))/_xlfn.STDEV.P(Table2[Sharpe Ratio])</f>
        <v>0.36986847799056216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7.3350997230010995</v>
      </c>
      <c r="AS70">
        <f>_xlfn.RANK.AVG(Table2[[#This Row],[1Y Return vs Nifty Z-Score]],Table2[1Y Return vs Nifty Z-Score])</f>
        <v>75</v>
      </c>
      <c r="AT70">
        <f>_xlfn.RANK.AVG(Table2[[#This Row],[6M Return vs Nifty Z-Score]],Table2[6M Return vs Nifty Z-Score])</f>
        <v>46</v>
      </c>
      <c r="AU70">
        <f>_xlfn.RANK.AVG(Table2[[#This Row],[Sharpe Ratio Z-Score]],Table2[Sharpe Ratio Z-Score])</f>
        <v>240</v>
      </c>
      <c r="AV70">
        <f>(Table2[[#This Row],[Rank 1Y]]+Table2[[#This Row],[Rank 6M]]+Table2[[#This Row],[Rank Sharpe]])/3</f>
        <v>120.33333333333333</v>
      </c>
    </row>
    <row r="71" spans="1:48" x14ac:dyDescent="0.3">
      <c r="A71" t="s">
        <v>973</v>
      </c>
      <c r="B71" t="s">
        <v>974</v>
      </c>
      <c r="C71" t="s">
        <v>3157</v>
      </c>
      <c r="D71" t="s">
        <v>279</v>
      </c>
      <c r="E71">
        <v>15255.8651077299</v>
      </c>
      <c r="F71">
        <v>1090.7</v>
      </c>
      <c r="G71">
        <v>133.10532526331301</v>
      </c>
      <c r="H71">
        <f>(Table2[[#This Row],[1Y Return vs Nifty]]-AVERAGE(Table2[1Y Return vs Nifty]))/_xlfn.STDEV.P(Table2[1Y Return vs Nifty])</f>
        <v>1.7268075521365076</v>
      </c>
      <c r="I71">
        <v>-0.622033310982539</v>
      </c>
      <c r="J71">
        <f>(Table2[[#This Row],[1M Return vs Nifty]]-AVERAGE(Table2[1M Return vs Nifty]))/_xlfn.STDEV.P(Table2[1M Return vs Nifty])</f>
        <v>-1.8675349903601073E-2</v>
      </c>
      <c r="K71">
        <v>29.185675567752501</v>
      </c>
      <c r="L71">
        <f>(Table2[[#This Row],[6M Return vs Nifty]]-AVERAGE(Table2[6M Return vs Nifty]))/_xlfn.STDEV.P(Table2[6M Return vs Nifty])</f>
        <v>0.44768869298252417</v>
      </c>
      <c r="M71">
        <v>-0.228268666012791</v>
      </c>
      <c r="N71">
        <f>(Table2[[#This Row],[1W Return vs Nifty]]-AVERAGE(Table2[1W Return vs Nifty]))/_xlfn.STDEV.P(Table2[1W Return vs Nifty])</f>
        <v>0.40776145692357552</v>
      </c>
      <c r="O71">
        <v>1068.58</v>
      </c>
      <c r="P71">
        <v>1036.94811522388</v>
      </c>
      <c r="Q71">
        <v>867.92599414583799</v>
      </c>
      <c r="R71">
        <v>56.620305244171099</v>
      </c>
      <c r="S71" s="1">
        <f>(Table2[[#This Row],[Close Price]]-Table2[[#This Row],[20D EMA]])/Table2[[#This Row],[20D EMA]]</f>
        <v>2.0700368713620056E-2</v>
      </c>
      <c r="T71" s="1">
        <f>(Table2[[#This Row],[Close Price]]-Table2[[#This Row],[50D EMA]])/Table2[[#This Row],[50D EMA]]</f>
        <v>5.1836619390078997E-2</v>
      </c>
      <c r="U71" s="1">
        <f>(Table2[[#This Row],[Close Price]]-Table2[[#This Row],[200D EMA]])/Table2[[#This Row],[200D EMA]]</f>
        <v>0.25667396455086383</v>
      </c>
      <c r="V71">
        <v>0.884253127382855</v>
      </c>
      <c r="W71">
        <v>1060.3</v>
      </c>
      <c r="X71">
        <v>1104</v>
      </c>
      <c r="Y71">
        <v>1050</v>
      </c>
      <c r="Z71">
        <v>1107.45</v>
      </c>
      <c r="AA71">
        <v>1035.25</v>
      </c>
      <c r="AB71">
        <v>1121.9000000000001</v>
      </c>
      <c r="AC71" s="1">
        <f>(Table2[[#This Row],[Close Price]]/Table2[[#This Row],[Day Low]])-1</f>
        <v>2.8671130812034429E-2</v>
      </c>
      <c r="AD71" s="1">
        <f>(Table2[[#This Row],[Day High]]/Table2[[#This Row],[Close Price]])-1</f>
        <v>1.2194003850737989E-2</v>
      </c>
      <c r="AE71" s="1">
        <f>(Table2[[#This Row],[Close Price]]/Table2[[#This Row],[Current Week Low]])-1</f>
        <v>3.8761904761904775E-2</v>
      </c>
      <c r="AF71" s="1">
        <f>(Table2[[#This Row],[Current Week High]]/Table2[[#This Row],[Close Price]])-1</f>
        <v>1.5357110112771633E-2</v>
      </c>
      <c r="AG71" s="1">
        <f>(Table2[[#This Row],[Close Price]]/Table2[[#This Row],[Current Month Low]])-1</f>
        <v>5.3561941560009707E-2</v>
      </c>
      <c r="AH71" s="1">
        <f>(Table2[[#This Row],[Current Month High]]/Table2[[#This Row],[Close Price]])-1</f>
        <v>2.8605482717520836E-2</v>
      </c>
      <c r="AI71">
        <v>6.0740808654992096</v>
      </c>
      <c r="AJ71">
        <v>166.02439024390199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-0.12</v>
      </c>
      <c r="AM71" t="s">
        <v>3202</v>
      </c>
      <c r="AN71">
        <v>5.57</v>
      </c>
      <c r="AO71" t="s">
        <v>3203</v>
      </c>
      <c r="AP71">
        <v>0.141953209402642</v>
      </c>
      <c r="AQ71">
        <f>(Table2[[#This Row],[Sharpe Ratio]]-AVERAGE(Table2[Sharpe Ratio]))/_xlfn.STDEV.P(Table2[Sharpe Ratio])</f>
        <v>0.90015425960399453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3.4637366117430006</v>
      </c>
      <c r="AS71">
        <f>_xlfn.RANK.AVG(Table2[[#This Row],[1Y Return vs Nifty Z-Score]],Table2[1Y Return vs Nifty Z-Score])</f>
        <v>45</v>
      </c>
      <c r="AT71">
        <f>_xlfn.RANK.AVG(Table2[[#This Row],[6M Return vs Nifty Z-Score]],Table2[6M Return vs Nifty Z-Score])</f>
        <v>185</v>
      </c>
      <c r="AU71">
        <f>_xlfn.RANK.AVG(Table2[[#This Row],[Sharpe Ratio Z-Score]],Table2[Sharpe Ratio Z-Score])</f>
        <v>135</v>
      </c>
      <c r="AV71">
        <f>(Table2[[#This Row],[Rank 1Y]]+Table2[[#This Row],[Rank 6M]]+Table2[[#This Row],[Rank Sharpe]])/3</f>
        <v>121.66666666666667</v>
      </c>
    </row>
    <row r="72" spans="1:48" x14ac:dyDescent="0.3">
      <c r="A72" t="s">
        <v>84</v>
      </c>
      <c r="B72" t="s">
        <v>85</v>
      </c>
      <c r="C72" t="s">
        <v>3164</v>
      </c>
      <c r="D72" t="s">
        <v>86</v>
      </c>
      <c r="E72">
        <v>327387.6567388</v>
      </c>
      <c r="F72">
        <v>11723.5</v>
      </c>
      <c r="G72">
        <v>116.20819192453099</v>
      </c>
      <c r="H72">
        <f>(Table2[[#This Row],[1Y Return vs Nifty]]-AVERAGE(Table2[1Y Return vs Nifty]))/_xlfn.STDEV.P(Table2[1Y Return vs Nifty])</f>
        <v>1.4476695890058453</v>
      </c>
      <c r="I72">
        <v>12.9773847623512</v>
      </c>
      <c r="J72">
        <f>(Table2[[#This Row],[1M Return vs Nifty]]-AVERAGE(Table2[1M Return vs Nifty]))/_xlfn.STDEV.P(Table2[1M Return vs Nifty])</f>
        <v>1.2676875734720707</v>
      </c>
      <c r="K72">
        <v>23.805924742407601</v>
      </c>
      <c r="L72">
        <f>(Table2[[#This Row],[6M Return vs Nifty]]-AVERAGE(Table2[6M Return vs Nifty]))/_xlfn.STDEV.P(Table2[6M Return vs Nifty])</f>
        <v>0.28068021834435503</v>
      </c>
      <c r="M72">
        <v>2.9366631837144999</v>
      </c>
      <c r="N72">
        <f>(Table2[[#This Row],[1W Return vs Nifty]]-AVERAGE(Table2[1W Return vs Nifty]))/_xlfn.STDEV.P(Table2[1W Return vs Nifty])</f>
        <v>1.140582021146398</v>
      </c>
      <c r="O72">
        <v>10725.29</v>
      </c>
      <c r="P72">
        <v>10179.034371162899</v>
      </c>
      <c r="Q72">
        <v>8656.0438838976497</v>
      </c>
      <c r="R72">
        <v>87.486171193658706</v>
      </c>
      <c r="S72" s="1">
        <f>(Table2[[#This Row],[Close Price]]-Table2[[#This Row],[20D EMA]])/Table2[[#This Row],[20D EMA]]</f>
        <v>9.3070676876802316E-2</v>
      </c>
      <c r="T72" s="1">
        <f>(Table2[[#This Row],[Close Price]]-Table2[[#This Row],[50D EMA]])/Table2[[#This Row],[50D EMA]]</f>
        <v>0.15173007306199457</v>
      </c>
      <c r="U72" s="1">
        <f>(Table2[[#This Row],[Close Price]]-Table2[[#This Row],[200D EMA]])/Table2[[#This Row],[200D EMA]]</f>
        <v>0.35437159945648683</v>
      </c>
      <c r="V72">
        <v>1.5162783659989301</v>
      </c>
      <c r="W72">
        <v>11443.35</v>
      </c>
      <c r="X72">
        <v>11779.25</v>
      </c>
      <c r="Y72">
        <v>10780</v>
      </c>
      <c r="Z72">
        <v>11779.25</v>
      </c>
      <c r="AA72">
        <v>10780</v>
      </c>
      <c r="AB72">
        <v>11779.25</v>
      </c>
      <c r="AC72" s="1">
        <f>(Table2[[#This Row],[Close Price]]/Table2[[#This Row],[Day Low]])-1</f>
        <v>2.4481467402465151E-2</v>
      </c>
      <c r="AD72" s="1">
        <f>(Table2[[#This Row],[Day High]]/Table2[[#This Row],[Close Price]])-1</f>
        <v>4.7554058088454809E-3</v>
      </c>
      <c r="AE72" s="1">
        <f>(Table2[[#This Row],[Close Price]]/Table2[[#This Row],[Current Week Low]])-1</f>
        <v>8.7523191094619701E-2</v>
      </c>
      <c r="AF72" s="1">
        <f>(Table2[[#This Row],[Current Week High]]/Table2[[#This Row],[Close Price]])-1</f>
        <v>4.7554058088454809E-3</v>
      </c>
      <c r="AG72" s="1">
        <f>(Table2[[#This Row],[Close Price]]/Table2[[#This Row],[Current Month Low]])-1</f>
        <v>8.7523191094619701E-2</v>
      </c>
      <c r="AH72" s="1">
        <f>(Table2[[#This Row],[Current Month High]]/Table2[[#This Row],[Close Price]])-1</f>
        <v>4.7554058088454809E-3</v>
      </c>
      <c r="AI72">
        <v>0.47554058088454798</v>
      </c>
      <c r="AJ72">
        <v>146.15756099609399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0.19</v>
      </c>
      <c r="AM72" t="s">
        <v>3203</v>
      </c>
      <c r="AN72">
        <v>11.64</v>
      </c>
      <c r="AO72" t="s">
        <v>3203</v>
      </c>
      <c r="AP72">
        <v>0.17825838966916799</v>
      </c>
      <c r="AQ72">
        <f>(Table2[[#This Row],[Sharpe Ratio]]-AVERAGE(Table2[Sharpe Ratio]))/_xlfn.STDEV.P(Table2[Sharpe Ratio])</f>
        <v>1.3240637579639145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5.460683159932584</v>
      </c>
      <c r="AS72">
        <f>_xlfn.RANK.AVG(Table2[[#This Row],[1Y Return vs Nifty Z-Score]],Table2[1Y Return vs Nifty Z-Score])</f>
        <v>61</v>
      </c>
      <c r="AT72">
        <f>_xlfn.RANK.AVG(Table2[[#This Row],[6M Return vs Nifty Z-Score]],Table2[6M Return vs Nifty Z-Score])</f>
        <v>236</v>
      </c>
      <c r="AU72">
        <f>_xlfn.RANK.AVG(Table2[[#This Row],[Sharpe Ratio Z-Score]],Table2[Sharpe Ratio Z-Score])</f>
        <v>70</v>
      </c>
      <c r="AV72">
        <f>(Table2[[#This Row],[Rank 1Y]]+Table2[[#This Row],[Rank 6M]]+Table2[[#This Row],[Rank Sharpe]])/3</f>
        <v>122.33333333333333</v>
      </c>
    </row>
    <row r="73" spans="1:48" x14ac:dyDescent="0.3">
      <c r="A73" t="s">
        <v>1073</v>
      </c>
      <c r="B73" t="s">
        <v>1074</v>
      </c>
      <c r="C73" t="s">
        <v>3162</v>
      </c>
      <c r="D73" t="s">
        <v>54</v>
      </c>
      <c r="E73">
        <v>12434.58969708</v>
      </c>
      <c r="F73">
        <v>1352.2</v>
      </c>
      <c r="G73">
        <v>168.86616950255299</v>
      </c>
      <c r="H73">
        <f>(Table2[[#This Row],[1Y Return vs Nifty]]-AVERAGE(Table2[1Y Return vs Nifty]))/_xlfn.STDEV.P(Table2[1Y Return vs Nifty])</f>
        <v>2.3175710278477011</v>
      </c>
      <c r="I73">
        <v>15.5393215619569</v>
      </c>
      <c r="J73">
        <f>(Table2[[#This Row],[1M Return vs Nifty]]-AVERAGE(Table2[1M Return vs Nifty]))/_xlfn.STDEV.P(Table2[1M Return vs Nifty])</f>
        <v>1.510020038969738</v>
      </c>
      <c r="K73">
        <v>54.315992960059802</v>
      </c>
      <c r="L73">
        <f>(Table2[[#This Row],[6M Return vs Nifty]]-AVERAGE(Table2[6M Return vs Nifty]))/_xlfn.STDEV.P(Table2[6M Return vs Nifty])</f>
        <v>1.2278318838324878</v>
      </c>
      <c r="M73">
        <v>-3.02551157628888</v>
      </c>
      <c r="N73">
        <f>(Table2[[#This Row],[1W Return vs Nifty]]-AVERAGE(Table2[1W Return vs Nifty]))/_xlfn.STDEV.P(Table2[1W Return vs Nifty])</f>
        <v>-0.23992298783103833</v>
      </c>
      <c r="O73">
        <v>1301.67</v>
      </c>
      <c r="P73">
        <v>1182.44176698454</v>
      </c>
      <c r="Q73">
        <v>900.92481918977603</v>
      </c>
      <c r="R73">
        <v>59.736463195629099</v>
      </c>
      <c r="S73" s="1">
        <f>(Table2[[#This Row],[Close Price]]-Table2[[#This Row],[20D EMA]])/Table2[[#This Row],[20D EMA]]</f>
        <v>3.8819362818533092E-2</v>
      </c>
      <c r="T73" s="1">
        <f>(Table2[[#This Row],[Close Price]]-Table2[[#This Row],[50D EMA]])/Table2[[#This Row],[50D EMA]]</f>
        <v>0.14356582941786392</v>
      </c>
      <c r="U73" s="1">
        <f>(Table2[[#This Row],[Close Price]]-Table2[[#This Row],[200D EMA]])/Table2[[#This Row],[200D EMA]]</f>
        <v>0.50090215209751565</v>
      </c>
      <c r="V73">
        <v>0.81271481048196703</v>
      </c>
      <c r="W73">
        <v>1348</v>
      </c>
      <c r="X73">
        <v>1379.75</v>
      </c>
      <c r="Y73">
        <v>1250.55</v>
      </c>
      <c r="Z73">
        <v>1382</v>
      </c>
      <c r="AA73">
        <v>1250.55</v>
      </c>
      <c r="AB73">
        <v>1395</v>
      </c>
      <c r="AC73" s="1">
        <f>(Table2[[#This Row],[Close Price]]/Table2[[#This Row],[Day Low]])-1</f>
        <v>3.1157270029673612E-3</v>
      </c>
      <c r="AD73" s="1">
        <f>(Table2[[#This Row],[Day High]]/Table2[[#This Row],[Close Price]])-1</f>
        <v>2.0374204999260348E-2</v>
      </c>
      <c r="AE73" s="1">
        <f>(Table2[[#This Row],[Close Price]]/Table2[[#This Row],[Current Week Low]])-1</f>
        <v>8.1284234936628064E-2</v>
      </c>
      <c r="AF73" s="1">
        <f>(Table2[[#This Row],[Current Week High]]/Table2[[#This Row],[Close Price]])-1</f>
        <v>2.2038160035497745E-2</v>
      </c>
      <c r="AG73" s="1">
        <f>(Table2[[#This Row],[Close Price]]/Table2[[#This Row],[Current Month Low]])-1</f>
        <v>8.1284234936628064E-2</v>
      </c>
      <c r="AH73" s="1">
        <f>(Table2[[#This Row],[Current Month High]]/Table2[[#This Row],[Close Price]])-1</f>
        <v>3.1652122467090704E-2</v>
      </c>
      <c r="AI73">
        <v>3.16521224670907</v>
      </c>
      <c r="AJ73">
        <v>198.82872928176701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0.19</v>
      </c>
      <c r="AM73" t="s">
        <v>3203</v>
      </c>
      <c r="AN73">
        <v>2.52</v>
      </c>
      <c r="AO73" t="s">
        <v>3203</v>
      </c>
      <c r="AP73">
        <v>8.9226851742598007E-2</v>
      </c>
      <c r="AQ73">
        <f>(Table2[[#This Row],[Sharpe Ratio]]-AVERAGE(Table2[Sharpe Ratio]))/_xlfn.STDEV.P(Table2[Sharpe Ratio])</f>
        <v>0.28450647430369191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5.1000064371225804</v>
      </c>
      <c r="AS73">
        <f>_xlfn.RANK.AVG(Table2[[#This Row],[1Y Return vs Nifty Z-Score]],Table2[1Y Return vs Nifty Z-Score])</f>
        <v>30</v>
      </c>
      <c r="AT73">
        <f>_xlfn.RANK.AVG(Table2[[#This Row],[6M Return vs Nifty Z-Score]],Table2[6M Return vs Nifty Z-Score])</f>
        <v>79</v>
      </c>
      <c r="AU73">
        <f>_xlfn.RANK.AVG(Table2[[#This Row],[Sharpe Ratio Z-Score]],Table2[Sharpe Ratio Z-Score])</f>
        <v>263</v>
      </c>
      <c r="AV73">
        <f>(Table2[[#This Row],[Rank 1Y]]+Table2[[#This Row],[Rank 6M]]+Table2[[#This Row],[Rank Sharpe]])/3</f>
        <v>124</v>
      </c>
    </row>
    <row r="74" spans="1:48" x14ac:dyDescent="0.3">
      <c r="A74" t="s">
        <v>376</v>
      </c>
      <c r="B74" t="s">
        <v>377</v>
      </c>
      <c r="C74" t="s">
        <v>3172</v>
      </c>
      <c r="D74" t="s">
        <v>378</v>
      </c>
      <c r="E74">
        <v>64335.131014949999</v>
      </c>
      <c r="F74">
        <v>994.25</v>
      </c>
      <c r="G74">
        <v>72.3806819203229</v>
      </c>
      <c r="H74">
        <f>(Table2[[#This Row],[1Y Return vs Nifty]]-AVERAGE(Table2[1Y Return vs Nifty]))/_xlfn.STDEV.P(Table2[1Y Return vs Nifty])</f>
        <v>0.72364607410676518</v>
      </c>
      <c r="I74">
        <v>-3.4246764813158999</v>
      </c>
      <c r="J74">
        <f>(Table2[[#This Row],[1M Return vs Nifty]]-AVERAGE(Table2[1M Return vs Nifty]))/_xlfn.STDEV.P(Table2[1M Return vs Nifty])</f>
        <v>-0.28377612424027138</v>
      </c>
      <c r="K74">
        <v>38.495999140444397</v>
      </c>
      <c r="L74">
        <f>(Table2[[#This Row],[6M Return vs Nifty]]-AVERAGE(Table2[6M Return vs Nifty]))/_xlfn.STDEV.P(Table2[6M Return vs Nifty])</f>
        <v>0.73671749538312181</v>
      </c>
      <c r="M74">
        <v>-4.2242309857191396</v>
      </c>
      <c r="N74">
        <f>(Table2[[#This Row],[1W Return vs Nifty]]-AVERAGE(Table2[1W Return vs Nifty]))/_xlfn.STDEV.P(Table2[1W Return vs Nifty])</f>
        <v>-0.51747911721158824</v>
      </c>
      <c r="O74">
        <v>983.47</v>
      </c>
      <c r="P74">
        <v>965.88159464874695</v>
      </c>
      <c r="Q74">
        <v>815.60245713416703</v>
      </c>
      <c r="R74">
        <v>54.453404337780697</v>
      </c>
      <c r="S74" s="1">
        <f>(Table2[[#This Row],[Close Price]]-Table2[[#This Row],[20D EMA]])/Table2[[#This Row],[20D EMA]]</f>
        <v>1.0961188444995752E-2</v>
      </c>
      <c r="T74" s="1">
        <f>(Table2[[#This Row],[Close Price]]-Table2[[#This Row],[50D EMA]])/Table2[[#This Row],[50D EMA]]</f>
        <v>2.9370479268289108E-2</v>
      </c>
      <c r="U74" s="1">
        <f>(Table2[[#This Row],[Close Price]]-Table2[[#This Row],[200D EMA]])/Table2[[#This Row],[200D EMA]]</f>
        <v>0.21903752410648433</v>
      </c>
      <c r="V74">
        <v>0.30448393344547098</v>
      </c>
      <c r="W74">
        <v>981.9</v>
      </c>
      <c r="X74">
        <v>1008</v>
      </c>
      <c r="Y74">
        <v>946.8</v>
      </c>
      <c r="Z74">
        <v>1028.2</v>
      </c>
      <c r="AA74">
        <v>946.8</v>
      </c>
      <c r="AB74">
        <v>1035</v>
      </c>
      <c r="AC74" s="1">
        <f>(Table2[[#This Row],[Close Price]]/Table2[[#This Row],[Day Low]])-1</f>
        <v>1.2577655565739976E-2</v>
      </c>
      <c r="AD74" s="1">
        <f>(Table2[[#This Row],[Day High]]/Table2[[#This Row],[Close Price]])-1</f>
        <v>1.3829519738496332E-2</v>
      </c>
      <c r="AE74" s="1">
        <f>(Table2[[#This Row],[Close Price]]/Table2[[#This Row],[Current Week Low]])-1</f>
        <v>5.0116180819602896E-2</v>
      </c>
      <c r="AF74" s="1">
        <f>(Table2[[#This Row],[Current Week High]]/Table2[[#This Row],[Close Price]])-1</f>
        <v>3.4146341463414664E-2</v>
      </c>
      <c r="AG74" s="1">
        <f>(Table2[[#This Row],[Close Price]]/Table2[[#This Row],[Current Month Low]])-1</f>
        <v>5.0116180819602896E-2</v>
      </c>
      <c r="AH74" s="1">
        <f>(Table2[[#This Row],[Current Month High]]/Table2[[#This Row],[Close Price]])-1</f>
        <v>4.0985667588634644E-2</v>
      </c>
      <c r="AI74">
        <v>19.3864722152376</v>
      </c>
      <c r="AJ74">
        <v>106.49013499480699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-0.04</v>
      </c>
      <c r="AM74" t="s">
        <v>3202</v>
      </c>
      <c r="AN74">
        <v>0.96</v>
      </c>
      <c r="AO74" t="s">
        <v>3203</v>
      </c>
      <c r="AP74">
        <v>0.153301023938204</v>
      </c>
      <c r="AQ74">
        <f>(Table2[[#This Row],[Sharpe Ratio]]-AVERAGE(Table2[Sharpe Ratio]))/_xlfn.STDEV.P(Table2[Sharpe Ratio])</f>
        <v>1.0326545345492428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1.6917628625872703</v>
      </c>
      <c r="AS74">
        <f>_xlfn.RANK.AVG(Table2[[#This Row],[1Y Return vs Nifty Z-Score]],Table2[1Y Return vs Nifty Z-Score])</f>
        <v>128</v>
      </c>
      <c r="AT74">
        <f>_xlfn.RANK.AVG(Table2[[#This Row],[6M Return vs Nifty Z-Score]],Table2[6M Return vs Nifty Z-Score])</f>
        <v>141</v>
      </c>
      <c r="AU74">
        <f>_xlfn.RANK.AVG(Table2[[#This Row],[Sharpe Ratio Z-Score]],Table2[Sharpe Ratio Z-Score])</f>
        <v>110</v>
      </c>
      <c r="AV74">
        <f>(Table2[[#This Row],[Rank 1Y]]+Table2[[#This Row],[Rank 6M]]+Table2[[#This Row],[Rank Sharpe]])/3</f>
        <v>126.33333333333333</v>
      </c>
    </row>
    <row r="75" spans="1:48" x14ac:dyDescent="0.3">
      <c r="A75" t="s">
        <v>242</v>
      </c>
      <c r="B75" t="s">
        <v>243</v>
      </c>
      <c r="C75" t="s">
        <v>3170</v>
      </c>
      <c r="D75" t="s">
        <v>166</v>
      </c>
      <c r="E75">
        <v>111449.70937401</v>
      </c>
      <c r="F75">
        <v>729.15</v>
      </c>
      <c r="G75">
        <v>38.577719285592501</v>
      </c>
      <c r="H75">
        <f>(Table2[[#This Row],[1Y Return vs Nifty]]-AVERAGE(Table2[1Y Return vs Nifty]))/_xlfn.STDEV.P(Table2[1Y Return vs Nifty])</f>
        <v>0.16522649201209708</v>
      </c>
      <c r="I75">
        <v>-7.1314900120731002</v>
      </c>
      <c r="J75">
        <f>(Table2[[#This Row],[1M Return vs Nifty]]-AVERAGE(Table2[1M Return vs Nifty]))/_xlfn.STDEV.P(Table2[1M Return vs Nifty])</f>
        <v>-0.63440197191409264</v>
      </c>
      <c r="K75">
        <v>46.354545129583002</v>
      </c>
      <c r="L75">
        <f>(Table2[[#This Row],[6M Return vs Nifty]]-AVERAGE(Table2[6M Return vs Nifty]))/_xlfn.STDEV.P(Table2[6M Return vs Nifty])</f>
        <v>0.98067745210394242</v>
      </c>
      <c r="M75">
        <v>-0.28349129269224399</v>
      </c>
      <c r="N75">
        <f>(Table2[[#This Row],[1W Return vs Nifty]]-AVERAGE(Table2[1W Return vs Nifty]))/_xlfn.STDEV.P(Table2[1W Return vs Nifty])</f>
        <v>0.39497499631002708</v>
      </c>
      <c r="O75">
        <v>699.02</v>
      </c>
      <c r="P75">
        <v>696.78468172053601</v>
      </c>
      <c r="Q75">
        <v>591.87530981152099</v>
      </c>
      <c r="R75">
        <v>68.126876075887495</v>
      </c>
      <c r="S75" s="1">
        <f>(Table2[[#This Row],[Close Price]]-Table2[[#This Row],[20D EMA]])/Table2[[#This Row],[20D EMA]]</f>
        <v>4.3103201625132322E-2</v>
      </c>
      <c r="T75" s="1">
        <f>(Table2[[#This Row],[Close Price]]-Table2[[#This Row],[50D EMA]])/Table2[[#This Row],[50D EMA]]</f>
        <v>4.6449526128424463E-2</v>
      </c>
      <c r="U75" s="1">
        <f>(Table2[[#This Row],[Close Price]]-Table2[[#This Row],[200D EMA]])/Table2[[#This Row],[200D EMA]]</f>
        <v>0.23193177331927101</v>
      </c>
      <c r="V75">
        <v>0.98856458968898697</v>
      </c>
      <c r="W75">
        <v>692.6</v>
      </c>
      <c r="X75">
        <v>739</v>
      </c>
      <c r="Y75">
        <v>658.75</v>
      </c>
      <c r="Z75">
        <v>739</v>
      </c>
      <c r="AA75">
        <v>658.75</v>
      </c>
      <c r="AB75">
        <v>739</v>
      </c>
      <c r="AC75" s="1">
        <f>(Table2[[#This Row],[Close Price]]/Table2[[#This Row],[Day Low]])-1</f>
        <v>5.2772162864568317E-2</v>
      </c>
      <c r="AD75" s="1">
        <f>(Table2[[#This Row],[Day High]]/Table2[[#This Row],[Close Price]])-1</f>
        <v>1.3508880202976137E-2</v>
      </c>
      <c r="AE75" s="1">
        <f>(Table2[[#This Row],[Close Price]]/Table2[[#This Row],[Current Week Low]])-1</f>
        <v>0.10686907020872871</v>
      </c>
      <c r="AF75" s="1">
        <f>(Table2[[#This Row],[Current Week High]]/Table2[[#This Row],[Close Price]])-1</f>
        <v>1.3508880202976137E-2</v>
      </c>
      <c r="AG75" s="1">
        <f>(Table2[[#This Row],[Close Price]]/Table2[[#This Row],[Current Month Low]])-1</f>
        <v>0.10686907020872871</v>
      </c>
      <c r="AH75" s="1">
        <f>(Table2[[#This Row],[Current Month High]]/Table2[[#This Row],[Close Price]])-1</f>
        <v>1.3508880202976137E-2</v>
      </c>
      <c r="AI75">
        <v>7.4881711581978996</v>
      </c>
      <c r="AJ75">
        <v>102.99276169265001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</v>
      </c>
      <c r="AM75" t="s">
        <v>3204</v>
      </c>
      <c r="AN75">
        <v>-0.09</v>
      </c>
      <c r="AO75" t="s">
        <v>3202</v>
      </c>
      <c r="AP75">
        <v>0.23586097213809601</v>
      </c>
      <c r="AQ75">
        <f>(Table2[[#This Row],[Sharpe Ratio]]-AVERAGE(Table2[Sharpe Ratio]))/_xlfn.STDEV.P(Table2[Sharpe Ratio])</f>
        <v>1.9966477159384539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2.9031246844504279</v>
      </c>
      <c r="AS75">
        <f>_xlfn.RANK.AVG(Table2[[#This Row],[1Y Return vs Nifty Z-Score]],Table2[1Y Return vs Nifty Z-Score])</f>
        <v>252</v>
      </c>
      <c r="AT75">
        <f>_xlfn.RANK.AVG(Table2[[#This Row],[6M Return vs Nifty Z-Score]],Table2[6M Return vs Nifty Z-Score])</f>
        <v>110</v>
      </c>
      <c r="AU75">
        <f>_xlfn.RANK.AVG(Table2[[#This Row],[Sharpe Ratio Z-Score]],Table2[Sharpe Ratio Z-Score])</f>
        <v>18</v>
      </c>
      <c r="AV75">
        <f>(Table2[[#This Row],[Rank 1Y]]+Table2[[#This Row],[Rank 6M]]+Table2[[#This Row],[Rank Sharpe]])/3</f>
        <v>126.66666666666667</v>
      </c>
    </row>
    <row r="76" spans="1:48" x14ac:dyDescent="0.3">
      <c r="A76" t="s">
        <v>1075</v>
      </c>
      <c r="B76" t="s">
        <v>1076</v>
      </c>
      <c r="C76" t="s">
        <v>3171</v>
      </c>
      <c r="D76" t="s">
        <v>466</v>
      </c>
      <c r="E76">
        <v>12350.281807825</v>
      </c>
      <c r="F76">
        <v>1855.75</v>
      </c>
      <c r="G76">
        <v>27.6738347184852</v>
      </c>
      <c r="H76">
        <f>(Table2[[#This Row],[1Y Return vs Nifty]]-AVERAGE(Table2[1Y Return vs Nifty]))/_xlfn.STDEV.P(Table2[1Y Return vs Nifty])</f>
        <v>-1.4903951847772139E-2</v>
      </c>
      <c r="I76">
        <v>-4.05436425386082</v>
      </c>
      <c r="J76">
        <f>(Table2[[#This Row],[1M Return vs Nifty]]-AVERAGE(Table2[1M Return vs Nifty]))/_xlfn.STDEV.P(Table2[1M Return vs Nifty])</f>
        <v>-0.34333801133991804</v>
      </c>
      <c r="K76">
        <v>69.186233720477702</v>
      </c>
      <c r="L76">
        <f>(Table2[[#This Row],[6M Return vs Nifty]]-AVERAGE(Table2[6M Return vs Nifty]))/_xlfn.STDEV.P(Table2[6M Return vs Nifty])</f>
        <v>1.6894622283457963</v>
      </c>
      <c r="M76">
        <v>-9.5340448400874696</v>
      </c>
      <c r="N76">
        <f>(Table2[[#This Row],[1W Return vs Nifty]]-AVERAGE(Table2[1W Return vs Nifty]))/_xlfn.STDEV.P(Table2[1W Return vs Nifty])</f>
        <v>-1.746933958399288</v>
      </c>
      <c r="O76">
        <v>1976.07</v>
      </c>
      <c r="P76">
        <v>1898.27239596088</v>
      </c>
      <c r="Q76">
        <v>1504.7083376874</v>
      </c>
      <c r="R76">
        <v>33.285073065567197</v>
      </c>
      <c r="S76" s="1">
        <f>(Table2[[#This Row],[Close Price]]-Table2[[#This Row],[20D EMA]])/Table2[[#This Row],[20D EMA]]</f>
        <v>-6.0888531276725999E-2</v>
      </c>
      <c r="T76" s="1">
        <f>(Table2[[#This Row],[Close Price]]-Table2[[#This Row],[50D EMA]])/Table2[[#This Row],[50D EMA]]</f>
        <v>-2.2400576466980498E-2</v>
      </c>
      <c r="U76" s="1">
        <f>(Table2[[#This Row],[Close Price]]-Table2[[#This Row],[200D EMA]])/Table2[[#This Row],[200D EMA]]</f>
        <v>0.23329548559032987</v>
      </c>
      <c r="V76">
        <v>0.929875853244571</v>
      </c>
      <c r="W76">
        <v>1846.5</v>
      </c>
      <c r="X76">
        <v>1908.95</v>
      </c>
      <c r="Y76">
        <v>1846.5</v>
      </c>
      <c r="Z76">
        <v>1998.5</v>
      </c>
      <c r="AA76">
        <v>1846.5</v>
      </c>
      <c r="AB76">
        <v>2182</v>
      </c>
      <c r="AC76" s="1">
        <f>(Table2[[#This Row],[Close Price]]/Table2[[#This Row],[Day Low]])-1</f>
        <v>5.0094773896560696E-3</v>
      </c>
      <c r="AD76" s="1">
        <f>(Table2[[#This Row],[Day High]]/Table2[[#This Row],[Close Price]])-1</f>
        <v>2.8667654587094082E-2</v>
      </c>
      <c r="AE76" s="1">
        <f>(Table2[[#This Row],[Close Price]]/Table2[[#This Row],[Current Week Low]])-1</f>
        <v>5.0094773896560696E-3</v>
      </c>
      <c r="AF76" s="1">
        <f>(Table2[[#This Row],[Current Week High]]/Table2[[#This Row],[Close Price]])-1</f>
        <v>7.6923076923076872E-2</v>
      </c>
      <c r="AG76" s="1">
        <f>(Table2[[#This Row],[Close Price]]/Table2[[#This Row],[Current Month Low]])-1</f>
        <v>5.0094773896560696E-3</v>
      </c>
      <c r="AH76" s="1">
        <f>(Table2[[#This Row],[Current Month High]]/Table2[[#This Row],[Close Price]])-1</f>
        <v>0.17580493062104274</v>
      </c>
      <c r="AI76">
        <v>28.2500336791054</v>
      </c>
      <c r="AJ76">
        <v>106.567102845573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-0.41</v>
      </c>
      <c r="AM76" t="s">
        <v>3202</v>
      </c>
      <c r="AN76">
        <v>-7.5</v>
      </c>
      <c r="AO76" t="s">
        <v>3202</v>
      </c>
      <c r="AP76">
        <v>0.21390026214708099</v>
      </c>
      <c r="AQ76">
        <f>(Table2[[#This Row],[Sharpe Ratio]]-AVERAGE(Table2[Sharpe Ratio]))/_xlfn.STDEV.P(Table2[Sharpe Ratio])</f>
        <v>1.7402282879786857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1.3245145947375037</v>
      </c>
      <c r="AS76">
        <f>_xlfn.RANK.AVG(Table2[[#This Row],[1Y Return vs Nifty Z-Score]],Table2[1Y Return vs Nifty Z-Score])</f>
        <v>311</v>
      </c>
      <c r="AT76">
        <f>_xlfn.RANK.AVG(Table2[[#This Row],[6M Return vs Nifty Z-Score]],Table2[6M Return vs Nifty Z-Score])</f>
        <v>44</v>
      </c>
      <c r="AU76">
        <f>_xlfn.RANK.AVG(Table2[[#This Row],[Sharpe Ratio Z-Score]],Table2[Sharpe Ratio Z-Score])</f>
        <v>29</v>
      </c>
      <c r="AV76">
        <f>(Table2[[#This Row],[Rank 1Y]]+Table2[[#This Row],[Rank 6M]]+Table2[[#This Row],[Rank Sharpe]])/3</f>
        <v>128</v>
      </c>
    </row>
    <row r="77" spans="1:48" x14ac:dyDescent="0.3">
      <c r="A77" t="s">
        <v>529</v>
      </c>
      <c r="B77" t="s">
        <v>530</v>
      </c>
      <c r="C77" t="s">
        <v>3158</v>
      </c>
      <c r="D77" t="s">
        <v>531</v>
      </c>
      <c r="E77">
        <v>40345.148096555</v>
      </c>
      <c r="F77">
        <v>1108.1500000000001</v>
      </c>
      <c r="G77">
        <v>76.0259726284403</v>
      </c>
      <c r="H77">
        <f>(Table2[[#This Row],[1Y Return vs Nifty]]-AVERAGE(Table2[1Y Return vs Nifty]))/_xlfn.STDEV.P(Table2[1Y Return vs Nifty])</f>
        <v>0.78386569851770493</v>
      </c>
      <c r="I77">
        <v>3.4865482945285402</v>
      </c>
      <c r="J77">
        <f>(Table2[[#This Row],[1M Return vs Nifty]]-AVERAGE(Table2[1M Return vs Nifty]))/_xlfn.STDEV.P(Table2[1M Return vs Nifty])</f>
        <v>0.36995356175226035</v>
      </c>
      <c r="K77">
        <v>42.749346555399399</v>
      </c>
      <c r="L77">
        <f>(Table2[[#This Row],[6M Return vs Nifty]]-AVERAGE(Table2[6M Return vs Nifty]))/_xlfn.STDEV.P(Table2[6M Return vs Nifty])</f>
        <v>0.86875800932872704</v>
      </c>
      <c r="M77">
        <v>-1.43914262180265</v>
      </c>
      <c r="N77">
        <f>(Table2[[#This Row],[1W Return vs Nifty]]-AVERAGE(Table2[1W Return vs Nifty]))/_xlfn.STDEV.P(Table2[1W Return vs Nifty])</f>
        <v>0.12739101685830051</v>
      </c>
      <c r="O77">
        <v>1081.9100000000001</v>
      </c>
      <c r="P77">
        <v>1030.58163224138</v>
      </c>
      <c r="Q77">
        <v>830.84593847290205</v>
      </c>
      <c r="R77">
        <v>59.395850718009498</v>
      </c>
      <c r="S77" s="1">
        <f>(Table2[[#This Row],[Close Price]]-Table2[[#This Row],[20D EMA]])/Table2[[#This Row],[20D EMA]]</f>
        <v>2.4253403702710952E-2</v>
      </c>
      <c r="T77" s="1">
        <f>(Table2[[#This Row],[Close Price]]-Table2[[#This Row],[50D EMA]])/Table2[[#This Row],[50D EMA]]</f>
        <v>7.5266592506523747E-2</v>
      </c>
      <c r="U77" s="1">
        <f>(Table2[[#This Row],[Close Price]]-Table2[[#This Row],[200D EMA]])/Table2[[#This Row],[200D EMA]]</f>
        <v>0.33376110863198533</v>
      </c>
      <c r="V77">
        <v>0.52130007534566003</v>
      </c>
      <c r="W77">
        <v>1080.0999999999999</v>
      </c>
      <c r="X77">
        <v>1112</v>
      </c>
      <c r="Y77">
        <v>1054.5</v>
      </c>
      <c r="Z77">
        <v>1112</v>
      </c>
      <c r="AA77">
        <v>1054.5</v>
      </c>
      <c r="AB77">
        <v>1119.6500000000001</v>
      </c>
      <c r="AC77" s="1">
        <f>(Table2[[#This Row],[Close Price]]/Table2[[#This Row],[Day Low]])-1</f>
        <v>2.5969817609480694E-2</v>
      </c>
      <c r="AD77" s="1">
        <f>(Table2[[#This Row],[Day High]]/Table2[[#This Row],[Close Price]])-1</f>
        <v>3.4742588999683299E-3</v>
      </c>
      <c r="AE77" s="1">
        <f>(Table2[[#This Row],[Close Price]]/Table2[[#This Row],[Current Week Low]])-1</f>
        <v>5.0877192982456299E-2</v>
      </c>
      <c r="AF77" s="1">
        <f>(Table2[[#This Row],[Current Week High]]/Table2[[#This Row],[Close Price]])-1</f>
        <v>3.4742588999683299E-3</v>
      </c>
      <c r="AG77" s="1">
        <f>(Table2[[#This Row],[Close Price]]/Table2[[#This Row],[Current Month Low]])-1</f>
        <v>5.0877192982456299E-2</v>
      </c>
      <c r="AH77" s="1">
        <f>(Table2[[#This Row],[Current Month High]]/Table2[[#This Row],[Close Price]])-1</f>
        <v>1.0377656454451101E-2</v>
      </c>
      <c r="AI77">
        <v>9.6421964535486904</v>
      </c>
      <c r="AJ77">
        <v>127.289508768331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</v>
      </c>
      <c r="AM77" t="s">
        <v>3203</v>
      </c>
      <c r="AN77">
        <v>0.72</v>
      </c>
      <c r="AO77" t="s">
        <v>3203</v>
      </c>
      <c r="AP77">
        <v>0.13364391919874299</v>
      </c>
      <c r="AQ77">
        <f>(Table2[[#This Row],[Sharpe Ratio]]-AVERAGE(Table2[Sharpe Ratio]))/_xlfn.STDEV.P(Table2[Sharpe Ratio])</f>
        <v>0.80313264956919939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2.9531009360261922</v>
      </c>
      <c r="AS77">
        <f>_xlfn.RANK.AVG(Table2[[#This Row],[1Y Return vs Nifty Z-Score]],Table2[1Y Return vs Nifty Z-Score])</f>
        <v>119</v>
      </c>
      <c r="AT77">
        <f>_xlfn.RANK.AVG(Table2[[#This Row],[6M Return vs Nifty Z-Score]],Table2[6M Return vs Nifty Z-Score])</f>
        <v>118</v>
      </c>
      <c r="AU77">
        <f>_xlfn.RANK.AVG(Table2[[#This Row],[Sharpe Ratio Z-Score]],Table2[Sharpe Ratio Z-Score])</f>
        <v>148</v>
      </c>
      <c r="AV77">
        <f>(Table2[[#This Row],[Rank 1Y]]+Table2[[#This Row],[Rank 6M]]+Table2[[#This Row],[Rank Sharpe]])/3</f>
        <v>128.33333333333334</v>
      </c>
    </row>
    <row r="78" spans="1:48" x14ac:dyDescent="0.3">
      <c r="A78" t="s">
        <v>114</v>
      </c>
      <c r="B78" t="s">
        <v>115</v>
      </c>
      <c r="C78" t="s">
        <v>3166</v>
      </c>
      <c r="D78" t="s">
        <v>116</v>
      </c>
      <c r="E78">
        <v>247169.63860539999</v>
      </c>
      <c r="F78">
        <v>283.89999999999998</v>
      </c>
      <c r="G78">
        <v>148.202197607946</v>
      </c>
      <c r="H78">
        <f>(Table2[[#This Row],[1Y Return vs Nifty]]-AVERAGE(Table2[1Y Return vs Nifty]))/_xlfn.STDEV.P(Table2[1Y Return vs Nifty])</f>
        <v>1.9762054891375924</v>
      </c>
      <c r="I78">
        <v>-1.38274727164721</v>
      </c>
      <c r="J78">
        <f>(Table2[[#This Row],[1M Return vs Nifty]]-AVERAGE(Table2[1M Return vs Nifty]))/_xlfn.STDEV.P(Table2[1M Return vs Nifty])</f>
        <v>-9.063094601929654E-2</v>
      </c>
      <c r="K78">
        <v>67.273679764987506</v>
      </c>
      <c r="L78">
        <f>(Table2[[#This Row],[6M Return vs Nifty]]-AVERAGE(Table2[6M Return vs Nifty]))/_xlfn.STDEV.P(Table2[6M Return vs Nifty])</f>
        <v>1.6300890846557934</v>
      </c>
      <c r="M78">
        <v>8.1012682582943398</v>
      </c>
      <c r="N78">
        <f>(Table2[[#This Row],[1W Return vs Nifty]]-AVERAGE(Table2[1W Return vs Nifty]))/_xlfn.STDEV.P(Table2[1W Return vs Nifty])</f>
        <v>2.3364146597126165</v>
      </c>
      <c r="O78">
        <v>258.72000000000003</v>
      </c>
      <c r="P78">
        <v>243.143288644302</v>
      </c>
      <c r="Q78">
        <v>189.16061356033299</v>
      </c>
      <c r="R78">
        <v>80.776016822196993</v>
      </c>
      <c r="S78" s="1">
        <f>(Table2[[#This Row],[Close Price]]-Table2[[#This Row],[20D EMA]])/Table2[[#This Row],[20D EMA]]</f>
        <v>9.7325293753864978E-2</v>
      </c>
      <c r="T78" s="1">
        <f>(Table2[[#This Row],[Close Price]]-Table2[[#This Row],[50D EMA]])/Table2[[#This Row],[50D EMA]]</f>
        <v>0.16762424981148291</v>
      </c>
      <c r="U78" s="1">
        <f>(Table2[[#This Row],[Close Price]]-Table2[[#This Row],[200D EMA]])/Table2[[#This Row],[200D EMA]]</f>
        <v>0.50084097665209648</v>
      </c>
      <c r="V78">
        <v>1.18198443060591</v>
      </c>
      <c r="W78">
        <v>274.3</v>
      </c>
      <c r="X78">
        <v>286</v>
      </c>
      <c r="Y78">
        <v>256.3</v>
      </c>
      <c r="Z78">
        <v>286</v>
      </c>
      <c r="AA78">
        <v>240.4</v>
      </c>
      <c r="AB78">
        <v>286</v>
      </c>
      <c r="AC78" s="1">
        <f>(Table2[[#This Row],[Close Price]]/Table2[[#This Row],[Day Low]])-1</f>
        <v>3.4998177178271916E-2</v>
      </c>
      <c r="AD78" s="1">
        <f>(Table2[[#This Row],[Day High]]/Table2[[#This Row],[Close Price]])-1</f>
        <v>7.3969707643537497E-3</v>
      </c>
      <c r="AE78" s="1">
        <f>(Table2[[#This Row],[Close Price]]/Table2[[#This Row],[Current Week Low]])-1</f>
        <v>0.10768630511119759</v>
      </c>
      <c r="AF78" s="1">
        <f>(Table2[[#This Row],[Current Week High]]/Table2[[#This Row],[Close Price]])-1</f>
        <v>7.3969707643537497E-3</v>
      </c>
      <c r="AG78" s="1">
        <f>(Table2[[#This Row],[Close Price]]/Table2[[#This Row],[Current Month Low]])-1</f>
        <v>0.18094841930116456</v>
      </c>
      <c r="AH78" s="1">
        <f>(Table2[[#This Row],[Current Month High]]/Table2[[#This Row],[Close Price]])-1</f>
        <v>7.3969707643537497E-3</v>
      </c>
      <c r="AI78">
        <v>0.73969707643537497</v>
      </c>
      <c r="AJ78">
        <v>194.196891191709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0.15</v>
      </c>
      <c r="AM78" t="s">
        <v>3203</v>
      </c>
      <c r="AN78">
        <v>10.88</v>
      </c>
      <c r="AO78" t="s">
        <v>3203</v>
      </c>
      <c r="AP78">
        <v>7.4416433753796002E-2</v>
      </c>
      <c r="AQ78">
        <f>(Table2[[#This Row],[Sharpe Ratio]]-AVERAGE(Table2[Sharpe Ratio]))/_xlfn.STDEV.P(Table2[Sharpe Ratio])</f>
        <v>0.11157586732024513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5.9636541548069513</v>
      </c>
      <c r="AS78">
        <f>_xlfn.RANK.AVG(Table2[[#This Row],[1Y Return vs Nifty Z-Score]],Table2[1Y Return vs Nifty Z-Score])</f>
        <v>39</v>
      </c>
      <c r="AT78">
        <f>_xlfn.RANK.AVG(Table2[[#This Row],[6M Return vs Nifty Z-Score]],Table2[6M Return vs Nifty Z-Score])</f>
        <v>49</v>
      </c>
      <c r="AU78">
        <f>_xlfn.RANK.AVG(Table2[[#This Row],[Sharpe Ratio Z-Score]],Table2[Sharpe Ratio Z-Score])</f>
        <v>315</v>
      </c>
      <c r="AV78">
        <f>(Table2[[#This Row],[Rank 1Y]]+Table2[[#This Row],[Rank 6M]]+Table2[[#This Row],[Rank Sharpe]])/3</f>
        <v>134.33333333333334</v>
      </c>
    </row>
    <row r="79" spans="1:48" x14ac:dyDescent="0.3">
      <c r="A79" t="s">
        <v>548</v>
      </c>
      <c r="B79" t="s">
        <v>549</v>
      </c>
      <c r="C79" t="s">
        <v>3158</v>
      </c>
      <c r="D79" t="s">
        <v>550</v>
      </c>
      <c r="E79">
        <v>38839.477397100003</v>
      </c>
      <c r="F79">
        <v>2869</v>
      </c>
      <c r="G79">
        <v>94.036167647718599</v>
      </c>
      <c r="H79">
        <f>(Table2[[#This Row],[1Y Return vs Nifty]]-AVERAGE(Table2[1Y Return vs Nifty]))/_xlfn.STDEV.P(Table2[1Y Return vs Nifty])</f>
        <v>1.0813912640956664</v>
      </c>
      <c r="I79">
        <v>6.3650470588155503</v>
      </c>
      <c r="J79">
        <f>(Table2[[#This Row],[1M Return vs Nifty]]-AVERAGE(Table2[1M Return vs Nifty]))/_xlfn.STDEV.P(Table2[1M Return vs Nifty])</f>
        <v>0.64222948307437022</v>
      </c>
      <c r="K79">
        <v>19.8623206672018</v>
      </c>
      <c r="L79">
        <f>(Table2[[#This Row],[6M Return vs Nifty]]-AVERAGE(Table2[6M Return vs Nifty]))/_xlfn.STDEV.P(Table2[6M Return vs Nifty])</f>
        <v>0.15825534727520765</v>
      </c>
      <c r="M79">
        <v>2.8078850875266999</v>
      </c>
      <c r="N79">
        <f>(Table2[[#This Row],[1W Return vs Nifty]]-AVERAGE(Table2[1W Return vs Nifty]))/_xlfn.STDEV.P(Table2[1W Return vs Nifty])</f>
        <v>1.1107642425689488</v>
      </c>
      <c r="O79">
        <v>2764.2</v>
      </c>
      <c r="P79">
        <v>2661.3259083722601</v>
      </c>
      <c r="Q79">
        <v>2370.8771864250698</v>
      </c>
      <c r="R79">
        <v>63.530424887408103</v>
      </c>
      <c r="S79" s="1">
        <f>(Table2[[#This Row],[Close Price]]-Table2[[#This Row],[20D EMA]])/Table2[[#This Row],[20D EMA]]</f>
        <v>3.7913320309673752E-2</v>
      </c>
      <c r="T79" s="1">
        <f>(Table2[[#This Row],[Close Price]]-Table2[[#This Row],[50D EMA]])/Table2[[#This Row],[50D EMA]]</f>
        <v>7.8034069774926246E-2</v>
      </c>
      <c r="U79" s="1">
        <f>(Table2[[#This Row],[Close Price]]-Table2[[#This Row],[200D EMA]])/Table2[[#This Row],[200D EMA]]</f>
        <v>0.21010063972399404</v>
      </c>
      <c r="V79">
        <v>0.75668494768836903</v>
      </c>
      <c r="W79">
        <v>2831.75</v>
      </c>
      <c r="X79">
        <v>2905</v>
      </c>
      <c r="Y79">
        <v>2741.3</v>
      </c>
      <c r="Z79">
        <v>2945.9</v>
      </c>
      <c r="AA79">
        <v>2700.1</v>
      </c>
      <c r="AB79">
        <v>2945.9</v>
      </c>
      <c r="AC79" s="1">
        <f>(Table2[[#This Row],[Close Price]]/Table2[[#This Row],[Day Low]])-1</f>
        <v>1.3154409817250912E-2</v>
      </c>
      <c r="AD79" s="1">
        <f>(Table2[[#This Row],[Day High]]/Table2[[#This Row],[Close Price]])-1</f>
        <v>1.2547926106657448E-2</v>
      </c>
      <c r="AE79" s="1">
        <f>(Table2[[#This Row],[Close Price]]/Table2[[#This Row],[Current Week Low]])-1</f>
        <v>4.6583737642724277E-2</v>
      </c>
      <c r="AF79" s="1">
        <f>(Table2[[#This Row],[Current Week High]]/Table2[[#This Row],[Close Price]])-1</f>
        <v>2.6803764377832051E-2</v>
      </c>
      <c r="AG79" s="1">
        <f>(Table2[[#This Row],[Close Price]]/Table2[[#This Row],[Current Month Low]])-1</f>
        <v>6.2553238768934483E-2</v>
      </c>
      <c r="AH79" s="1">
        <f>(Table2[[#This Row],[Current Month High]]/Table2[[#This Row],[Close Price]])-1</f>
        <v>2.6803764377832051E-2</v>
      </c>
      <c r="AI79">
        <v>13.7922621122342</v>
      </c>
      <c r="AJ79">
        <v>148.44128853481101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0.12</v>
      </c>
      <c r="AM79" t="s">
        <v>3203</v>
      </c>
      <c r="AN79">
        <v>6.25</v>
      </c>
      <c r="AO79" t="s">
        <v>3203</v>
      </c>
      <c r="AP79">
        <v>0.189443074390682</v>
      </c>
      <c r="AQ79">
        <f>(Table2[[#This Row],[Sharpe Ratio]]-AVERAGE(Table2[Sharpe Ratio]))/_xlfn.STDEV.P(Table2[Sharpe Ratio])</f>
        <v>1.4546592833077845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4.4472996203219779</v>
      </c>
      <c r="AS79">
        <f>_xlfn.RANK.AVG(Table2[[#This Row],[1Y Return vs Nifty Z-Score]],Table2[1Y Return vs Nifty Z-Score])</f>
        <v>87</v>
      </c>
      <c r="AT79">
        <f>_xlfn.RANK.AVG(Table2[[#This Row],[6M Return vs Nifty Z-Score]],Table2[6M Return vs Nifty Z-Score])</f>
        <v>266</v>
      </c>
      <c r="AU79">
        <f>_xlfn.RANK.AVG(Table2[[#This Row],[Sharpe Ratio Z-Score]],Table2[Sharpe Ratio Z-Score])</f>
        <v>53</v>
      </c>
      <c r="AV79">
        <f>(Table2[[#This Row],[Rank 1Y]]+Table2[[#This Row],[Rank 6M]]+Table2[[#This Row],[Rank Sharpe]])/3</f>
        <v>135.33333333333334</v>
      </c>
    </row>
    <row r="80" spans="1:48" x14ac:dyDescent="0.3">
      <c r="A80" t="s">
        <v>1465</v>
      </c>
      <c r="B80" t="s">
        <v>1466</v>
      </c>
      <c r="C80" t="s">
        <v>3164</v>
      </c>
      <c r="D80" t="s">
        <v>206</v>
      </c>
      <c r="E80">
        <v>7316.5040839000003</v>
      </c>
      <c r="F80">
        <v>509.35</v>
      </c>
      <c r="G80">
        <v>47.417391815631198</v>
      </c>
      <c r="H80">
        <f>(Table2[[#This Row],[1Y Return vs Nifty]]-AVERAGE(Table2[1Y Return vs Nifty]))/_xlfn.STDEV.P(Table2[1Y Return vs Nifty])</f>
        <v>0.3112564803719412</v>
      </c>
      <c r="I80">
        <v>-3.2624951166466301</v>
      </c>
      <c r="J80">
        <f>(Table2[[#This Row],[1M Return vs Nifty]]-AVERAGE(Table2[1M Return vs Nifty]))/_xlfn.STDEV.P(Table2[1M Return vs Nifty])</f>
        <v>-0.26843546089364656</v>
      </c>
      <c r="K80">
        <v>54.710569082287002</v>
      </c>
      <c r="L80">
        <f>(Table2[[#This Row],[6M Return vs Nifty]]-AVERAGE(Table2[6M Return vs Nifty]))/_xlfn.STDEV.P(Table2[6M Return vs Nifty])</f>
        <v>1.2400810675663057</v>
      </c>
      <c r="M80">
        <v>-5.4059226519942403</v>
      </c>
      <c r="N80">
        <f>(Table2[[#This Row],[1W Return vs Nifty]]-AVERAGE(Table2[1W Return vs Nifty]))/_xlfn.STDEV.P(Table2[1W Return vs Nifty])</f>
        <v>-0.79109257706910252</v>
      </c>
      <c r="O80">
        <v>520.22</v>
      </c>
      <c r="P80">
        <v>498.96283105674303</v>
      </c>
      <c r="Q80">
        <v>414.328977834037</v>
      </c>
      <c r="R80">
        <v>41.100036668435003</v>
      </c>
      <c r="S80" s="1">
        <f>(Table2[[#This Row],[Close Price]]-Table2[[#This Row],[20D EMA]])/Table2[[#This Row],[20D EMA]]</f>
        <v>-2.0895005959017346E-2</v>
      </c>
      <c r="T80" s="1">
        <f>(Table2[[#This Row],[Close Price]]-Table2[[#This Row],[50D EMA]])/Table2[[#This Row],[50D EMA]]</f>
        <v>2.0817520457903096E-2</v>
      </c>
      <c r="U80" s="1">
        <f>(Table2[[#This Row],[Close Price]]-Table2[[#This Row],[200D EMA]])/Table2[[#This Row],[200D EMA]]</f>
        <v>0.22933713848039008</v>
      </c>
      <c r="V80">
        <v>0.75295385560058603</v>
      </c>
      <c r="W80">
        <v>504.05</v>
      </c>
      <c r="X80">
        <v>517.04999999999995</v>
      </c>
      <c r="Y80">
        <v>502.6</v>
      </c>
      <c r="Z80">
        <v>528</v>
      </c>
      <c r="AA80">
        <v>502.6</v>
      </c>
      <c r="AB80">
        <v>559.54999999999995</v>
      </c>
      <c r="AC80" s="1">
        <f>(Table2[[#This Row],[Close Price]]/Table2[[#This Row],[Day Low]])-1</f>
        <v>1.0514829877988241E-2</v>
      </c>
      <c r="AD80" s="1">
        <f>(Table2[[#This Row],[Day High]]/Table2[[#This Row],[Close Price]])-1</f>
        <v>1.5117306370864725E-2</v>
      </c>
      <c r="AE80" s="1">
        <f>(Table2[[#This Row],[Close Price]]/Table2[[#This Row],[Current Week Low]])-1</f>
        <v>1.3430163151611607E-2</v>
      </c>
      <c r="AF80" s="1">
        <f>(Table2[[#This Row],[Current Week High]]/Table2[[#This Row],[Close Price]])-1</f>
        <v>3.6615294002159571E-2</v>
      </c>
      <c r="AG80" s="1">
        <f>(Table2[[#This Row],[Close Price]]/Table2[[#This Row],[Current Month Low]])-1</f>
        <v>1.3430163151611607E-2</v>
      </c>
      <c r="AH80" s="1">
        <f>(Table2[[#This Row],[Current Month High]]/Table2[[#This Row],[Close Price]])-1</f>
        <v>9.8556984391871882E-2</v>
      </c>
      <c r="AI80">
        <v>9.8556984391871794</v>
      </c>
      <c r="AJ80">
        <v>87.571349659362895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0.05</v>
      </c>
      <c r="AM80" t="s">
        <v>3203</v>
      </c>
      <c r="AN80">
        <v>-5.48</v>
      </c>
      <c r="AO80" t="s">
        <v>3202</v>
      </c>
      <c r="AP80">
        <v>0.14533862804170899</v>
      </c>
      <c r="AQ80">
        <f>(Table2[[#This Row],[Sharpe Ratio]]-AVERAGE(Table2[Sharpe Ratio]))/_xlfn.STDEV.P(Table2[Sharpe Ratio])</f>
        <v>0.93968336003786312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1.4314928700133605</v>
      </c>
      <c r="AS80">
        <f>_xlfn.RANK.AVG(Table2[[#This Row],[1Y Return vs Nifty Z-Score]],Table2[1Y Return vs Nifty Z-Score])</f>
        <v>210</v>
      </c>
      <c r="AT80">
        <f>_xlfn.RANK.AVG(Table2[[#This Row],[6M Return vs Nifty Z-Score]],Table2[6M Return vs Nifty Z-Score])</f>
        <v>76</v>
      </c>
      <c r="AU80">
        <f>_xlfn.RANK.AVG(Table2[[#This Row],[Sharpe Ratio Z-Score]],Table2[Sharpe Ratio Z-Score])</f>
        <v>125</v>
      </c>
      <c r="AV80">
        <f>(Table2[[#This Row],[Rank 1Y]]+Table2[[#This Row],[Rank 6M]]+Table2[[#This Row],[Rank Sharpe]])/3</f>
        <v>137</v>
      </c>
    </row>
    <row r="81" spans="1:48" x14ac:dyDescent="0.3">
      <c r="A81" t="s">
        <v>82</v>
      </c>
      <c r="B81" t="s">
        <v>83</v>
      </c>
      <c r="C81" t="s">
        <v>3164</v>
      </c>
      <c r="D81" t="s">
        <v>60</v>
      </c>
      <c r="E81">
        <v>328422.41338511999</v>
      </c>
      <c r="F81">
        <v>2740.9</v>
      </c>
      <c r="G81">
        <v>48.942232082005503</v>
      </c>
      <c r="H81">
        <f>(Table2[[#This Row],[1Y Return vs Nifty]]-AVERAGE(Table2[1Y Return vs Nifty]))/_xlfn.STDEV.P(Table2[1Y Return vs Nifty])</f>
        <v>0.33644659975618119</v>
      </c>
      <c r="I81">
        <v>-7.3381793813052898</v>
      </c>
      <c r="J81">
        <f>(Table2[[#This Row],[1M Return vs Nifty]]-AVERAGE(Table2[1M Return vs Nifty]))/_xlfn.STDEV.P(Table2[1M Return vs Nifty])</f>
        <v>-0.65395262767027795</v>
      </c>
      <c r="K81">
        <v>30.957478167090901</v>
      </c>
      <c r="L81">
        <f>(Table2[[#This Row],[6M Return vs Nifty]]-AVERAGE(Table2[6M Return vs Nifty]))/_xlfn.STDEV.P(Table2[6M Return vs Nifty])</f>
        <v>0.50269236491494662</v>
      </c>
      <c r="M81">
        <v>-4.8010943397564096</v>
      </c>
      <c r="N81">
        <f>(Table2[[#This Row],[1W Return vs Nifty]]-AVERAGE(Table2[1W Return vs Nifty]))/_xlfn.STDEV.P(Table2[1W Return vs Nifty])</f>
        <v>-0.65104828983737095</v>
      </c>
      <c r="O81">
        <v>2740.79</v>
      </c>
      <c r="P81">
        <v>2734.1892368681401</v>
      </c>
      <c r="Q81">
        <v>2319.5318509688</v>
      </c>
      <c r="R81">
        <v>51.980874762106602</v>
      </c>
      <c r="S81" s="1">
        <f>(Table2[[#This Row],[Close Price]]-Table2[[#This Row],[20D EMA]])/Table2[[#This Row],[20D EMA]]</f>
        <v>4.0134413800447072E-5</v>
      </c>
      <c r="T81" s="1">
        <f>(Table2[[#This Row],[Close Price]]-Table2[[#This Row],[50D EMA]])/Table2[[#This Row],[50D EMA]]</f>
        <v>2.4543886872829442E-3</v>
      </c>
      <c r="U81" s="1">
        <f>(Table2[[#This Row],[Close Price]]-Table2[[#This Row],[200D EMA]])/Table2[[#This Row],[200D EMA]]</f>
        <v>0.18166085921829747</v>
      </c>
      <c r="V81">
        <v>0.83653113987832595</v>
      </c>
      <c r="W81">
        <v>2635.6</v>
      </c>
      <c r="X81">
        <v>2751.6</v>
      </c>
      <c r="Y81">
        <v>2635.6</v>
      </c>
      <c r="Z81">
        <v>2751.6</v>
      </c>
      <c r="AA81">
        <v>2635.6</v>
      </c>
      <c r="AB81">
        <v>2848.8</v>
      </c>
      <c r="AC81" s="1">
        <f>(Table2[[#This Row],[Close Price]]/Table2[[#This Row],[Day Low]])-1</f>
        <v>3.9952951889512978E-2</v>
      </c>
      <c r="AD81" s="1">
        <f>(Table2[[#This Row],[Day High]]/Table2[[#This Row],[Close Price]])-1</f>
        <v>3.9038272100404559E-3</v>
      </c>
      <c r="AE81" s="1">
        <f>(Table2[[#This Row],[Close Price]]/Table2[[#This Row],[Current Week Low]])-1</f>
        <v>3.9952951889512978E-2</v>
      </c>
      <c r="AF81" s="1">
        <f>(Table2[[#This Row],[Current Week High]]/Table2[[#This Row],[Close Price]])-1</f>
        <v>3.9038272100404559E-3</v>
      </c>
      <c r="AG81" s="1">
        <f>(Table2[[#This Row],[Close Price]]/Table2[[#This Row],[Current Month Low]])-1</f>
        <v>3.9952951889512978E-2</v>
      </c>
      <c r="AH81" s="1">
        <f>(Table2[[#This Row],[Current Month High]]/Table2[[#This Row],[Close Price]])-1</f>
        <v>3.9366631398445762E-2</v>
      </c>
      <c r="AI81">
        <v>9.9456382939910206</v>
      </c>
      <c r="AJ81">
        <v>89.027586206896501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-0.08</v>
      </c>
      <c r="AM81" t="s">
        <v>3202</v>
      </c>
      <c r="AN81">
        <v>-1.43</v>
      </c>
      <c r="AO81" t="s">
        <v>3202</v>
      </c>
      <c r="AP81">
        <v>0.20226517991998</v>
      </c>
      <c r="AQ81">
        <f>(Table2[[#This Row],[Sharpe Ratio]]-AVERAGE(Table2[Sharpe Ratio]))/_xlfn.STDEV.P(Table2[Sharpe Ratio])</f>
        <v>1.6043737946513412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1.1385118418148199</v>
      </c>
      <c r="AS81">
        <f>_xlfn.RANK.AVG(Table2[[#This Row],[1Y Return vs Nifty Z-Score]],Table2[1Y Return vs Nifty Z-Score])</f>
        <v>202</v>
      </c>
      <c r="AT81">
        <f>_xlfn.RANK.AVG(Table2[[#This Row],[6M Return vs Nifty Z-Score]],Table2[6M Return vs Nifty Z-Score])</f>
        <v>172</v>
      </c>
      <c r="AU81">
        <f>_xlfn.RANK.AVG(Table2[[#This Row],[Sharpe Ratio Z-Score]],Table2[Sharpe Ratio Z-Score])</f>
        <v>38</v>
      </c>
      <c r="AV81">
        <f>(Table2[[#This Row],[Rank 1Y]]+Table2[[#This Row],[Rank 6M]]+Table2[[#This Row],[Rank Sharpe]])/3</f>
        <v>137.33333333333334</v>
      </c>
    </row>
    <row r="82" spans="1:48" x14ac:dyDescent="0.3">
      <c r="A82" t="s">
        <v>1506</v>
      </c>
      <c r="B82" t="s">
        <v>1507</v>
      </c>
      <c r="C82" t="s">
        <v>3161</v>
      </c>
      <c r="D82" t="s">
        <v>46</v>
      </c>
      <c r="E82">
        <v>6926.5646562579996</v>
      </c>
      <c r="F82">
        <v>246.74</v>
      </c>
      <c r="G82">
        <v>115.866654898886</v>
      </c>
      <c r="H82">
        <f>(Table2[[#This Row],[1Y Return vs Nifty]]-AVERAGE(Table2[1Y Return vs Nifty]))/_xlfn.STDEV.P(Table2[1Y Return vs Nifty])</f>
        <v>1.4420274515047204</v>
      </c>
      <c r="I82">
        <v>0.85426712728405096</v>
      </c>
      <c r="J82">
        <f>(Table2[[#This Row],[1M Return vs Nifty]]-AVERAGE(Table2[1M Return vs Nifty]))/_xlfn.STDEV.P(Table2[1M Return vs Nifty])</f>
        <v>0.12096725372170714</v>
      </c>
      <c r="K82">
        <v>44.903668574521902</v>
      </c>
      <c r="L82">
        <f>(Table2[[#This Row],[6M Return vs Nifty]]-AVERAGE(Table2[6M Return vs Nifty]))/_xlfn.STDEV.P(Table2[6M Return vs Nifty])</f>
        <v>0.93563657786726218</v>
      </c>
      <c r="M82">
        <v>2.5478474010450101</v>
      </c>
      <c r="N82">
        <f>(Table2[[#This Row],[1W Return vs Nifty]]-AVERAGE(Table2[1W Return vs Nifty]))/_xlfn.STDEV.P(Table2[1W Return vs Nifty])</f>
        <v>1.0505541106689116</v>
      </c>
      <c r="O82">
        <v>244.93</v>
      </c>
      <c r="P82">
        <v>236.95202367174099</v>
      </c>
      <c r="Q82">
        <v>194.259874319998</v>
      </c>
      <c r="R82">
        <v>49.818565193155699</v>
      </c>
      <c r="S82" s="1">
        <f>(Table2[[#This Row],[Close Price]]-Table2[[#This Row],[20D EMA]])/Table2[[#This Row],[20D EMA]]</f>
        <v>7.3898664924672442E-3</v>
      </c>
      <c r="T82" s="1">
        <f>(Table2[[#This Row],[Close Price]]-Table2[[#This Row],[50D EMA]])/Table2[[#This Row],[50D EMA]]</f>
        <v>4.1307840197299564E-2</v>
      </c>
      <c r="U82" s="1">
        <f>(Table2[[#This Row],[Close Price]]-Table2[[#This Row],[200D EMA]])/Table2[[#This Row],[200D EMA]]</f>
        <v>0.27015422440536119</v>
      </c>
      <c r="V82">
        <v>1.52956533967085</v>
      </c>
      <c r="W82">
        <v>245</v>
      </c>
      <c r="X82">
        <v>254.65</v>
      </c>
      <c r="Y82">
        <v>245</v>
      </c>
      <c r="Z82">
        <v>270.39</v>
      </c>
      <c r="AA82">
        <v>227.4</v>
      </c>
      <c r="AB82">
        <v>284.74</v>
      </c>
      <c r="AC82" s="1">
        <f>(Table2[[#This Row],[Close Price]]/Table2[[#This Row],[Day Low]])-1</f>
        <v>7.1020408163264825E-3</v>
      </c>
      <c r="AD82" s="1">
        <f>(Table2[[#This Row],[Day High]]/Table2[[#This Row],[Close Price]])-1</f>
        <v>3.2058036799870404E-2</v>
      </c>
      <c r="AE82" s="1">
        <f>(Table2[[#This Row],[Close Price]]/Table2[[#This Row],[Current Week Low]])-1</f>
        <v>7.1020408163264825E-3</v>
      </c>
      <c r="AF82" s="1">
        <f>(Table2[[#This Row],[Current Week High]]/Table2[[#This Row],[Close Price]])-1</f>
        <v>9.5849882467374359E-2</v>
      </c>
      <c r="AG82" s="1">
        <f>(Table2[[#This Row],[Close Price]]/Table2[[#This Row],[Current Month Low]])-1</f>
        <v>8.5048372911169734E-2</v>
      </c>
      <c r="AH82" s="1">
        <f>(Table2[[#This Row],[Current Month High]]/Table2[[#This Row],[Close Price]])-1</f>
        <v>0.15400826781227206</v>
      </c>
      <c r="AI82">
        <v>15.400826781227201</v>
      </c>
      <c r="AJ82">
        <v>146.616691654172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-0.01</v>
      </c>
      <c r="AM82" t="s">
        <v>3202</v>
      </c>
      <c r="AN82">
        <v>5.31</v>
      </c>
      <c r="AO82" t="s">
        <v>3203</v>
      </c>
      <c r="AP82">
        <v>9.7164890620063005E-2</v>
      </c>
      <c r="AQ82">
        <f>(Table2[[#This Row],[Sharpe Ratio]]-AVERAGE(Table2[Sharpe Ratio]))/_xlfn.STDEV.P(Table2[Sharpe Ratio])</f>
        <v>0.37719324940862997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3.9263786431712315</v>
      </c>
      <c r="AS82">
        <f>_xlfn.RANK.AVG(Table2[[#This Row],[1Y Return vs Nifty Z-Score]],Table2[1Y Return vs Nifty Z-Score])</f>
        <v>63</v>
      </c>
      <c r="AT82">
        <f>_xlfn.RANK.AVG(Table2[[#This Row],[6M Return vs Nifty Z-Score]],Table2[6M Return vs Nifty Z-Score])</f>
        <v>116</v>
      </c>
      <c r="AU82">
        <f>_xlfn.RANK.AVG(Table2[[#This Row],[Sharpe Ratio Z-Score]],Table2[Sharpe Ratio Z-Score])</f>
        <v>236</v>
      </c>
      <c r="AV82">
        <f>(Table2[[#This Row],[Rank 1Y]]+Table2[[#This Row],[Rank 6M]]+Table2[[#This Row],[Rank Sharpe]])/3</f>
        <v>138.33333333333334</v>
      </c>
    </row>
    <row r="83" spans="1:48" x14ac:dyDescent="0.3">
      <c r="A83" t="s">
        <v>1585</v>
      </c>
      <c r="B83" t="s">
        <v>1586</v>
      </c>
      <c r="C83" t="s">
        <v>3160</v>
      </c>
      <c r="D83" t="s">
        <v>251</v>
      </c>
      <c r="E83">
        <v>6144.69573003</v>
      </c>
      <c r="F83">
        <v>318.45</v>
      </c>
      <c r="G83">
        <v>33.683363544412302</v>
      </c>
      <c r="H83">
        <f>(Table2[[#This Row],[1Y Return vs Nifty]]-AVERAGE(Table2[1Y Return vs Nifty]))/_xlfn.STDEV.P(Table2[1Y Return vs Nifty])</f>
        <v>8.4372511337503897E-2</v>
      </c>
      <c r="I83">
        <v>27.4218153821251</v>
      </c>
      <c r="J83">
        <f>(Table2[[#This Row],[1M Return vs Nifty]]-AVERAGE(Table2[1M Return vs Nifty]))/_xlfn.STDEV.P(Table2[1M Return vs Nifty])</f>
        <v>2.633979858800318</v>
      </c>
      <c r="K83">
        <v>47.245007128048499</v>
      </c>
      <c r="L83">
        <f>(Table2[[#This Row],[6M Return vs Nifty]]-AVERAGE(Table2[6M Return vs Nifty]))/_xlfn.STDEV.P(Table2[6M Return vs Nifty])</f>
        <v>1.0083208699712458</v>
      </c>
      <c r="M83">
        <v>6.8782683863513903</v>
      </c>
      <c r="N83">
        <f>(Table2[[#This Row],[1W Return vs Nifty]]-AVERAGE(Table2[1W Return vs Nifty]))/_xlfn.STDEV.P(Table2[1W Return vs Nifty])</f>
        <v>2.0532365381113893</v>
      </c>
      <c r="O83">
        <v>283.64999999999998</v>
      </c>
      <c r="P83">
        <v>263.76340408533503</v>
      </c>
      <c r="Q83">
        <v>236.59596964528399</v>
      </c>
      <c r="R83">
        <v>70.319911296894105</v>
      </c>
      <c r="S83" s="1">
        <f>(Table2[[#This Row],[Close Price]]-Table2[[#This Row],[20D EMA]])/Table2[[#This Row],[20D EMA]]</f>
        <v>0.12268640930724489</v>
      </c>
      <c r="T83" s="1">
        <f>(Table2[[#This Row],[Close Price]]-Table2[[#This Row],[50D EMA]])/Table2[[#This Row],[50D EMA]]</f>
        <v>0.20733200689574161</v>
      </c>
      <c r="U83" s="1">
        <f>(Table2[[#This Row],[Close Price]]-Table2[[#This Row],[200D EMA]])/Table2[[#This Row],[200D EMA]]</f>
        <v>0.3459654468224268</v>
      </c>
      <c r="V83">
        <v>2.8390990345800899</v>
      </c>
      <c r="W83">
        <v>312.3</v>
      </c>
      <c r="X83">
        <v>324.3</v>
      </c>
      <c r="Y83">
        <v>295.60000000000002</v>
      </c>
      <c r="Z83">
        <v>325.5</v>
      </c>
      <c r="AA83">
        <v>276.10000000000002</v>
      </c>
      <c r="AB83">
        <v>325.5</v>
      </c>
      <c r="AC83" s="1">
        <f>(Table2[[#This Row],[Close Price]]/Table2[[#This Row],[Day Low]])-1</f>
        <v>1.9692603266090236E-2</v>
      </c>
      <c r="AD83" s="1">
        <f>(Table2[[#This Row],[Day High]]/Table2[[#This Row],[Close Price]])-1</f>
        <v>1.8370230805464072E-2</v>
      </c>
      <c r="AE83" s="1">
        <f>(Table2[[#This Row],[Close Price]]/Table2[[#This Row],[Current Week Low]])-1</f>
        <v>7.730040595399168E-2</v>
      </c>
      <c r="AF83" s="1">
        <f>(Table2[[#This Row],[Current Week High]]/Table2[[#This Row],[Close Price]])-1</f>
        <v>2.213848327837975E-2</v>
      </c>
      <c r="AG83" s="1">
        <f>(Table2[[#This Row],[Close Price]]/Table2[[#This Row],[Current Month Low]])-1</f>
        <v>0.1533864541832668</v>
      </c>
      <c r="AH83" s="1">
        <f>(Table2[[#This Row],[Current Month High]]/Table2[[#This Row],[Close Price]])-1</f>
        <v>2.213848327837975E-2</v>
      </c>
      <c r="AI83">
        <v>2.2138483278379701</v>
      </c>
      <c r="AJ83">
        <v>79.915254237288096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3203</v>
      </c>
      <c r="AN83">
        <v>21.66</v>
      </c>
      <c r="AO83" t="s">
        <v>3203</v>
      </c>
      <c r="AP83">
        <v>0.20379162489535299</v>
      </c>
      <c r="AQ83">
        <f>(Table2[[#This Row],[Sharpe Ratio]]-AVERAGE(Table2[Sharpe Ratio]))/_xlfn.STDEV.P(Table2[Sharpe Ratio])</f>
        <v>1.6221969956114806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7.402106773831937</v>
      </c>
      <c r="AS83">
        <f>_xlfn.RANK.AVG(Table2[[#This Row],[1Y Return vs Nifty Z-Score]],Table2[1Y Return vs Nifty Z-Score])</f>
        <v>276</v>
      </c>
      <c r="AT83">
        <f>_xlfn.RANK.AVG(Table2[[#This Row],[6M Return vs Nifty Z-Score]],Table2[6M Return vs Nifty Z-Score])</f>
        <v>105</v>
      </c>
      <c r="AU83">
        <f>_xlfn.RANK.AVG(Table2[[#This Row],[Sharpe Ratio Z-Score]],Table2[Sharpe Ratio Z-Score])</f>
        <v>36</v>
      </c>
      <c r="AV83">
        <f>(Table2[[#This Row],[Rank 1Y]]+Table2[[#This Row],[Rank 6M]]+Table2[[#This Row],[Rank Sharpe]])/3</f>
        <v>139</v>
      </c>
    </row>
    <row r="84" spans="1:48" x14ac:dyDescent="0.3">
      <c r="A84" t="s">
        <v>1659</v>
      </c>
      <c r="B84" t="s">
        <v>1660</v>
      </c>
      <c r="C84" t="s">
        <v>3160</v>
      </c>
      <c r="D84" t="s">
        <v>121</v>
      </c>
      <c r="E84">
        <v>5272.2047400000001</v>
      </c>
      <c r="F84">
        <v>568.15</v>
      </c>
      <c r="G84">
        <v>127.38886325447299</v>
      </c>
      <c r="H84">
        <f>(Table2[[#This Row],[1Y Return vs Nifty]]-AVERAGE(Table2[1Y Return vs Nifty]))/_xlfn.STDEV.P(Table2[1Y Return vs Nifty])</f>
        <v>1.6323725062936112</v>
      </c>
      <c r="I84">
        <v>2.42453327850837</v>
      </c>
      <c r="J84">
        <f>(Table2[[#This Row],[1M Return vs Nifty]]-AVERAGE(Table2[1M Return vs Nifty]))/_xlfn.STDEV.P(Table2[1M Return vs Nifty])</f>
        <v>0.26949803245609577</v>
      </c>
      <c r="K84">
        <v>60.663021160321399</v>
      </c>
      <c r="L84">
        <f>(Table2[[#This Row],[6M Return vs Nifty]]-AVERAGE(Table2[6M Return vs Nifty]))/_xlfn.STDEV.P(Table2[6M Return vs Nifty])</f>
        <v>1.4248684256026496</v>
      </c>
      <c r="M84">
        <v>-1.4990405287572</v>
      </c>
      <c r="N84">
        <f>(Table2[[#This Row],[1W Return vs Nifty]]-AVERAGE(Table2[1W Return vs Nifty]))/_xlfn.STDEV.P(Table2[1W Return vs Nifty])</f>
        <v>0.11352202376324173</v>
      </c>
      <c r="O84">
        <v>560.32000000000005</v>
      </c>
      <c r="P84">
        <v>546.45218391844003</v>
      </c>
      <c r="Q84">
        <v>430.06254288807202</v>
      </c>
      <c r="R84">
        <v>55.207862207204002</v>
      </c>
      <c r="S84" s="1">
        <f>(Table2[[#This Row],[Close Price]]-Table2[[#This Row],[20D EMA]])/Table2[[#This Row],[20D EMA]]</f>
        <v>1.3974157624214603E-2</v>
      </c>
      <c r="T84" s="1">
        <f>(Table2[[#This Row],[Close Price]]-Table2[[#This Row],[50D EMA]])/Table2[[#This Row],[50D EMA]]</f>
        <v>3.9706705765125881E-2</v>
      </c>
      <c r="U84" s="1">
        <f>(Table2[[#This Row],[Close Price]]-Table2[[#This Row],[200D EMA]])/Table2[[#This Row],[200D EMA]]</f>
        <v>0.32108691955501589</v>
      </c>
      <c r="V84">
        <v>0.416586747890696</v>
      </c>
      <c r="W84">
        <v>559.35</v>
      </c>
      <c r="X84">
        <v>578.04999999999995</v>
      </c>
      <c r="Y84">
        <v>544.04999999999995</v>
      </c>
      <c r="Z84">
        <v>590</v>
      </c>
      <c r="AA84">
        <v>544.04999999999995</v>
      </c>
      <c r="AB84">
        <v>590</v>
      </c>
      <c r="AC84" s="1">
        <f>(Table2[[#This Row],[Close Price]]/Table2[[#This Row],[Day Low]])-1</f>
        <v>1.5732546705997885E-2</v>
      </c>
      <c r="AD84" s="1">
        <f>(Table2[[#This Row],[Day High]]/Table2[[#This Row],[Close Price]])-1</f>
        <v>1.742497579864466E-2</v>
      </c>
      <c r="AE84" s="1">
        <f>(Table2[[#This Row],[Close Price]]/Table2[[#This Row],[Current Week Low]])-1</f>
        <v>4.4297399136108861E-2</v>
      </c>
      <c r="AF84" s="1">
        <f>(Table2[[#This Row],[Current Week High]]/Table2[[#This Row],[Close Price]])-1</f>
        <v>3.8458153656604877E-2</v>
      </c>
      <c r="AG84" s="1">
        <f>(Table2[[#This Row],[Close Price]]/Table2[[#This Row],[Current Month Low]])-1</f>
        <v>4.4297399136108861E-2</v>
      </c>
      <c r="AH84" s="1">
        <f>(Table2[[#This Row],[Current Month High]]/Table2[[#This Row],[Close Price]])-1</f>
        <v>3.8458153656604877E-2</v>
      </c>
      <c r="AI84">
        <v>28.020769163073101</v>
      </c>
      <c r="AJ84">
        <v>171.45246058289499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-0.16</v>
      </c>
      <c r="AM84" t="s">
        <v>3202</v>
      </c>
      <c r="AN84">
        <v>1.95</v>
      </c>
      <c r="AO84" t="s">
        <v>3203</v>
      </c>
      <c r="AP84">
        <v>7.8036660754457005E-2</v>
      </c>
      <c r="AQ84">
        <f>(Table2[[#This Row],[Sharpe Ratio]]-AVERAGE(Table2[Sharpe Ratio]))/_xlfn.STDEV.P(Table2[Sharpe Ratio])</f>
        <v>0.15384665624163263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3.5941076443572308</v>
      </c>
      <c r="AS84">
        <f>_xlfn.RANK.AVG(Table2[[#This Row],[1Y Return vs Nifty Z-Score]],Table2[1Y Return vs Nifty Z-Score])</f>
        <v>49</v>
      </c>
      <c r="AT84">
        <f>_xlfn.RANK.AVG(Table2[[#This Row],[6M Return vs Nifty Z-Score]],Table2[6M Return vs Nifty Z-Score])</f>
        <v>66</v>
      </c>
      <c r="AU84">
        <f>_xlfn.RANK.AVG(Table2[[#This Row],[Sharpe Ratio Z-Score]],Table2[Sharpe Ratio Z-Score])</f>
        <v>304</v>
      </c>
      <c r="AV84">
        <f>(Table2[[#This Row],[Rank 1Y]]+Table2[[#This Row],[Rank 6M]]+Table2[[#This Row],[Rank Sharpe]])/3</f>
        <v>139.66666666666666</v>
      </c>
    </row>
    <row r="85" spans="1:48" x14ac:dyDescent="0.3">
      <c r="A85" t="s">
        <v>1046</v>
      </c>
      <c r="B85" t="s">
        <v>1047</v>
      </c>
      <c r="C85" t="s">
        <v>3170</v>
      </c>
      <c r="D85" t="s">
        <v>258</v>
      </c>
      <c r="E85">
        <v>13050.459943469999</v>
      </c>
      <c r="F85">
        <v>1643.45</v>
      </c>
      <c r="G85">
        <v>75.995094523084504</v>
      </c>
      <c r="H85">
        <f>(Table2[[#This Row],[1Y Return vs Nifty]]-AVERAGE(Table2[1Y Return vs Nifty]))/_xlfn.STDEV.P(Table2[1Y Return vs Nifty])</f>
        <v>0.78335559711402081</v>
      </c>
      <c r="I85">
        <v>-21.471685028324401</v>
      </c>
      <c r="J85">
        <f>(Table2[[#This Row],[1M Return vs Nifty]]-AVERAGE(Table2[1M Return vs Nifty]))/_xlfn.STDEV.P(Table2[1M Return vs Nifty])</f>
        <v>-1.9908346577400582</v>
      </c>
      <c r="K85">
        <v>30.6509306865544</v>
      </c>
      <c r="L85">
        <f>(Table2[[#This Row],[6M Return vs Nifty]]-AVERAGE(Table2[6M Return vs Nifty]))/_xlfn.STDEV.P(Table2[6M Return vs Nifty])</f>
        <v>0.49317593398893006</v>
      </c>
      <c r="M85">
        <v>-5.1500852994154398</v>
      </c>
      <c r="N85">
        <f>(Table2[[#This Row],[1W Return vs Nifty]]-AVERAGE(Table2[1W Return vs Nifty]))/_xlfn.STDEV.P(Table2[1W Return vs Nifty])</f>
        <v>-0.73185500673019477</v>
      </c>
      <c r="O85">
        <v>1772.73</v>
      </c>
      <c r="P85">
        <v>1889.4191216397101</v>
      </c>
      <c r="Q85">
        <v>1538.65497988261</v>
      </c>
      <c r="R85">
        <v>31.4603051251529</v>
      </c>
      <c r="S85" s="1">
        <f>(Table2[[#This Row],[Close Price]]-Table2[[#This Row],[20D EMA]])/Table2[[#This Row],[20D EMA]]</f>
        <v>-7.2927067291691336E-2</v>
      </c>
      <c r="T85" s="1">
        <f>(Table2[[#This Row],[Close Price]]-Table2[[#This Row],[50D EMA]])/Table2[[#This Row],[50D EMA]]</f>
        <v>-0.1301824030584853</v>
      </c>
      <c r="U85" s="1">
        <f>(Table2[[#This Row],[Close Price]]-Table2[[#This Row],[200D EMA]])/Table2[[#This Row],[200D EMA]]</f>
        <v>6.8108199360837424E-2</v>
      </c>
      <c r="V85">
        <v>0.88566214889945705</v>
      </c>
      <c r="W85">
        <v>1605</v>
      </c>
      <c r="X85">
        <v>1655</v>
      </c>
      <c r="Y85">
        <v>1605</v>
      </c>
      <c r="Z85">
        <v>1687.9</v>
      </c>
      <c r="AA85">
        <v>1605</v>
      </c>
      <c r="AB85">
        <v>1816.7</v>
      </c>
      <c r="AC85" s="1">
        <f>(Table2[[#This Row],[Close Price]]/Table2[[#This Row],[Day Low]])-1</f>
        <v>2.3956386292834919E-2</v>
      </c>
      <c r="AD85" s="1">
        <f>(Table2[[#This Row],[Day High]]/Table2[[#This Row],[Close Price]])-1</f>
        <v>7.0278986278864419E-3</v>
      </c>
      <c r="AE85" s="1">
        <f>(Table2[[#This Row],[Close Price]]/Table2[[#This Row],[Current Week Low]])-1</f>
        <v>2.3956386292834919E-2</v>
      </c>
      <c r="AF85" s="1">
        <f>(Table2[[#This Row],[Current Week High]]/Table2[[#This Row],[Close Price]])-1</f>
        <v>2.7046761386108509E-2</v>
      </c>
      <c r="AG85" s="1">
        <f>(Table2[[#This Row],[Close Price]]/Table2[[#This Row],[Current Month Low]])-1</f>
        <v>2.3956386292834919E-2</v>
      </c>
      <c r="AH85" s="1">
        <f>(Table2[[#This Row],[Current Month High]]/Table2[[#This Row],[Close Price]])-1</f>
        <v>0.10541847941829685</v>
      </c>
      <c r="AI85">
        <v>63.314977638504303</v>
      </c>
      <c r="AJ85">
        <v>115.64755281459099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-0.26</v>
      </c>
      <c r="AM85" t="s">
        <v>3202</v>
      </c>
      <c r="AN85">
        <v>-9.23</v>
      </c>
      <c r="AO85" t="s">
        <v>3202</v>
      </c>
      <c r="AP85">
        <v>0.141859335335491</v>
      </c>
      <c r="AQ85">
        <f>(Table2[[#This Row],[Sharpe Ratio]]-AVERAGE(Table2[Sharpe Ratio]))/_xlfn.STDEV.P(Table2[Sharpe Ratio])</f>
        <v>0.89905815958678348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120</v>
      </c>
      <c r="AT85">
        <f>_xlfn.RANK.AVG(Table2[[#This Row],[6M Return vs Nifty Z-Score]],Table2[6M Return vs Nifty Z-Score])</f>
        <v>173</v>
      </c>
      <c r="AU85">
        <f>_xlfn.RANK.AVG(Table2[[#This Row],[Sharpe Ratio Z-Score]],Table2[Sharpe Ratio Z-Score])</f>
        <v>136</v>
      </c>
      <c r="AV85">
        <f>(Table2[[#This Row],[Rank 1Y]]+Table2[[#This Row],[Rank 6M]]+Table2[[#This Row],[Rank Sharpe]])/3</f>
        <v>143</v>
      </c>
    </row>
    <row r="86" spans="1:48" x14ac:dyDescent="0.3">
      <c r="A86" t="s">
        <v>665</v>
      </c>
      <c r="B86" t="s">
        <v>666</v>
      </c>
      <c r="C86" t="s">
        <v>3172</v>
      </c>
      <c r="D86" t="s">
        <v>163</v>
      </c>
      <c r="E86">
        <v>28752.269941800001</v>
      </c>
      <c r="F86">
        <v>6642.45</v>
      </c>
      <c r="G86">
        <v>112.608695499763</v>
      </c>
      <c r="H86">
        <f>(Table2[[#This Row],[1Y Return vs Nifty]]-AVERAGE(Table2[1Y Return vs Nifty]))/_xlfn.STDEV.P(Table2[1Y Return vs Nifty])</f>
        <v>1.3882064788935671</v>
      </c>
      <c r="I86">
        <v>-12.496190378100501</v>
      </c>
      <c r="J86">
        <f>(Table2[[#This Row],[1M Return vs Nifty]]-AVERAGE(Table2[1M Return vs Nifty]))/_xlfn.STDEV.P(Table2[1M Return vs Nifty])</f>
        <v>-1.1418465999610232</v>
      </c>
      <c r="K86">
        <v>89.939765142978004</v>
      </c>
      <c r="L86">
        <f>(Table2[[#This Row],[6M Return vs Nifty]]-AVERAGE(Table2[6M Return vs Nifty]))/_xlfn.STDEV.P(Table2[6M Return vs Nifty])</f>
        <v>2.3337328904549248</v>
      </c>
      <c r="M86">
        <v>-9.0537439219516694E-2</v>
      </c>
      <c r="N86">
        <f>(Table2[[#This Row],[1W Return vs Nifty]]-AVERAGE(Table2[1W Return vs Nifty]))/_xlfn.STDEV.P(Table2[1W Return vs Nifty])</f>
        <v>0.43965227799716222</v>
      </c>
      <c r="O86">
        <v>6652.74</v>
      </c>
      <c r="P86">
        <v>6234.6579388705104</v>
      </c>
      <c r="Q86">
        <v>4679.1059379319404</v>
      </c>
      <c r="R86">
        <v>46.478674862668498</v>
      </c>
      <c r="S86" s="1">
        <f>(Table2[[#This Row],[Close Price]]-Table2[[#This Row],[20D EMA]])/Table2[[#This Row],[20D EMA]]</f>
        <v>-1.5467311213124162E-3</v>
      </c>
      <c r="T86" s="1">
        <f>(Table2[[#This Row],[Close Price]]-Table2[[#This Row],[50D EMA]])/Table2[[#This Row],[50D EMA]]</f>
        <v>6.5407286995983333E-2</v>
      </c>
      <c r="U86" s="1">
        <f>(Table2[[#This Row],[Close Price]]-Table2[[#This Row],[200D EMA]])/Table2[[#This Row],[200D EMA]]</f>
        <v>0.41959812154537657</v>
      </c>
      <c r="V86">
        <v>0.37030720693331298</v>
      </c>
      <c r="W86">
        <v>6625</v>
      </c>
      <c r="X86">
        <v>6763.9</v>
      </c>
      <c r="Y86">
        <v>6625</v>
      </c>
      <c r="Z86">
        <v>6899</v>
      </c>
      <c r="AA86">
        <v>6454.15</v>
      </c>
      <c r="AB86">
        <v>6899</v>
      </c>
      <c r="AC86" s="1">
        <f>(Table2[[#This Row],[Close Price]]/Table2[[#This Row],[Day Low]])-1</f>
        <v>2.6339622641509131E-3</v>
      </c>
      <c r="AD86" s="1">
        <f>(Table2[[#This Row],[Day High]]/Table2[[#This Row],[Close Price]])-1</f>
        <v>1.8283916326054417E-2</v>
      </c>
      <c r="AE86" s="1">
        <f>(Table2[[#This Row],[Close Price]]/Table2[[#This Row],[Current Week Low]])-1</f>
        <v>2.6339622641509131E-3</v>
      </c>
      <c r="AF86" s="1">
        <f>(Table2[[#This Row],[Current Week High]]/Table2[[#This Row],[Close Price]])-1</f>
        <v>3.8622797311233192E-2</v>
      </c>
      <c r="AG86" s="1">
        <f>(Table2[[#This Row],[Close Price]]/Table2[[#This Row],[Current Month Low]])-1</f>
        <v>2.9175026920663427E-2</v>
      </c>
      <c r="AH86" s="1">
        <f>(Table2[[#This Row],[Current Month High]]/Table2[[#This Row],[Close Price]])-1</f>
        <v>3.8622797311233192E-2</v>
      </c>
      <c r="AI86">
        <v>19.683249403457999</v>
      </c>
      <c r="AJ86">
        <v>173.35185185185099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0.23</v>
      </c>
      <c r="AM86" t="s">
        <v>3203</v>
      </c>
      <c r="AN86">
        <v>-5.37</v>
      </c>
      <c r="AO86" t="s">
        <v>3202</v>
      </c>
      <c r="AP86">
        <v>6.6895664011931005E-2</v>
      </c>
      <c r="AQ86">
        <f>(Table2[[#This Row],[Sharpe Ratio]]-AVERAGE(Table2[Sharpe Ratio]))/_xlfn.STDEV.P(Table2[Sharpe Ratio])</f>
        <v>2.3761244030963087E-2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3.0435062914155941</v>
      </c>
      <c r="AS86">
        <f>_xlfn.RANK.AVG(Table2[[#This Row],[1Y Return vs Nifty Z-Score]],Table2[1Y Return vs Nifty Z-Score])</f>
        <v>67</v>
      </c>
      <c r="AT86">
        <f>_xlfn.RANK.AVG(Table2[[#This Row],[6M Return vs Nifty Z-Score]],Table2[6M Return vs Nifty Z-Score])</f>
        <v>21</v>
      </c>
      <c r="AU86">
        <f>_xlfn.RANK.AVG(Table2[[#This Row],[Sharpe Ratio Z-Score]],Table2[Sharpe Ratio Z-Score])</f>
        <v>343</v>
      </c>
      <c r="AV86">
        <f>(Table2[[#This Row],[Rank 1Y]]+Table2[[#This Row],[Rank 6M]]+Table2[[#This Row],[Rank Sharpe]])/3</f>
        <v>143.66666666666666</v>
      </c>
    </row>
    <row r="87" spans="1:48" x14ac:dyDescent="0.3">
      <c r="A87" t="s">
        <v>1732</v>
      </c>
      <c r="B87" t="s">
        <v>1733</v>
      </c>
      <c r="C87" t="s">
        <v>3168</v>
      </c>
      <c r="D87" t="s">
        <v>885</v>
      </c>
      <c r="E87">
        <v>4801.9982604750003</v>
      </c>
      <c r="F87">
        <v>388.05</v>
      </c>
      <c r="G87">
        <v>109.70033882883401</v>
      </c>
      <c r="H87">
        <f>(Table2[[#This Row],[1Y Return vs Nifty]]-AVERAGE(Table2[1Y Return vs Nifty]))/_xlfn.STDEV.P(Table2[1Y Return vs Nifty])</f>
        <v>1.3401608879105518</v>
      </c>
      <c r="I87">
        <v>-4.7586105628538196</v>
      </c>
      <c r="J87">
        <f>(Table2[[#This Row],[1M Return vs Nifty]]-AVERAGE(Table2[1M Return vs Nifty]))/_xlfn.STDEV.P(Table2[1M Return vs Nifty])</f>
        <v>-0.40995235733087754</v>
      </c>
      <c r="K87">
        <v>49.239723692275199</v>
      </c>
      <c r="L87">
        <f>(Table2[[#This Row],[6M Return vs Nifty]]-AVERAGE(Table2[6M Return vs Nifty]))/_xlfn.STDEV.P(Table2[6M Return vs Nifty])</f>
        <v>1.0702446618981016</v>
      </c>
      <c r="M87">
        <v>-6.5994640421811397</v>
      </c>
      <c r="N87">
        <f>(Table2[[#This Row],[1W Return vs Nifty]]-AVERAGE(Table2[1W Return vs Nifty]))/_xlfn.STDEV.P(Table2[1W Return vs Nifty])</f>
        <v>-1.0674497678425534</v>
      </c>
      <c r="O87">
        <v>381.6</v>
      </c>
      <c r="P87">
        <v>359.33784748682001</v>
      </c>
      <c r="Q87">
        <v>286.83445315421397</v>
      </c>
      <c r="R87">
        <v>53.183698913536801</v>
      </c>
      <c r="S87" s="1">
        <f>(Table2[[#This Row],[Close Price]]-Table2[[#This Row],[20D EMA]])/Table2[[#This Row],[20D EMA]]</f>
        <v>1.6902515723270409E-2</v>
      </c>
      <c r="T87" s="1">
        <f>(Table2[[#This Row],[Close Price]]-Table2[[#This Row],[50D EMA]])/Table2[[#This Row],[50D EMA]]</f>
        <v>7.9902945693003075E-2</v>
      </c>
      <c r="U87" s="1">
        <f>(Table2[[#This Row],[Close Price]]-Table2[[#This Row],[200D EMA]])/Table2[[#This Row],[200D EMA]]</f>
        <v>0.35287095302797677</v>
      </c>
      <c r="V87">
        <v>0.50610575796341795</v>
      </c>
      <c r="W87">
        <v>376</v>
      </c>
      <c r="X87">
        <v>391.7</v>
      </c>
      <c r="Y87">
        <v>370.35</v>
      </c>
      <c r="Z87">
        <v>407.8</v>
      </c>
      <c r="AA87">
        <v>370.35</v>
      </c>
      <c r="AB87">
        <v>407.8</v>
      </c>
      <c r="AC87" s="1">
        <f>(Table2[[#This Row],[Close Price]]/Table2[[#This Row],[Day Low]])-1</f>
        <v>3.2047872340425609E-2</v>
      </c>
      <c r="AD87" s="1">
        <f>(Table2[[#This Row],[Day High]]/Table2[[#This Row],[Close Price]])-1</f>
        <v>9.4060043808787963E-3</v>
      </c>
      <c r="AE87" s="1">
        <f>(Table2[[#This Row],[Close Price]]/Table2[[#This Row],[Current Week Low]])-1</f>
        <v>4.7792628594572673E-2</v>
      </c>
      <c r="AF87" s="1">
        <f>(Table2[[#This Row],[Current Week High]]/Table2[[#This Row],[Close Price]])-1</f>
        <v>5.0895503156809685E-2</v>
      </c>
      <c r="AG87" s="1">
        <f>(Table2[[#This Row],[Close Price]]/Table2[[#This Row],[Current Month Low]])-1</f>
        <v>4.7792628594572673E-2</v>
      </c>
      <c r="AH87" s="1">
        <f>(Table2[[#This Row],[Current Month High]]/Table2[[#This Row],[Close Price]])-1</f>
        <v>5.0895503156809685E-2</v>
      </c>
      <c r="AI87">
        <v>6.1590001288493701</v>
      </c>
      <c r="AJ87">
        <v>160.69868995633101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</v>
      </c>
      <c r="AM87" t="s">
        <v>3203</v>
      </c>
      <c r="AN87">
        <v>-2.12</v>
      </c>
      <c r="AO87" t="s">
        <v>3202</v>
      </c>
      <c r="AP87">
        <v>8.7544644050642995E-2</v>
      </c>
      <c r="AQ87">
        <f>(Table2[[#This Row],[Sharpe Ratio]]-AVERAGE(Table2[Sharpe Ratio]))/_xlfn.STDEV.P(Table2[Sharpe Ratio])</f>
        <v>0.26486454404473814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1.1978679686799603</v>
      </c>
      <c r="AS87">
        <f>_xlfn.RANK.AVG(Table2[[#This Row],[1Y Return vs Nifty Z-Score]],Table2[1Y Return vs Nifty Z-Score])</f>
        <v>69</v>
      </c>
      <c r="AT87">
        <f>_xlfn.RANK.AVG(Table2[[#This Row],[6M Return vs Nifty Z-Score]],Table2[6M Return vs Nifty Z-Score])</f>
        <v>94</v>
      </c>
      <c r="AU87">
        <f>_xlfn.RANK.AVG(Table2[[#This Row],[Sharpe Ratio Z-Score]],Table2[Sharpe Ratio Z-Score])</f>
        <v>269</v>
      </c>
      <c r="AV87">
        <f>(Table2[[#This Row],[Rank 1Y]]+Table2[[#This Row],[Rank 6M]]+Table2[[#This Row],[Rank Sharpe]])/3</f>
        <v>144</v>
      </c>
    </row>
    <row r="88" spans="1:48" x14ac:dyDescent="0.3">
      <c r="A88" t="s">
        <v>713</v>
      </c>
      <c r="B88" t="s">
        <v>714</v>
      </c>
      <c r="C88" t="s">
        <v>3162</v>
      </c>
      <c r="D88" t="s">
        <v>715</v>
      </c>
      <c r="E88">
        <v>25639.680718449999</v>
      </c>
      <c r="F88">
        <v>2531.3000000000002</v>
      </c>
      <c r="G88">
        <v>61.985821763946198</v>
      </c>
      <c r="H88">
        <f>(Table2[[#This Row],[1Y Return vs Nifty]]-AVERAGE(Table2[1Y Return vs Nifty]))/_xlfn.STDEV.P(Table2[1Y Return vs Nifty])</f>
        <v>0.55192463278870629</v>
      </c>
      <c r="I88">
        <v>29.849576563756099</v>
      </c>
      <c r="J88">
        <f>(Table2[[#This Row],[1M Return vs Nifty]]-AVERAGE(Table2[1M Return vs Nifty]))/_xlfn.STDEV.P(Table2[1M Return vs Nifty])</f>
        <v>2.863620712108923</v>
      </c>
      <c r="K88">
        <v>60.788517442708603</v>
      </c>
      <c r="L88">
        <f>(Table2[[#This Row],[6M Return vs Nifty]]-AVERAGE(Table2[6M Return vs Nifty]))/_xlfn.STDEV.P(Table2[6M Return vs Nifty])</f>
        <v>1.4287643202964162</v>
      </c>
      <c r="M88">
        <v>-0.27182442428598802</v>
      </c>
      <c r="N88">
        <f>(Table2[[#This Row],[1W Return vs Nifty]]-AVERAGE(Table2[1W Return vs Nifty]))/_xlfn.STDEV.P(Table2[1W Return vs Nifty])</f>
        <v>0.39767638815482231</v>
      </c>
      <c r="O88">
        <v>2366.54</v>
      </c>
      <c r="P88">
        <v>2175.90041046945</v>
      </c>
      <c r="Q88">
        <v>1798.6091320605101</v>
      </c>
      <c r="R88">
        <v>71.526605609273105</v>
      </c>
      <c r="S88" s="1">
        <f>(Table2[[#This Row],[Close Price]]-Table2[[#This Row],[20D EMA]])/Table2[[#This Row],[20D EMA]]</f>
        <v>6.9620627582884814E-2</v>
      </c>
      <c r="T88" s="1">
        <f>(Table2[[#This Row],[Close Price]]-Table2[[#This Row],[50D EMA]])/Table2[[#This Row],[50D EMA]]</f>
        <v>0.16333449261764366</v>
      </c>
      <c r="U88" s="1">
        <f>(Table2[[#This Row],[Close Price]]-Table2[[#This Row],[200D EMA]])/Table2[[#This Row],[200D EMA]]</f>
        <v>0.40736525511805327</v>
      </c>
      <c r="V88">
        <v>1.13303727666351</v>
      </c>
      <c r="W88">
        <v>2510</v>
      </c>
      <c r="X88">
        <v>2599.4499999999998</v>
      </c>
      <c r="Y88">
        <v>2484.6999999999998</v>
      </c>
      <c r="Z88">
        <v>2599.4499999999998</v>
      </c>
      <c r="AA88">
        <v>2345.0500000000002</v>
      </c>
      <c r="AB88">
        <v>2686.6</v>
      </c>
      <c r="AC88" s="1">
        <f>(Table2[[#This Row],[Close Price]]/Table2[[#This Row],[Day Low]])-1</f>
        <v>8.4860557768924316E-3</v>
      </c>
      <c r="AD88" s="1">
        <f>(Table2[[#This Row],[Day High]]/Table2[[#This Row],[Close Price]])-1</f>
        <v>2.6922924979259522E-2</v>
      </c>
      <c r="AE88" s="1">
        <f>(Table2[[#This Row],[Close Price]]/Table2[[#This Row],[Current Week Low]])-1</f>
        <v>1.875477924900415E-2</v>
      </c>
      <c r="AF88" s="1">
        <f>(Table2[[#This Row],[Current Week High]]/Table2[[#This Row],[Close Price]])-1</f>
        <v>2.6922924979259522E-2</v>
      </c>
      <c r="AG88" s="1">
        <f>(Table2[[#This Row],[Close Price]]/Table2[[#This Row],[Current Month Low]])-1</f>
        <v>7.942261359032865E-2</v>
      </c>
      <c r="AH88" s="1">
        <f>(Table2[[#This Row],[Current Month High]]/Table2[[#This Row],[Close Price]])-1</f>
        <v>6.1351874530873429E-2</v>
      </c>
      <c r="AI88">
        <v>6.1351874530873403</v>
      </c>
      <c r="AJ88">
        <v>102.487800975921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3203</v>
      </c>
      <c r="AN88">
        <v>10.33</v>
      </c>
      <c r="AO88" t="s">
        <v>3203</v>
      </c>
      <c r="AP88">
        <v>0.104832459694743</v>
      </c>
      <c r="AQ88">
        <f>(Table2[[#This Row],[Sharpe Ratio]]-AVERAGE(Table2[Sharpe Ratio]))/_xlfn.STDEV.P(Table2[Sharpe Ratio])</f>
        <v>0.46672194300623532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5.7087079963551037</v>
      </c>
      <c r="AS88">
        <f>_xlfn.RANK.AVG(Table2[[#This Row],[1Y Return vs Nifty Z-Score]],Table2[1Y Return vs Nifty Z-Score])</f>
        <v>157</v>
      </c>
      <c r="AT88">
        <f>_xlfn.RANK.AVG(Table2[[#This Row],[6M Return vs Nifty Z-Score]],Table2[6M Return vs Nifty Z-Score])</f>
        <v>65</v>
      </c>
      <c r="AU88">
        <f>_xlfn.RANK.AVG(Table2[[#This Row],[Sharpe Ratio Z-Score]],Table2[Sharpe Ratio Z-Score])</f>
        <v>219</v>
      </c>
      <c r="AV88">
        <f>(Table2[[#This Row],[Rank 1Y]]+Table2[[#This Row],[Rank 6M]]+Table2[[#This Row],[Rank Sharpe]])/3</f>
        <v>147</v>
      </c>
    </row>
    <row r="89" spans="1:48" x14ac:dyDescent="0.3">
      <c r="A89" t="s">
        <v>861</v>
      </c>
      <c r="B89" t="s">
        <v>862</v>
      </c>
      <c r="C89" t="s">
        <v>3160</v>
      </c>
      <c r="D89" t="s">
        <v>219</v>
      </c>
      <c r="E89">
        <v>18653.517465000001</v>
      </c>
      <c r="F89">
        <v>2673.5</v>
      </c>
      <c r="G89">
        <v>101.70228612512901</v>
      </c>
      <c r="H89">
        <f>(Table2[[#This Row],[1Y Return vs Nifty]]-AVERAGE(Table2[1Y Return vs Nifty]))/_xlfn.STDEV.P(Table2[1Y Return vs Nifty])</f>
        <v>1.2080343256137527</v>
      </c>
      <c r="I89">
        <v>9.6067280303777096</v>
      </c>
      <c r="J89">
        <f>(Table2[[#This Row],[1M Return vs Nifty]]-AVERAGE(Table2[1M Return vs Nifty]))/_xlfn.STDEV.P(Table2[1M Return vs Nifty])</f>
        <v>0.94885864828892019</v>
      </c>
      <c r="K89">
        <v>48.355796962934797</v>
      </c>
      <c r="L89">
        <f>(Table2[[#This Row],[6M Return vs Nifty]]-AVERAGE(Table2[6M Return vs Nifty]))/_xlfn.STDEV.P(Table2[6M Return vs Nifty])</f>
        <v>1.0428041243059945</v>
      </c>
      <c r="M89">
        <v>-3.5662173854545598</v>
      </c>
      <c r="N89">
        <f>(Table2[[#This Row],[1W Return vs Nifty]]-AVERAGE(Table2[1W Return vs Nifty]))/_xlfn.STDEV.P(Table2[1W Return vs Nifty])</f>
        <v>-0.36512010263952738</v>
      </c>
      <c r="O89">
        <v>2562.0500000000002</v>
      </c>
      <c r="P89">
        <v>2352.1326664897101</v>
      </c>
      <c r="Q89">
        <v>1852.54197304997</v>
      </c>
      <c r="R89">
        <v>59.648688890729801</v>
      </c>
      <c r="S89" s="1">
        <f>(Table2[[#This Row],[Close Price]]-Table2[[#This Row],[20D EMA]])/Table2[[#This Row],[20D EMA]]</f>
        <v>4.3500322007767142E-2</v>
      </c>
      <c r="T89" s="1">
        <f>(Table2[[#This Row],[Close Price]]-Table2[[#This Row],[50D EMA]])/Table2[[#This Row],[50D EMA]]</f>
        <v>0.13662806443222184</v>
      </c>
      <c r="U89" s="1">
        <f>(Table2[[#This Row],[Close Price]]-Table2[[#This Row],[200D EMA]])/Table2[[#This Row],[200D EMA]]</f>
        <v>0.44315218704514914</v>
      </c>
      <c r="V89">
        <v>0.90408036094033195</v>
      </c>
      <c r="W89">
        <v>2651.8</v>
      </c>
      <c r="X89">
        <v>2740</v>
      </c>
      <c r="Y89">
        <v>2560</v>
      </c>
      <c r="Z89">
        <v>2749.7</v>
      </c>
      <c r="AA89">
        <v>2444.0500000000002</v>
      </c>
      <c r="AB89">
        <v>2774</v>
      </c>
      <c r="AC89" s="1">
        <f>(Table2[[#This Row],[Close Price]]/Table2[[#This Row],[Day Low]])-1</f>
        <v>8.1831208990119642E-3</v>
      </c>
      <c r="AD89" s="1">
        <f>(Table2[[#This Row],[Day High]]/Table2[[#This Row],[Close Price]])-1</f>
        <v>2.4873760987469629E-2</v>
      </c>
      <c r="AE89" s="1">
        <f>(Table2[[#This Row],[Close Price]]/Table2[[#This Row],[Current Week Low]])-1</f>
        <v>4.4335937500000089E-2</v>
      </c>
      <c r="AF89" s="1">
        <f>(Table2[[#This Row],[Current Week High]]/Table2[[#This Row],[Close Price]])-1</f>
        <v>2.8501963717972645E-2</v>
      </c>
      <c r="AG89" s="1">
        <f>(Table2[[#This Row],[Close Price]]/Table2[[#This Row],[Current Month Low]])-1</f>
        <v>9.3881058079826385E-2</v>
      </c>
      <c r="AH89" s="1">
        <f>(Table2[[#This Row],[Current Month High]]/Table2[[#This Row],[Close Price]])-1</f>
        <v>3.7591172620160762E-2</v>
      </c>
      <c r="AI89">
        <v>3.75911726201607</v>
      </c>
      <c r="AJ89">
        <v>132.48836905952399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0.18</v>
      </c>
      <c r="AM89" t="s">
        <v>3203</v>
      </c>
      <c r="AN89">
        <v>5.56</v>
      </c>
      <c r="AO89" t="s">
        <v>3203</v>
      </c>
      <c r="AP89">
        <v>8.7694268643008E-2</v>
      </c>
      <c r="AQ89">
        <f>(Table2[[#This Row],[Sharpe Ratio]]-AVERAGE(Table2[Sharpe Ratio]))/_xlfn.STDEV.P(Table2[Sharpe Ratio])</f>
        <v>0.26661160287838448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3.1011885984475249</v>
      </c>
      <c r="AS89">
        <f>_xlfn.RANK.AVG(Table2[[#This Row],[1Y Return vs Nifty Z-Score]],Table2[1Y Return vs Nifty Z-Score])</f>
        <v>79</v>
      </c>
      <c r="AT89">
        <f>_xlfn.RANK.AVG(Table2[[#This Row],[6M Return vs Nifty Z-Score]],Table2[6M Return vs Nifty Z-Score])</f>
        <v>99</v>
      </c>
      <c r="AU89">
        <f>_xlfn.RANK.AVG(Table2[[#This Row],[Sharpe Ratio Z-Score]],Table2[Sharpe Ratio Z-Score])</f>
        <v>267</v>
      </c>
      <c r="AV89">
        <f>(Table2[[#This Row],[Rank 1Y]]+Table2[[#This Row],[Rank 6M]]+Table2[[#This Row],[Rank Sharpe]])/3</f>
        <v>148.33333333333334</v>
      </c>
    </row>
    <row r="90" spans="1:48" x14ac:dyDescent="0.3">
      <c r="A90" t="s">
        <v>707</v>
      </c>
      <c r="B90" t="s">
        <v>708</v>
      </c>
      <c r="C90" t="s">
        <v>3163</v>
      </c>
      <c r="D90" t="s">
        <v>57</v>
      </c>
      <c r="E90">
        <v>25848.623384999999</v>
      </c>
      <c r="F90">
        <v>195</v>
      </c>
      <c r="G90">
        <v>100.02047320070101</v>
      </c>
      <c r="H90">
        <f>(Table2[[#This Row],[1Y Return vs Nifty]]-AVERAGE(Table2[1Y Return vs Nifty]))/_xlfn.STDEV.P(Table2[1Y Return vs Nifty])</f>
        <v>1.1802510428119202</v>
      </c>
      <c r="I90">
        <v>7.2114483520566202</v>
      </c>
      <c r="J90">
        <f>(Table2[[#This Row],[1M Return vs Nifty]]-AVERAGE(Table2[1M Return vs Nifty]))/_xlfn.STDEV.P(Table2[1M Return vs Nifty])</f>
        <v>0.72229020597084859</v>
      </c>
      <c r="K90">
        <v>48.898140349929498</v>
      </c>
      <c r="L90">
        <f>(Table2[[#This Row],[6M Return vs Nifty]]-AVERAGE(Table2[6M Return vs Nifty]))/_xlfn.STDEV.P(Table2[6M Return vs Nifty])</f>
        <v>1.0596405809993725</v>
      </c>
      <c r="M90">
        <v>-1.2772018048917599</v>
      </c>
      <c r="N90">
        <f>(Table2[[#This Row],[1W Return vs Nifty]]-AVERAGE(Table2[1W Return vs Nifty]))/_xlfn.STDEV.P(Table2[1W Return vs Nifty])</f>
        <v>0.1648874200840347</v>
      </c>
      <c r="O90">
        <v>190.79</v>
      </c>
      <c r="P90">
        <v>180.602890443186</v>
      </c>
      <c r="Q90">
        <v>147.94578827741199</v>
      </c>
      <c r="R90">
        <v>54.232942848348799</v>
      </c>
      <c r="S90" s="1">
        <f>(Table2[[#This Row],[Close Price]]-Table2[[#This Row],[20D EMA]])/Table2[[#This Row],[20D EMA]]</f>
        <v>2.2066146024424804E-2</v>
      </c>
      <c r="T90" s="1">
        <f>(Table2[[#This Row],[Close Price]]-Table2[[#This Row],[50D EMA]])/Table2[[#This Row],[50D EMA]]</f>
        <v>7.9716938757096137E-2</v>
      </c>
      <c r="U90" s="1">
        <f>(Table2[[#This Row],[Close Price]]-Table2[[#This Row],[200D EMA]])/Table2[[#This Row],[200D EMA]]</f>
        <v>0.31805036338281578</v>
      </c>
      <c r="V90">
        <v>0.709867747819384</v>
      </c>
      <c r="W90">
        <v>190.65</v>
      </c>
      <c r="X90">
        <v>197.7</v>
      </c>
      <c r="Y90">
        <v>182.1</v>
      </c>
      <c r="Z90">
        <v>201.45</v>
      </c>
      <c r="AA90">
        <v>182.1</v>
      </c>
      <c r="AB90">
        <v>202.5</v>
      </c>
      <c r="AC90" s="1">
        <f>(Table2[[#This Row],[Close Price]]/Table2[[#This Row],[Day Low]])-1</f>
        <v>2.2816679779700921E-2</v>
      </c>
      <c r="AD90" s="1">
        <f>(Table2[[#This Row],[Day High]]/Table2[[#This Row],[Close Price]])-1</f>
        <v>1.3846153846153841E-2</v>
      </c>
      <c r="AE90" s="1">
        <f>(Table2[[#This Row],[Close Price]]/Table2[[#This Row],[Current Week Low]])-1</f>
        <v>7.084019769357508E-2</v>
      </c>
      <c r="AF90" s="1">
        <f>(Table2[[#This Row],[Current Week High]]/Table2[[#This Row],[Close Price]])-1</f>
        <v>3.3076923076923004E-2</v>
      </c>
      <c r="AG90" s="1">
        <f>(Table2[[#This Row],[Close Price]]/Table2[[#This Row],[Current Month Low]])-1</f>
        <v>7.084019769357508E-2</v>
      </c>
      <c r="AH90" s="1">
        <f>(Table2[[#This Row],[Current Month High]]/Table2[[#This Row],[Close Price]])-1</f>
        <v>3.8461538461538547E-2</v>
      </c>
      <c r="AI90">
        <v>7.6923076923076801</v>
      </c>
      <c r="AJ90">
        <v>136.938031591737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0.22</v>
      </c>
      <c r="AM90" t="s">
        <v>3203</v>
      </c>
      <c r="AN90">
        <v>-6.43</v>
      </c>
      <c r="AO90" t="s">
        <v>3202</v>
      </c>
      <c r="AP90">
        <v>8.7579021160643006E-2</v>
      </c>
      <c r="AQ90">
        <f>(Table2[[#This Row],[Sharpe Ratio]]-AVERAGE(Table2[Sharpe Ratio]))/_xlfn.STDEV.P(Table2[Sharpe Ratio])</f>
        <v>0.26526594085225114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3.3923351907184274</v>
      </c>
      <c r="AS90">
        <f>_xlfn.RANK.AVG(Table2[[#This Row],[1Y Return vs Nifty Z-Score]],Table2[1Y Return vs Nifty Z-Score])</f>
        <v>82</v>
      </c>
      <c r="AT90">
        <f>_xlfn.RANK.AVG(Table2[[#This Row],[6M Return vs Nifty Z-Score]],Table2[6M Return vs Nifty Z-Score])</f>
        <v>97</v>
      </c>
      <c r="AU90">
        <f>_xlfn.RANK.AVG(Table2[[#This Row],[Sharpe Ratio Z-Score]],Table2[Sharpe Ratio Z-Score])</f>
        <v>268</v>
      </c>
      <c r="AV90">
        <f>(Table2[[#This Row],[Rank 1Y]]+Table2[[#This Row],[Rank 6M]]+Table2[[#This Row],[Rank Sharpe]])/3</f>
        <v>149</v>
      </c>
    </row>
    <row r="91" spans="1:48" x14ac:dyDescent="0.3">
      <c r="A91" t="s">
        <v>823</v>
      </c>
      <c r="B91" t="s">
        <v>824</v>
      </c>
      <c r="C91" t="s">
        <v>3161</v>
      </c>
      <c r="D91" t="s">
        <v>46</v>
      </c>
      <c r="E91">
        <v>19946.686100759998</v>
      </c>
      <c r="F91">
        <v>317.7</v>
      </c>
      <c r="G91">
        <v>83.549103514280304</v>
      </c>
      <c r="H91">
        <f>(Table2[[#This Row],[1Y Return vs Nifty]]-AVERAGE(Table2[1Y Return vs Nifty]))/_xlfn.STDEV.P(Table2[1Y Return vs Nifty])</f>
        <v>0.9081466276986857</v>
      </c>
      <c r="I91">
        <v>-7.8031277240949999</v>
      </c>
      <c r="J91">
        <f>(Table2[[#This Row],[1M Return vs Nifty]]-AVERAGE(Table2[1M Return vs Nifty]))/_xlfn.STDEV.P(Table2[1M Return vs Nifty])</f>
        <v>-0.69793188518148042</v>
      </c>
      <c r="K91">
        <v>20.892030222509899</v>
      </c>
      <c r="L91">
        <f>(Table2[[#This Row],[6M Return vs Nifty]]-AVERAGE(Table2[6M Return vs Nifty]))/_xlfn.STDEV.P(Table2[6M Return vs Nifty])</f>
        <v>0.19022155309689232</v>
      </c>
      <c r="M91">
        <v>-5.11824625886163</v>
      </c>
      <c r="N91">
        <f>(Table2[[#This Row],[1W Return vs Nifty]]-AVERAGE(Table2[1W Return vs Nifty]))/_xlfn.STDEV.P(Table2[1W Return vs Nifty])</f>
        <v>-0.72448287210904438</v>
      </c>
      <c r="O91">
        <v>319.83</v>
      </c>
      <c r="P91">
        <v>318.91628116250502</v>
      </c>
      <c r="Q91">
        <v>266.33345466688502</v>
      </c>
      <c r="R91">
        <v>48.490381298382196</v>
      </c>
      <c r="S91" s="1">
        <f>(Table2[[#This Row],[Close Price]]-Table2[[#This Row],[20D EMA]])/Table2[[#This Row],[20D EMA]]</f>
        <v>-6.6597880123815635E-3</v>
      </c>
      <c r="T91" s="1">
        <f>(Table2[[#This Row],[Close Price]]-Table2[[#This Row],[50D EMA]])/Table2[[#This Row],[50D EMA]]</f>
        <v>-3.8137945108085154E-3</v>
      </c>
      <c r="U91" s="1">
        <f>(Table2[[#This Row],[Close Price]]-Table2[[#This Row],[200D EMA]])/Table2[[#This Row],[200D EMA]]</f>
        <v>0.19286553916916435</v>
      </c>
      <c r="V91">
        <v>0.45237321771984901</v>
      </c>
      <c r="W91">
        <v>312.7</v>
      </c>
      <c r="X91">
        <v>318.7</v>
      </c>
      <c r="Y91">
        <v>308.10000000000002</v>
      </c>
      <c r="Z91">
        <v>320.3</v>
      </c>
      <c r="AA91">
        <v>308.10000000000002</v>
      </c>
      <c r="AB91">
        <v>330.8</v>
      </c>
      <c r="AC91" s="1">
        <f>(Table2[[#This Row],[Close Price]]/Table2[[#This Row],[Day Low]])-1</f>
        <v>1.5989766549408424E-2</v>
      </c>
      <c r="AD91" s="1">
        <f>(Table2[[#This Row],[Day High]]/Table2[[#This Row],[Close Price]])-1</f>
        <v>3.147623544224043E-3</v>
      </c>
      <c r="AE91" s="1">
        <f>(Table2[[#This Row],[Close Price]]/Table2[[#This Row],[Current Week Low]])-1</f>
        <v>3.1158714703018342E-2</v>
      </c>
      <c r="AF91" s="1">
        <f>(Table2[[#This Row],[Current Week High]]/Table2[[#This Row],[Close Price]])-1</f>
        <v>8.1838212149827338E-3</v>
      </c>
      <c r="AG91" s="1">
        <f>(Table2[[#This Row],[Close Price]]/Table2[[#This Row],[Current Month Low]])-1</f>
        <v>3.1158714703018342E-2</v>
      </c>
      <c r="AH91" s="1">
        <f>(Table2[[#This Row],[Current Month High]]/Table2[[#This Row],[Close Price]])-1</f>
        <v>4.1233868429335852E-2</v>
      </c>
      <c r="AI91">
        <v>14.7308781869688</v>
      </c>
      <c r="AJ91">
        <v>132.66202856096601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-7.0000000000000007E-2</v>
      </c>
      <c r="AM91" t="s">
        <v>3202</v>
      </c>
      <c r="AN91">
        <v>-2.86</v>
      </c>
      <c r="AO91" t="s">
        <v>3202</v>
      </c>
      <c r="AP91">
        <v>0.16460285196007299</v>
      </c>
      <c r="AQ91">
        <f>(Table2[[#This Row],[Sharpe Ratio]]-AVERAGE(Table2[Sharpe Ratio]))/_xlfn.STDEV.P(Table2[Sharpe Ratio])</f>
        <v>1.1646178580234388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0.84057128152849203</v>
      </c>
      <c r="AS91">
        <f>_xlfn.RANK.AVG(Table2[[#This Row],[1Y Return vs Nifty Z-Score]],Table2[1Y Return vs Nifty Z-Score])</f>
        <v>102</v>
      </c>
      <c r="AT91">
        <f>_xlfn.RANK.AVG(Table2[[#This Row],[6M Return vs Nifty Z-Score]],Table2[6M Return vs Nifty Z-Score])</f>
        <v>261</v>
      </c>
      <c r="AU91">
        <f>_xlfn.RANK.AVG(Table2[[#This Row],[Sharpe Ratio Z-Score]],Table2[Sharpe Ratio Z-Score])</f>
        <v>95</v>
      </c>
      <c r="AV91">
        <f>(Table2[[#This Row],[Rank 1Y]]+Table2[[#This Row],[Rank 6M]]+Table2[[#This Row],[Rank Sharpe]])/3</f>
        <v>152.66666666666666</v>
      </c>
    </row>
    <row r="92" spans="1:48" x14ac:dyDescent="0.3">
      <c r="A92" t="s">
        <v>1100</v>
      </c>
      <c r="B92" t="s">
        <v>1101</v>
      </c>
      <c r="C92" t="s">
        <v>3170</v>
      </c>
      <c r="D92" t="s">
        <v>258</v>
      </c>
      <c r="E92">
        <v>11793.415956999999</v>
      </c>
      <c r="F92">
        <v>1772.5</v>
      </c>
      <c r="G92">
        <v>56.643507821408299</v>
      </c>
      <c r="H92">
        <f>(Table2[[#This Row],[1Y Return vs Nifty]]-AVERAGE(Table2[1Y Return vs Nifty]))/_xlfn.STDEV.P(Table2[1Y Return vs Nifty])</f>
        <v>0.46367045366697957</v>
      </c>
      <c r="I92">
        <v>-2.6813958389604098</v>
      </c>
      <c r="J92">
        <f>(Table2[[#This Row],[1M Return vs Nifty]]-AVERAGE(Table2[1M Return vs Nifty]))/_xlfn.STDEV.P(Table2[1M Return vs Nifty])</f>
        <v>-0.21346953797068904</v>
      </c>
      <c r="K92">
        <v>39.508470595087601</v>
      </c>
      <c r="L92">
        <f>(Table2[[#This Row],[6M Return vs Nifty]]-AVERAGE(Table2[6M Return vs Nifty]))/_xlfn.STDEV.P(Table2[6M Return vs Nifty])</f>
        <v>0.76814856324188441</v>
      </c>
      <c r="M92">
        <v>5.49028463036018</v>
      </c>
      <c r="N92">
        <f>(Table2[[#This Row],[1W Return vs Nifty]]-AVERAGE(Table2[1W Return vs Nifty]))/_xlfn.STDEV.P(Table2[1W Return vs Nifty])</f>
        <v>1.7318574097471457</v>
      </c>
      <c r="O92">
        <v>1735.39</v>
      </c>
      <c r="P92">
        <v>1715.2877997503999</v>
      </c>
      <c r="Q92">
        <v>1456.9780370364899</v>
      </c>
      <c r="R92">
        <v>60.350810032457503</v>
      </c>
      <c r="S92" s="1">
        <f>(Table2[[#This Row],[Close Price]]-Table2[[#This Row],[20D EMA]])/Table2[[#This Row],[20D EMA]]</f>
        <v>2.1384242158823029E-2</v>
      </c>
      <c r="T92" s="1">
        <f>(Table2[[#This Row],[Close Price]]-Table2[[#This Row],[50D EMA]])/Table2[[#This Row],[50D EMA]]</f>
        <v>3.3354286235770643E-2</v>
      </c>
      <c r="U92" s="1">
        <f>(Table2[[#This Row],[Close Price]]-Table2[[#This Row],[200D EMA]])/Table2[[#This Row],[200D EMA]]</f>
        <v>0.21655917587150825</v>
      </c>
      <c r="V92">
        <v>0.63415104048033399</v>
      </c>
      <c r="W92">
        <v>1766.2</v>
      </c>
      <c r="X92">
        <v>1817.55</v>
      </c>
      <c r="Y92">
        <v>1686.2</v>
      </c>
      <c r="Z92">
        <v>1830</v>
      </c>
      <c r="AA92">
        <v>1683.1</v>
      </c>
      <c r="AB92">
        <v>1830</v>
      </c>
      <c r="AC92" s="1">
        <f>(Table2[[#This Row],[Close Price]]/Table2[[#This Row],[Day Low]])-1</f>
        <v>3.5669799569697513E-3</v>
      </c>
      <c r="AD92" s="1">
        <f>(Table2[[#This Row],[Day High]]/Table2[[#This Row],[Close Price]])-1</f>
        <v>2.5416078984485058E-2</v>
      </c>
      <c r="AE92" s="1">
        <f>(Table2[[#This Row],[Close Price]]/Table2[[#This Row],[Current Week Low]])-1</f>
        <v>5.1180168426046668E-2</v>
      </c>
      <c r="AF92" s="1">
        <f>(Table2[[#This Row],[Current Week High]]/Table2[[#This Row],[Close Price]])-1</f>
        <v>3.2440056417489371E-2</v>
      </c>
      <c r="AG92" s="1">
        <f>(Table2[[#This Row],[Close Price]]/Table2[[#This Row],[Current Month Low]])-1</f>
        <v>5.3116273542867409E-2</v>
      </c>
      <c r="AH92" s="1">
        <f>(Table2[[#This Row],[Current Month High]]/Table2[[#This Row],[Close Price]])-1</f>
        <v>3.2440056417489371E-2</v>
      </c>
      <c r="AI92">
        <v>11.153737658674199</v>
      </c>
      <c r="AJ92">
        <v>110.58571937745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0.05</v>
      </c>
      <c r="AM92" t="s">
        <v>3203</v>
      </c>
      <c r="AN92">
        <v>4.5599999999999996</v>
      </c>
      <c r="AO92" t="s">
        <v>3203</v>
      </c>
      <c r="AP92">
        <v>0.12799887642194299</v>
      </c>
      <c r="AQ92">
        <f>(Table2[[#This Row],[Sharpe Ratio]]-AVERAGE(Table2[Sharpe Ratio]))/_xlfn.STDEV.P(Table2[Sharpe Ratio])</f>
        <v>0.73721954201358264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3.4874264306989033</v>
      </c>
      <c r="AS92">
        <f>_xlfn.RANK.AVG(Table2[[#This Row],[1Y Return vs Nifty Z-Score]],Table2[1Y Return vs Nifty Z-Score])</f>
        <v>168</v>
      </c>
      <c r="AT92">
        <f>_xlfn.RANK.AVG(Table2[[#This Row],[6M Return vs Nifty Z-Score]],Table2[6M Return vs Nifty Z-Score])</f>
        <v>133</v>
      </c>
      <c r="AU92">
        <f>_xlfn.RANK.AVG(Table2[[#This Row],[Sharpe Ratio Z-Score]],Table2[Sharpe Ratio Z-Score])</f>
        <v>160</v>
      </c>
      <c r="AV92">
        <f>(Table2[[#This Row],[Rank 1Y]]+Table2[[#This Row],[Rank 6M]]+Table2[[#This Row],[Rank Sharpe]])/3</f>
        <v>153.66666666666666</v>
      </c>
    </row>
    <row r="93" spans="1:48" x14ac:dyDescent="0.3">
      <c r="A93" t="s">
        <v>831</v>
      </c>
      <c r="B93" t="s">
        <v>832</v>
      </c>
      <c r="C93" t="s">
        <v>3170</v>
      </c>
      <c r="D93" t="s">
        <v>166</v>
      </c>
      <c r="E93">
        <v>19564.687663875</v>
      </c>
      <c r="F93">
        <v>818.25</v>
      </c>
      <c r="G93">
        <v>114.811969580295</v>
      </c>
      <c r="H93">
        <f>(Table2[[#This Row],[1Y Return vs Nifty]]-AVERAGE(Table2[1Y Return vs Nifty]))/_xlfn.STDEV.P(Table2[1Y Return vs Nifty])</f>
        <v>1.4246042172985016</v>
      </c>
      <c r="I93">
        <v>-6.3898452569043602</v>
      </c>
      <c r="J93">
        <f>(Table2[[#This Row],[1M Return vs Nifty]]-AVERAGE(Table2[1M Return vs Nifty]))/_xlfn.STDEV.P(Table2[1M Return vs Nifty])</f>
        <v>-0.56425012348788817</v>
      </c>
      <c r="K93">
        <v>12.828046213994</v>
      </c>
      <c r="L93">
        <f>(Table2[[#This Row],[6M Return vs Nifty]]-AVERAGE(Table2[6M Return vs Nifty]))/_xlfn.STDEV.P(Table2[6M Return vs Nifty])</f>
        <v>-6.011600202258436E-2</v>
      </c>
      <c r="M93">
        <v>-1.9817677225771899</v>
      </c>
      <c r="N93">
        <f>(Table2[[#This Row],[1W Return vs Nifty]]-AVERAGE(Table2[1W Return vs Nifty]))/_xlfn.STDEV.P(Table2[1W Return vs Nifty])</f>
        <v>1.7495018457962805E-3</v>
      </c>
      <c r="O93">
        <v>811.28</v>
      </c>
      <c r="P93">
        <v>810.68168684047498</v>
      </c>
      <c r="Q93">
        <v>685.74129948653695</v>
      </c>
      <c r="R93">
        <v>54.004868381644499</v>
      </c>
      <c r="S93" s="1">
        <f>(Table2[[#This Row],[Close Price]]-Table2[[#This Row],[20D EMA]])/Table2[[#This Row],[20D EMA]]</f>
        <v>8.5913617986392212E-3</v>
      </c>
      <c r="T93" s="1">
        <f>(Table2[[#This Row],[Close Price]]-Table2[[#This Row],[50D EMA]])/Table2[[#This Row],[50D EMA]]</f>
        <v>9.3357396403285255E-3</v>
      </c>
      <c r="U93" s="1">
        <f>(Table2[[#This Row],[Close Price]]-Table2[[#This Row],[200D EMA]])/Table2[[#This Row],[200D EMA]]</f>
        <v>0.1932342424361515</v>
      </c>
      <c r="V93">
        <v>0.78360002439487297</v>
      </c>
      <c r="W93">
        <v>807.75</v>
      </c>
      <c r="X93">
        <v>822.3</v>
      </c>
      <c r="Y93">
        <v>776.7</v>
      </c>
      <c r="Z93">
        <v>822.5</v>
      </c>
      <c r="AA93">
        <v>776.7</v>
      </c>
      <c r="AB93">
        <v>854</v>
      </c>
      <c r="AC93" s="1">
        <f>(Table2[[#This Row],[Close Price]]/Table2[[#This Row],[Day Low]])-1</f>
        <v>1.2999071494893322E-2</v>
      </c>
      <c r="AD93" s="1">
        <f>(Table2[[#This Row],[Day High]]/Table2[[#This Row],[Close Price]])-1</f>
        <v>4.9495875343721352E-3</v>
      </c>
      <c r="AE93" s="1">
        <f>(Table2[[#This Row],[Close Price]]/Table2[[#This Row],[Current Week Low]])-1</f>
        <v>5.349555813055229E-2</v>
      </c>
      <c r="AF93" s="1">
        <f>(Table2[[#This Row],[Current Week High]]/Table2[[#This Row],[Close Price]])-1</f>
        <v>5.1940116101436562E-3</v>
      </c>
      <c r="AG93" s="1">
        <f>(Table2[[#This Row],[Close Price]]/Table2[[#This Row],[Current Month Low]])-1</f>
        <v>5.349555813055229E-2</v>
      </c>
      <c r="AH93" s="1">
        <f>(Table2[[#This Row],[Current Month High]]/Table2[[#This Row],[Close Price]])-1</f>
        <v>4.3690803544149004E-2</v>
      </c>
      <c r="AI93">
        <v>19.767797128017101</v>
      </c>
      <c r="AJ93">
        <v>172.75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-0.13</v>
      </c>
      <c r="AM93" t="s">
        <v>3202</v>
      </c>
      <c r="AN93">
        <v>0.17</v>
      </c>
      <c r="AO93" t="s">
        <v>3203</v>
      </c>
      <c r="AP93">
        <v>0.18554191874425899</v>
      </c>
      <c r="AQ93">
        <f>(Table2[[#This Row],[Sharpe Ratio]]-AVERAGE(Table2[Sharpe Ratio]))/_xlfn.STDEV.P(Table2[Sharpe Ratio])</f>
        <v>1.4091082924861269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2.2110958861199523</v>
      </c>
      <c r="AS93">
        <f>_xlfn.RANK.AVG(Table2[[#This Row],[1Y Return vs Nifty Z-Score]],Table2[1Y Return vs Nifty Z-Score])</f>
        <v>65</v>
      </c>
      <c r="AT93">
        <f>_xlfn.RANK.AVG(Table2[[#This Row],[6M Return vs Nifty Z-Score]],Table2[6M Return vs Nifty Z-Score])</f>
        <v>338</v>
      </c>
      <c r="AU93">
        <f>_xlfn.RANK.AVG(Table2[[#This Row],[Sharpe Ratio Z-Score]],Table2[Sharpe Ratio Z-Score])</f>
        <v>59</v>
      </c>
      <c r="AV93">
        <f>(Table2[[#This Row],[Rank 1Y]]+Table2[[#This Row],[Rank 6M]]+Table2[[#This Row],[Rank Sharpe]])/3</f>
        <v>154</v>
      </c>
    </row>
    <row r="94" spans="1:48" x14ac:dyDescent="0.3">
      <c r="A94" t="s">
        <v>511</v>
      </c>
      <c r="B94" t="s">
        <v>512</v>
      </c>
      <c r="C94" t="s">
        <v>3162</v>
      </c>
      <c r="D94" t="s">
        <v>54</v>
      </c>
      <c r="E94">
        <v>42360.191012880001</v>
      </c>
      <c r="F94">
        <v>3391.2</v>
      </c>
      <c r="G94">
        <v>70.669257220474705</v>
      </c>
      <c r="H94">
        <f>(Table2[[#This Row],[1Y Return vs Nifty]]-AVERAGE(Table2[1Y Return vs Nifty]))/_xlfn.STDEV.P(Table2[1Y Return vs Nifty])</f>
        <v>0.69537360947096405</v>
      </c>
      <c r="I94">
        <v>9.1054618753412893</v>
      </c>
      <c r="J94">
        <f>(Table2[[#This Row],[1M Return vs Nifty]]-AVERAGE(Table2[1M Return vs Nifty]))/_xlfn.STDEV.P(Table2[1M Return vs Nifty])</f>
        <v>0.90144410502649186</v>
      </c>
      <c r="K94">
        <v>47.191822572529396</v>
      </c>
      <c r="L94">
        <f>(Table2[[#This Row],[6M Return vs Nifty]]-AVERAGE(Table2[6M Return vs Nifty]))/_xlfn.STDEV.P(Table2[6M Return vs Nifty])</f>
        <v>1.0066698136714427</v>
      </c>
      <c r="M94">
        <v>3.11854529928191</v>
      </c>
      <c r="N94">
        <f>(Table2[[#This Row],[1W Return vs Nifty]]-AVERAGE(Table2[1W Return vs Nifty]))/_xlfn.STDEV.P(Table2[1W Return vs Nifty])</f>
        <v>1.1826957098072248</v>
      </c>
      <c r="O94">
        <v>3183.09</v>
      </c>
      <c r="P94">
        <v>2904.5791056738899</v>
      </c>
      <c r="Q94">
        <v>2383.05075774225</v>
      </c>
      <c r="R94">
        <v>68.921591604452601</v>
      </c>
      <c r="S94" s="1">
        <f>(Table2[[#This Row],[Close Price]]-Table2[[#This Row],[20D EMA]])/Table2[[#This Row],[20D EMA]]</f>
        <v>6.537986673326851E-2</v>
      </c>
      <c r="T94" s="1">
        <f>(Table2[[#This Row],[Close Price]]-Table2[[#This Row],[50D EMA]])/Table2[[#This Row],[50D EMA]]</f>
        <v>0.16753576908114859</v>
      </c>
      <c r="U94" s="1">
        <f>(Table2[[#This Row],[Close Price]]-Table2[[#This Row],[200D EMA]])/Table2[[#This Row],[200D EMA]]</f>
        <v>0.42304984020268649</v>
      </c>
      <c r="V94">
        <v>1.10346877793757</v>
      </c>
      <c r="W94">
        <v>3380.65</v>
      </c>
      <c r="X94">
        <v>3485</v>
      </c>
      <c r="Y94">
        <v>3231.75</v>
      </c>
      <c r="Z94">
        <v>3485</v>
      </c>
      <c r="AA94">
        <v>3145.05</v>
      </c>
      <c r="AB94">
        <v>3485</v>
      </c>
      <c r="AC94" s="1">
        <f>(Table2[[#This Row],[Close Price]]/Table2[[#This Row],[Day Low]])-1</f>
        <v>3.1207016402170495E-3</v>
      </c>
      <c r="AD94" s="1">
        <f>(Table2[[#This Row],[Day High]]/Table2[[#This Row],[Close Price]])-1</f>
        <v>2.765982543052603E-2</v>
      </c>
      <c r="AE94" s="1">
        <f>(Table2[[#This Row],[Close Price]]/Table2[[#This Row],[Current Week Low]])-1</f>
        <v>4.9338593641216066E-2</v>
      </c>
      <c r="AF94" s="1">
        <f>(Table2[[#This Row],[Current Week High]]/Table2[[#This Row],[Close Price]])-1</f>
        <v>2.765982543052603E-2</v>
      </c>
      <c r="AG94" s="1">
        <f>(Table2[[#This Row],[Close Price]]/Table2[[#This Row],[Current Month Low]])-1</f>
        <v>7.8265846329947042E-2</v>
      </c>
      <c r="AH94" s="1">
        <f>(Table2[[#This Row],[Current Month High]]/Table2[[#This Row],[Close Price]])-1</f>
        <v>2.765982543052603E-2</v>
      </c>
      <c r="AI94">
        <v>2.7659825430525999</v>
      </c>
      <c r="AJ94">
        <v>105.52104481682299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0.21</v>
      </c>
      <c r="AM94" t="s">
        <v>3203</v>
      </c>
      <c r="AN94">
        <v>14.18</v>
      </c>
      <c r="AO94" t="s">
        <v>3203</v>
      </c>
      <c r="AP94">
        <v>9.9615985676083998E-2</v>
      </c>
      <c r="AQ94">
        <f>(Table2[[#This Row],[Sharpe Ratio]]-AVERAGE(Table2[Sharpe Ratio]))/_xlfn.STDEV.P(Table2[Sharpe Ratio])</f>
        <v>0.4058129248379338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4.191996162814057</v>
      </c>
      <c r="AS94">
        <f>_xlfn.RANK.AVG(Table2[[#This Row],[1Y Return vs Nifty Z-Score]],Table2[1Y Return vs Nifty Z-Score])</f>
        <v>133</v>
      </c>
      <c r="AT94">
        <f>_xlfn.RANK.AVG(Table2[[#This Row],[6M Return vs Nifty Z-Score]],Table2[6M Return vs Nifty Z-Score])</f>
        <v>106</v>
      </c>
      <c r="AU94">
        <f>_xlfn.RANK.AVG(Table2[[#This Row],[Sharpe Ratio Z-Score]],Table2[Sharpe Ratio Z-Score])</f>
        <v>230</v>
      </c>
      <c r="AV94">
        <f>(Table2[[#This Row],[Rank 1Y]]+Table2[[#This Row],[Rank 6M]]+Table2[[#This Row],[Rank Sharpe]])/3</f>
        <v>156.33333333333334</v>
      </c>
    </row>
    <row r="95" spans="1:48" x14ac:dyDescent="0.3">
      <c r="A95" t="s">
        <v>1797</v>
      </c>
      <c r="B95" t="s">
        <v>1798</v>
      </c>
      <c r="C95" t="s">
        <v>3164</v>
      </c>
      <c r="D95" t="s">
        <v>206</v>
      </c>
      <c r="E95">
        <v>4404.8582975999998</v>
      </c>
      <c r="F95">
        <v>1673.6</v>
      </c>
      <c r="G95">
        <v>55.470759731244002</v>
      </c>
      <c r="H95">
        <f>(Table2[[#This Row],[1Y Return vs Nifty]]-AVERAGE(Table2[1Y Return vs Nifty]))/_xlfn.STDEV.P(Table2[1Y Return vs Nifty])</f>
        <v>0.44429684119731355</v>
      </c>
      <c r="I95">
        <v>21.751057779070699</v>
      </c>
      <c r="J95">
        <f>(Table2[[#This Row],[1M Return vs Nifty]]-AVERAGE(Table2[1M Return vs Nifty]))/_xlfn.STDEV.P(Table2[1M Return vs Nifty])</f>
        <v>2.0975854124582711</v>
      </c>
      <c r="K95">
        <v>40.387567690485596</v>
      </c>
      <c r="L95">
        <f>(Table2[[#This Row],[6M Return vs Nifty]]-AVERAGE(Table2[6M Return vs Nifty]))/_xlfn.STDEV.P(Table2[6M Return vs Nifty])</f>
        <v>0.79543917013571797</v>
      </c>
      <c r="M95">
        <v>1.01681353798787</v>
      </c>
      <c r="N95">
        <f>(Table2[[#This Row],[1W Return vs Nifty]]-AVERAGE(Table2[1W Return vs Nifty]))/_xlfn.STDEV.P(Table2[1W Return vs Nifty])</f>
        <v>0.69605260711632899</v>
      </c>
      <c r="O95">
        <v>1564.02</v>
      </c>
      <c r="P95">
        <v>1452.43151419789</v>
      </c>
      <c r="Q95">
        <v>1240.5378324042799</v>
      </c>
      <c r="R95">
        <v>72.960690392744894</v>
      </c>
      <c r="S95" s="1">
        <f>(Table2[[#This Row],[Close Price]]-Table2[[#This Row],[20D EMA]])/Table2[[#This Row],[20D EMA]]</f>
        <v>7.0063042672088544E-2</v>
      </c>
      <c r="T95" s="1">
        <f>(Table2[[#This Row],[Close Price]]-Table2[[#This Row],[50D EMA]])/Table2[[#This Row],[50D EMA]]</f>
        <v>0.15227463989877066</v>
      </c>
      <c r="U95" s="1">
        <f>(Table2[[#This Row],[Close Price]]-Table2[[#This Row],[200D EMA]])/Table2[[#This Row],[200D EMA]]</f>
        <v>0.34909226972659468</v>
      </c>
      <c r="V95">
        <v>0.68291214846316595</v>
      </c>
      <c r="W95">
        <v>1652</v>
      </c>
      <c r="X95">
        <v>1685</v>
      </c>
      <c r="Y95">
        <v>1593.95</v>
      </c>
      <c r="Z95">
        <v>1718</v>
      </c>
      <c r="AA95">
        <v>1531</v>
      </c>
      <c r="AB95">
        <v>1718</v>
      </c>
      <c r="AC95" s="1">
        <f>(Table2[[#This Row],[Close Price]]/Table2[[#This Row],[Day Low]])-1</f>
        <v>1.3075060532687699E-2</v>
      </c>
      <c r="AD95" s="1">
        <f>(Table2[[#This Row],[Day High]]/Table2[[#This Row],[Close Price]])-1</f>
        <v>6.8116634799235687E-3</v>
      </c>
      <c r="AE95" s="1">
        <f>(Table2[[#This Row],[Close Price]]/Table2[[#This Row],[Current Week Low]])-1</f>
        <v>4.9970199818061944E-2</v>
      </c>
      <c r="AF95" s="1">
        <f>(Table2[[#This Row],[Current Week High]]/Table2[[#This Row],[Close Price]])-1</f>
        <v>2.6529636711281057E-2</v>
      </c>
      <c r="AG95" s="1">
        <f>(Table2[[#This Row],[Close Price]]/Table2[[#This Row],[Current Month Low]])-1</f>
        <v>9.3141737426518656E-2</v>
      </c>
      <c r="AH95" s="1">
        <f>(Table2[[#This Row],[Current Month High]]/Table2[[#This Row],[Close Price]])-1</f>
        <v>2.6529636711281057E-2</v>
      </c>
      <c r="AI95">
        <v>2.6529636711280999</v>
      </c>
      <c r="AJ95">
        <v>103.600973236009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0.28000000000000003</v>
      </c>
      <c r="AM95" t="s">
        <v>3203</v>
      </c>
      <c r="AN95">
        <v>5.15</v>
      </c>
      <c r="AO95" t="s">
        <v>3203</v>
      </c>
      <c r="AP95">
        <v>0.12496649076404701</v>
      </c>
      <c r="AQ95">
        <f>(Table2[[#This Row],[Sharpe Ratio]]-AVERAGE(Table2[Sharpe Ratio]))/_xlfn.STDEV.P(Table2[Sharpe Ratio])</f>
        <v>0.70181255398499776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4.7351865848926291</v>
      </c>
      <c r="AS95">
        <f>_xlfn.RANK.AVG(Table2[[#This Row],[1Y Return vs Nifty Z-Score]],Table2[1Y Return vs Nifty Z-Score])</f>
        <v>174</v>
      </c>
      <c r="AT95">
        <f>_xlfn.RANK.AVG(Table2[[#This Row],[6M Return vs Nifty Z-Score]],Table2[6M Return vs Nifty Z-Score])</f>
        <v>124</v>
      </c>
      <c r="AU95">
        <f>_xlfn.RANK.AVG(Table2[[#This Row],[Sharpe Ratio Z-Score]],Table2[Sharpe Ratio Z-Score])</f>
        <v>171</v>
      </c>
      <c r="AV95">
        <f>(Table2[[#This Row],[Rank 1Y]]+Table2[[#This Row],[Rank 6M]]+Table2[[#This Row],[Rank Sharpe]])/3</f>
        <v>156.33333333333334</v>
      </c>
    </row>
    <row r="96" spans="1:48" x14ac:dyDescent="0.3">
      <c r="A96" t="s">
        <v>145</v>
      </c>
      <c r="B96" t="s">
        <v>146</v>
      </c>
      <c r="C96" t="s">
        <v>3169</v>
      </c>
      <c r="D96" t="s">
        <v>147</v>
      </c>
      <c r="E96">
        <v>192923.95475318501</v>
      </c>
      <c r="F96">
        <v>4994.6499999999996</v>
      </c>
      <c r="G96">
        <v>73.347241864652503</v>
      </c>
      <c r="H96">
        <f>(Table2[[#This Row],[1Y Return vs Nifty]]-AVERAGE(Table2[1Y Return vs Nifty]))/_xlfn.STDEV.P(Table2[1Y Return vs Nifty])</f>
        <v>0.73961349110551744</v>
      </c>
      <c r="I96">
        <v>10.618629697980801</v>
      </c>
      <c r="J96">
        <f>(Table2[[#This Row],[1M Return vs Nifty]]-AVERAGE(Table2[1M Return vs Nifty]))/_xlfn.STDEV.P(Table2[1M Return vs Nifty])</f>
        <v>1.0445739781866752</v>
      </c>
      <c r="K96">
        <v>40.346037706597201</v>
      </c>
      <c r="L96">
        <f>(Table2[[#This Row],[6M Return vs Nifty]]-AVERAGE(Table2[6M Return vs Nifty]))/_xlfn.STDEV.P(Table2[6M Return vs Nifty])</f>
        <v>0.79414991725280137</v>
      </c>
      <c r="M96">
        <v>0.38306442109066302</v>
      </c>
      <c r="N96">
        <f>(Table2[[#This Row],[1W Return vs Nifty]]-AVERAGE(Table2[1W Return vs Nifty]))/_xlfn.STDEV.P(Table2[1W Return vs Nifty])</f>
        <v>0.54931188489182226</v>
      </c>
      <c r="O96">
        <v>4719.8100000000004</v>
      </c>
      <c r="P96">
        <v>4520.1610566781801</v>
      </c>
      <c r="Q96">
        <v>3828.6569890631599</v>
      </c>
      <c r="R96">
        <v>80.670357924244698</v>
      </c>
      <c r="S96" s="1">
        <f>(Table2[[#This Row],[Close Price]]-Table2[[#This Row],[20D EMA]])/Table2[[#This Row],[20D EMA]]</f>
        <v>5.8231157610157867E-2</v>
      </c>
      <c r="T96" s="1">
        <f>(Table2[[#This Row],[Close Price]]-Table2[[#This Row],[50D EMA]])/Table2[[#This Row],[50D EMA]]</f>
        <v>0.10497168958632562</v>
      </c>
      <c r="U96" s="1">
        <f>(Table2[[#This Row],[Close Price]]-Table2[[#This Row],[200D EMA]])/Table2[[#This Row],[200D EMA]]</f>
        <v>0.30454360739747238</v>
      </c>
      <c r="V96">
        <v>1.4714747857577</v>
      </c>
      <c r="W96">
        <v>4925</v>
      </c>
      <c r="X96">
        <v>5035</v>
      </c>
      <c r="Y96">
        <v>4718.3999999999996</v>
      </c>
      <c r="Z96">
        <v>5035</v>
      </c>
      <c r="AA96">
        <v>4718.3999999999996</v>
      </c>
      <c r="AB96">
        <v>5035</v>
      </c>
      <c r="AC96" s="1">
        <f>(Table2[[#This Row],[Close Price]]/Table2[[#This Row],[Day Low]])-1</f>
        <v>1.4142131979695272E-2</v>
      </c>
      <c r="AD96" s="1">
        <f>(Table2[[#This Row],[Day High]]/Table2[[#This Row],[Close Price]])-1</f>
        <v>8.0786441492397554E-3</v>
      </c>
      <c r="AE96" s="1">
        <f>(Table2[[#This Row],[Close Price]]/Table2[[#This Row],[Current Week Low]])-1</f>
        <v>5.8547388945405121E-2</v>
      </c>
      <c r="AF96" s="1">
        <f>(Table2[[#This Row],[Current Week High]]/Table2[[#This Row],[Close Price]])-1</f>
        <v>8.0786441492397554E-3</v>
      </c>
      <c r="AG96" s="1">
        <f>(Table2[[#This Row],[Close Price]]/Table2[[#This Row],[Current Month Low]])-1</f>
        <v>5.8547388945405121E-2</v>
      </c>
      <c r="AH96" s="1">
        <f>(Table2[[#This Row],[Current Month High]]/Table2[[#This Row],[Close Price]])-1</f>
        <v>8.0786441492397554E-3</v>
      </c>
      <c r="AI96">
        <v>0.80786441492397498</v>
      </c>
      <c r="AJ96">
        <v>114.054899607859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0.12</v>
      </c>
      <c r="AM96" t="s">
        <v>3203</v>
      </c>
      <c r="AN96">
        <v>5.22</v>
      </c>
      <c r="AO96" t="s">
        <v>3203</v>
      </c>
      <c r="AP96">
        <v>0.103081838688541</v>
      </c>
      <c r="AQ96">
        <f>(Table2[[#This Row],[Sharpe Ratio]]-AVERAGE(Table2[Sharpe Ratio]))/_xlfn.STDEV.P(Table2[Sharpe Ratio])</f>
        <v>0.44628119964373331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3.5739304710805495</v>
      </c>
      <c r="AS96">
        <f>_xlfn.RANK.AVG(Table2[[#This Row],[1Y Return vs Nifty Z-Score]],Table2[1Y Return vs Nifty Z-Score])</f>
        <v>126</v>
      </c>
      <c r="AT96">
        <f>_xlfn.RANK.AVG(Table2[[#This Row],[6M Return vs Nifty Z-Score]],Table2[6M Return vs Nifty Z-Score])</f>
        <v>125</v>
      </c>
      <c r="AU96">
        <f>_xlfn.RANK.AVG(Table2[[#This Row],[Sharpe Ratio Z-Score]],Table2[Sharpe Ratio Z-Score])</f>
        <v>225</v>
      </c>
      <c r="AV96">
        <f>(Table2[[#This Row],[Rank 1Y]]+Table2[[#This Row],[Rank 6M]]+Table2[[#This Row],[Rank Sharpe]])/3</f>
        <v>158.66666666666666</v>
      </c>
    </row>
    <row r="97" spans="1:48" x14ac:dyDescent="0.3">
      <c r="A97" t="s">
        <v>760</v>
      </c>
      <c r="B97" t="s">
        <v>761</v>
      </c>
      <c r="C97" t="s">
        <v>3170</v>
      </c>
      <c r="D97" t="s">
        <v>762</v>
      </c>
      <c r="E97">
        <v>22264.92267005</v>
      </c>
      <c r="F97">
        <v>524.5</v>
      </c>
      <c r="G97">
        <v>20.842087437124299</v>
      </c>
      <c r="H97">
        <f>(Table2[[#This Row],[1Y Return vs Nifty]]-AVERAGE(Table2[1Y Return vs Nifty]))/_xlfn.STDEV.P(Table2[1Y Return vs Nifty])</f>
        <v>-0.12776333352558661</v>
      </c>
      <c r="I97">
        <v>-10.6265970749761</v>
      </c>
      <c r="J97">
        <f>(Table2[[#This Row],[1M Return vs Nifty]]-AVERAGE(Table2[1M Return vs Nifty]))/_xlfn.STDEV.P(Table2[1M Return vs Nifty])</f>
        <v>-0.96500259869846539</v>
      </c>
      <c r="K97">
        <v>40.3459668527871</v>
      </c>
      <c r="L97">
        <f>(Table2[[#This Row],[6M Return vs Nifty]]-AVERAGE(Table2[6M Return vs Nifty]))/_xlfn.STDEV.P(Table2[6M Return vs Nifty])</f>
        <v>0.79414771767383741</v>
      </c>
      <c r="M97">
        <v>-6.4378996174099603</v>
      </c>
      <c r="N97">
        <f>(Table2[[#This Row],[1W Return vs Nifty]]-AVERAGE(Table2[1W Return vs Nifty]))/_xlfn.STDEV.P(Table2[1W Return vs Nifty])</f>
        <v>-1.0300405159089443</v>
      </c>
      <c r="O97">
        <v>547.61</v>
      </c>
      <c r="P97">
        <v>570.027427173864</v>
      </c>
      <c r="Q97">
        <v>481.88867752228299</v>
      </c>
      <c r="R97">
        <v>38.737232478537301</v>
      </c>
      <c r="S97" s="1">
        <f>(Table2[[#This Row],[Close Price]]-Table2[[#This Row],[20D EMA]])/Table2[[#This Row],[20D EMA]]</f>
        <v>-4.2201566808495121E-2</v>
      </c>
      <c r="T97" s="1">
        <f>(Table2[[#This Row],[Close Price]]-Table2[[#This Row],[50D EMA]])/Table2[[#This Row],[50D EMA]]</f>
        <v>-7.9868836135805241E-2</v>
      </c>
      <c r="U97" s="1">
        <f>(Table2[[#This Row],[Close Price]]-Table2[[#This Row],[200D EMA]])/Table2[[#This Row],[200D EMA]]</f>
        <v>8.8425656101344327E-2</v>
      </c>
      <c r="V97">
        <v>0.54881462152059401</v>
      </c>
      <c r="W97">
        <v>518.65</v>
      </c>
      <c r="X97">
        <v>533.79999999999995</v>
      </c>
      <c r="Y97">
        <v>489.6</v>
      </c>
      <c r="Z97">
        <v>539.65</v>
      </c>
      <c r="AA97">
        <v>489.6</v>
      </c>
      <c r="AB97">
        <v>577.45000000000005</v>
      </c>
      <c r="AC97" s="1">
        <f>(Table2[[#This Row],[Close Price]]/Table2[[#This Row],[Day Low]])-1</f>
        <v>1.1279282753301922E-2</v>
      </c>
      <c r="AD97" s="1">
        <f>(Table2[[#This Row],[Day High]]/Table2[[#This Row],[Close Price]])-1</f>
        <v>1.7731172545281115E-2</v>
      </c>
      <c r="AE97" s="1">
        <f>(Table2[[#This Row],[Close Price]]/Table2[[#This Row],[Current Week Low]])-1</f>
        <v>7.1282679738561949E-2</v>
      </c>
      <c r="AF97" s="1">
        <f>(Table2[[#This Row],[Current Week High]]/Table2[[#This Row],[Close Price]])-1</f>
        <v>2.8884652049570914E-2</v>
      </c>
      <c r="AG97" s="1">
        <f>(Table2[[#This Row],[Close Price]]/Table2[[#This Row],[Current Month Low]])-1</f>
        <v>7.1282679738561949E-2</v>
      </c>
      <c r="AH97" s="1">
        <f>(Table2[[#This Row],[Current Month High]]/Table2[[#This Row],[Close Price]])-1</f>
        <v>0.10095328884652055</v>
      </c>
      <c r="AI97">
        <v>42.631077216396498</v>
      </c>
      <c r="AJ97">
        <v>96.589205397301299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-0.22</v>
      </c>
      <c r="AM97" t="s">
        <v>3202</v>
      </c>
      <c r="AN97">
        <v>-6.13</v>
      </c>
      <c r="AO97" t="s">
        <v>3202</v>
      </c>
      <c r="AP97">
        <v>0.24521609963757901</v>
      </c>
      <c r="AQ97">
        <f>(Table2[[#This Row],[Sharpe Ratio]]-AVERAGE(Table2[Sharpe Ratio]))/_xlfn.STDEV.P(Table2[Sharpe Ratio])</f>
        <v>2.1058808164570433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340</v>
      </c>
      <c r="AT97">
        <f>_xlfn.RANK.AVG(Table2[[#This Row],[6M Return vs Nifty Z-Score]],Table2[6M Return vs Nifty Z-Score])</f>
        <v>126</v>
      </c>
      <c r="AU97">
        <f>_xlfn.RANK.AVG(Table2[[#This Row],[Sharpe Ratio Z-Score]],Table2[Sharpe Ratio Z-Score])</f>
        <v>10</v>
      </c>
      <c r="AV97">
        <f>(Table2[[#This Row],[Rank 1Y]]+Table2[[#This Row],[Rank 6M]]+Table2[[#This Row],[Rank Sharpe]])/3</f>
        <v>158.66666666666666</v>
      </c>
    </row>
    <row r="98" spans="1:48" x14ac:dyDescent="0.3">
      <c r="A98" t="s">
        <v>1316</v>
      </c>
      <c r="B98" t="s">
        <v>1317</v>
      </c>
      <c r="C98" t="s">
        <v>3162</v>
      </c>
      <c r="D98" t="s">
        <v>54</v>
      </c>
      <c r="E98">
        <v>8727.8385390000003</v>
      </c>
      <c r="F98">
        <v>892.5</v>
      </c>
      <c r="G98">
        <v>126.347549850173</v>
      </c>
      <c r="H98">
        <f>(Table2[[#This Row],[1Y Return vs Nifty]]-AVERAGE(Table2[1Y Return vs Nifty]))/_xlfn.STDEV.P(Table2[1Y Return vs Nifty])</f>
        <v>1.6151701739908995</v>
      </c>
      <c r="I98">
        <v>20.784908378268899</v>
      </c>
      <c r="J98">
        <f>(Table2[[#This Row],[1M Return vs Nifty]]-AVERAGE(Table2[1M Return vs Nifty]))/_xlfn.STDEV.P(Table2[1M Return vs Nifty])</f>
        <v>2.0061977691832968</v>
      </c>
      <c r="K98">
        <v>106.945902495292</v>
      </c>
      <c r="L98">
        <f>(Table2[[#This Row],[6M Return vs Nifty]]-AVERAGE(Table2[6M Return vs Nifty]))/_xlfn.STDEV.P(Table2[6M Return vs Nifty])</f>
        <v>2.8616698062906258</v>
      </c>
      <c r="M98">
        <v>7.0240127938105896</v>
      </c>
      <c r="N98">
        <f>(Table2[[#This Row],[1W Return vs Nifty]]-AVERAGE(Table2[1W Return vs Nifty]))/_xlfn.STDEV.P(Table2[1W Return vs Nifty])</f>
        <v>2.0869827620358556</v>
      </c>
      <c r="O98">
        <v>784.2</v>
      </c>
      <c r="P98">
        <v>711.999331368458</v>
      </c>
      <c r="Q98">
        <v>546.60851274824404</v>
      </c>
      <c r="R98">
        <v>83.447170772828699</v>
      </c>
      <c r="S98" s="1">
        <f>(Table2[[#This Row],[Close Price]]-Table2[[#This Row],[20D EMA]])/Table2[[#This Row],[20D EMA]]</f>
        <v>0.13810252486610552</v>
      </c>
      <c r="T98" s="1">
        <f>(Table2[[#This Row],[Close Price]]-Table2[[#This Row],[50D EMA]])/Table2[[#This Row],[50D EMA]]</f>
        <v>0.25351241311508105</v>
      </c>
      <c r="U98" s="1">
        <f>(Table2[[#This Row],[Close Price]]-Table2[[#This Row],[200D EMA]])/Table2[[#This Row],[200D EMA]]</f>
        <v>0.63279564658201004</v>
      </c>
      <c r="V98">
        <v>0.97647236107211199</v>
      </c>
      <c r="W98">
        <v>878.65</v>
      </c>
      <c r="X98">
        <v>908.75</v>
      </c>
      <c r="Y98">
        <v>813.15</v>
      </c>
      <c r="Z98">
        <v>908.75</v>
      </c>
      <c r="AA98">
        <v>746.05</v>
      </c>
      <c r="AB98">
        <v>908.75</v>
      </c>
      <c r="AC98" s="1">
        <f>(Table2[[#This Row],[Close Price]]/Table2[[#This Row],[Day Low]])-1</f>
        <v>1.5762817959369624E-2</v>
      </c>
      <c r="AD98" s="1">
        <f>(Table2[[#This Row],[Day High]]/Table2[[#This Row],[Close Price]])-1</f>
        <v>1.8207282913165201E-2</v>
      </c>
      <c r="AE98" s="1">
        <f>(Table2[[#This Row],[Close Price]]/Table2[[#This Row],[Current Week Low]])-1</f>
        <v>9.7583471684191236E-2</v>
      </c>
      <c r="AF98" s="1">
        <f>(Table2[[#This Row],[Current Week High]]/Table2[[#This Row],[Close Price]])-1</f>
        <v>1.8207282913165201E-2</v>
      </c>
      <c r="AG98" s="1">
        <f>(Table2[[#This Row],[Close Price]]/Table2[[#This Row],[Current Month Low]])-1</f>
        <v>0.19630051605120302</v>
      </c>
      <c r="AH98" s="1">
        <f>(Table2[[#This Row],[Current Month High]]/Table2[[#This Row],[Close Price]])-1</f>
        <v>1.8207282913165201E-2</v>
      </c>
      <c r="AI98">
        <v>1.8207282913165199</v>
      </c>
      <c r="AJ98">
        <v>200.70754716981099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0.26</v>
      </c>
      <c r="AM98" t="s">
        <v>3203</v>
      </c>
      <c r="AN98">
        <v>17.38</v>
      </c>
      <c r="AO98" t="s">
        <v>3203</v>
      </c>
      <c r="AP98">
        <v>3.9955370042602002E-2</v>
      </c>
      <c r="AQ98">
        <f>(Table2[[#This Row],[Sharpe Ratio]]-AVERAGE(Table2[Sharpe Ratio]))/_xlfn.STDEV.P(Table2[Sharpe Ratio])</f>
        <v>-0.29080120734286202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8.2792193041578166</v>
      </c>
      <c r="AS98">
        <f>_xlfn.RANK.AVG(Table2[[#This Row],[1Y Return vs Nifty Z-Score]],Table2[1Y Return vs Nifty Z-Score])</f>
        <v>51</v>
      </c>
      <c r="AT98">
        <f>_xlfn.RANK.AVG(Table2[[#This Row],[6M Return vs Nifty Z-Score]],Table2[6M Return vs Nifty Z-Score])</f>
        <v>9</v>
      </c>
      <c r="AU98">
        <f>_xlfn.RANK.AVG(Table2[[#This Row],[Sharpe Ratio Z-Score]],Table2[Sharpe Ratio Z-Score])</f>
        <v>419</v>
      </c>
      <c r="AV98">
        <f>(Table2[[#This Row],[Rank 1Y]]+Table2[[#This Row],[Rank 6M]]+Table2[[#This Row],[Rank Sharpe]])/3</f>
        <v>159.66666666666666</v>
      </c>
    </row>
    <row r="99" spans="1:48" x14ac:dyDescent="0.3">
      <c r="A99" t="s">
        <v>520</v>
      </c>
      <c r="B99" t="s">
        <v>521</v>
      </c>
      <c r="C99" t="s">
        <v>3164</v>
      </c>
      <c r="D99" t="s">
        <v>522</v>
      </c>
      <c r="E99">
        <v>40787.25</v>
      </c>
      <c r="F99">
        <v>479.85</v>
      </c>
      <c r="G99">
        <v>53.102397374687001</v>
      </c>
      <c r="H99">
        <f>(Table2[[#This Row],[1Y Return vs Nifty]]-AVERAGE(Table2[1Y Return vs Nifty]))/_xlfn.STDEV.P(Table2[1Y Return vs Nifty])</f>
        <v>0.40517187065291288</v>
      </c>
      <c r="I99">
        <v>-7.9316931899241299</v>
      </c>
      <c r="J99">
        <f>(Table2[[#This Row],[1M Return vs Nifty]]-AVERAGE(Table2[1M Return vs Nifty]))/_xlfn.STDEV.P(Table2[1M Return vs Nifty])</f>
        <v>-0.71009283556754155</v>
      </c>
      <c r="K99">
        <v>36.541704466062598</v>
      </c>
      <c r="L99">
        <f>(Table2[[#This Row],[6M Return vs Nifty]]-AVERAGE(Table2[6M Return vs Nifty]))/_xlfn.STDEV.P(Table2[6M Return vs Nifty])</f>
        <v>0.67604855677273978</v>
      </c>
      <c r="M99">
        <v>-3.66893382048998</v>
      </c>
      <c r="N99">
        <f>(Table2[[#This Row],[1W Return vs Nifty]]-AVERAGE(Table2[1W Return vs Nifty]))/_xlfn.STDEV.P(Table2[1W Return vs Nifty])</f>
        <v>-0.38890346337258686</v>
      </c>
      <c r="O99">
        <v>490.21</v>
      </c>
      <c r="P99">
        <v>501.82532067807301</v>
      </c>
      <c r="Q99">
        <v>431.132186588774</v>
      </c>
      <c r="R99">
        <v>42.676664935051001</v>
      </c>
      <c r="S99" s="1">
        <f>(Table2[[#This Row],[Close Price]]-Table2[[#This Row],[20D EMA]])/Table2[[#This Row],[20D EMA]]</f>
        <v>-2.113379980008559E-2</v>
      </c>
      <c r="T99" s="1">
        <f>(Table2[[#This Row],[Close Price]]-Table2[[#This Row],[50D EMA]])/Table2[[#This Row],[50D EMA]]</f>
        <v>-4.3790776934849854E-2</v>
      </c>
      <c r="U99" s="1">
        <f>(Table2[[#This Row],[Close Price]]-Table2[[#This Row],[200D EMA]])/Table2[[#This Row],[200D EMA]]</f>
        <v>0.11299971314295408</v>
      </c>
      <c r="V99">
        <v>0.58701951535841301</v>
      </c>
      <c r="W99">
        <v>474.2</v>
      </c>
      <c r="X99">
        <v>481.7</v>
      </c>
      <c r="Y99">
        <v>466.5</v>
      </c>
      <c r="Z99">
        <v>484.7</v>
      </c>
      <c r="AA99">
        <v>466.5</v>
      </c>
      <c r="AB99">
        <v>499.7</v>
      </c>
      <c r="AC99" s="1">
        <f>(Table2[[#This Row],[Close Price]]/Table2[[#This Row],[Day Low]])-1</f>
        <v>1.1914803880219482E-2</v>
      </c>
      <c r="AD99" s="1">
        <f>(Table2[[#This Row],[Day High]]/Table2[[#This Row],[Close Price]])-1</f>
        <v>3.8553714702509456E-3</v>
      </c>
      <c r="AE99" s="1">
        <f>(Table2[[#This Row],[Close Price]]/Table2[[#This Row],[Current Week Low]])-1</f>
        <v>2.8617363344051405E-2</v>
      </c>
      <c r="AF99" s="1">
        <f>(Table2[[#This Row],[Current Week High]]/Table2[[#This Row],[Close Price]])-1</f>
        <v>1.0107325205793494E-2</v>
      </c>
      <c r="AG99" s="1">
        <f>(Table2[[#This Row],[Close Price]]/Table2[[#This Row],[Current Month Low]])-1</f>
        <v>2.8617363344051405E-2</v>
      </c>
      <c r="AH99" s="1">
        <f>(Table2[[#This Row],[Current Month High]]/Table2[[#This Row],[Close Price]])-1</f>
        <v>4.1367093883505124E-2</v>
      </c>
      <c r="AI99">
        <v>29.279983328123301</v>
      </c>
      <c r="AJ99">
        <v>98.531237070748801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-0.19</v>
      </c>
      <c r="AM99" t="s">
        <v>3202</v>
      </c>
      <c r="AN99">
        <v>-3.78</v>
      </c>
      <c r="AO99" t="s">
        <v>3202</v>
      </c>
      <c r="AP99">
        <v>0.131355367730874</v>
      </c>
      <c r="AQ99">
        <f>(Table2[[#This Row],[Sharpe Ratio]]-AVERAGE(Table2[Sharpe Ratio]))/_xlfn.STDEV.P(Table2[Sharpe Ratio])</f>
        <v>0.77641087880279203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181</v>
      </c>
      <c r="AT99">
        <f>_xlfn.RANK.AVG(Table2[[#This Row],[6M Return vs Nifty Z-Score]],Table2[6M Return vs Nifty Z-Score])</f>
        <v>149</v>
      </c>
      <c r="AU99">
        <f>_xlfn.RANK.AVG(Table2[[#This Row],[Sharpe Ratio Z-Score]],Table2[Sharpe Ratio Z-Score])</f>
        <v>156</v>
      </c>
      <c r="AV99">
        <f>(Table2[[#This Row],[Rank 1Y]]+Table2[[#This Row],[Rank 6M]]+Table2[[#This Row],[Rank Sharpe]])/3</f>
        <v>162</v>
      </c>
    </row>
    <row r="100" spans="1:48" x14ac:dyDescent="0.3">
      <c r="A100" t="s">
        <v>1191</v>
      </c>
      <c r="B100" t="s">
        <v>1192</v>
      </c>
      <c r="C100" t="s">
        <v>3158</v>
      </c>
      <c r="D100" t="s">
        <v>419</v>
      </c>
      <c r="E100">
        <v>10228.676077761</v>
      </c>
      <c r="F100">
        <v>113.77</v>
      </c>
      <c r="G100">
        <v>86.064758647153496</v>
      </c>
      <c r="H100">
        <f>(Table2[[#This Row],[1Y Return vs Nifty]]-AVERAGE(Table2[1Y Return vs Nifty]))/_xlfn.STDEV.P(Table2[1Y Return vs Nifty])</f>
        <v>0.94970485154945616</v>
      </c>
      <c r="I100">
        <v>38.046262719475699</v>
      </c>
      <c r="J100">
        <f>(Table2[[#This Row],[1M Return vs Nifty]]-AVERAGE(Table2[1M Return vs Nifty]))/_xlfn.STDEV.P(Table2[1M Return vs Nifty])</f>
        <v>3.6389416198424138</v>
      </c>
      <c r="K100">
        <v>38.124933479488497</v>
      </c>
      <c r="L100">
        <f>(Table2[[#This Row],[6M Return vs Nifty]]-AVERAGE(Table2[6M Return vs Nifty]))/_xlfn.STDEV.P(Table2[6M Return vs Nifty])</f>
        <v>0.72519816818029059</v>
      </c>
      <c r="M100">
        <v>-2.6596152872711598</v>
      </c>
      <c r="N100">
        <f>(Table2[[#This Row],[1W Return vs Nifty]]-AVERAGE(Table2[1W Return vs Nifty]))/_xlfn.STDEV.P(Table2[1W Return vs Nifty])</f>
        <v>-0.15520194557917852</v>
      </c>
      <c r="O100">
        <v>106.21</v>
      </c>
      <c r="P100">
        <v>91.759260749412803</v>
      </c>
      <c r="Q100">
        <v>75.282092843754597</v>
      </c>
      <c r="R100">
        <v>57.703833372652603</v>
      </c>
      <c r="S100" s="1">
        <f>(Table2[[#This Row],[Close Price]]-Table2[[#This Row],[20D EMA]])/Table2[[#This Row],[20D EMA]]</f>
        <v>7.1179738254401687E-2</v>
      </c>
      <c r="T100" s="1">
        <f>(Table2[[#This Row],[Close Price]]-Table2[[#This Row],[50D EMA]])/Table2[[#This Row],[50D EMA]]</f>
        <v>0.23987485372944276</v>
      </c>
      <c r="U100" s="1">
        <f>(Table2[[#This Row],[Close Price]]-Table2[[#This Row],[200D EMA]])/Table2[[#This Row],[200D EMA]]</f>
        <v>0.5112491656697925</v>
      </c>
      <c r="V100">
        <v>0.81989745079623799</v>
      </c>
      <c r="W100">
        <v>110</v>
      </c>
      <c r="X100">
        <v>115.99</v>
      </c>
      <c r="Y100">
        <v>109</v>
      </c>
      <c r="Z100">
        <v>119.22</v>
      </c>
      <c r="AA100">
        <v>105.6</v>
      </c>
      <c r="AB100">
        <v>124.8</v>
      </c>
      <c r="AC100" s="1">
        <f>(Table2[[#This Row],[Close Price]]/Table2[[#This Row],[Day Low]])-1</f>
        <v>3.4272727272727233E-2</v>
      </c>
      <c r="AD100" s="1">
        <f>(Table2[[#This Row],[Day High]]/Table2[[#This Row],[Close Price]])-1</f>
        <v>1.9513052650083518E-2</v>
      </c>
      <c r="AE100" s="1">
        <f>(Table2[[#This Row],[Close Price]]/Table2[[#This Row],[Current Week Low]])-1</f>
        <v>4.3761467889908312E-2</v>
      </c>
      <c r="AF100" s="1">
        <f>(Table2[[#This Row],[Current Week High]]/Table2[[#This Row],[Close Price]])-1</f>
        <v>4.7903665289619424E-2</v>
      </c>
      <c r="AG100" s="1">
        <f>(Table2[[#This Row],[Close Price]]/Table2[[#This Row],[Current Month Low]])-1</f>
        <v>7.7367424242424265E-2</v>
      </c>
      <c r="AH100" s="1">
        <f>(Table2[[#This Row],[Current Month High]]/Table2[[#This Row],[Close Price]])-1</f>
        <v>9.694998681550504E-2</v>
      </c>
      <c r="AI100">
        <v>9.6949986815504996</v>
      </c>
      <c r="AJ100">
        <v>118.78846153846099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0.66</v>
      </c>
      <c r="AM100" t="s">
        <v>3203</v>
      </c>
      <c r="AN100">
        <v>2.46</v>
      </c>
      <c r="AO100" t="s">
        <v>3203</v>
      </c>
      <c r="AP100">
        <v>9.4733316467622994E-2</v>
      </c>
      <c r="AQ100">
        <f>(Table2[[#This Row],[Sharpe Ratio]]-AVERAGE(Table2[Sharpe Ratio]))/_xlfn.STDEV.P(Table2[Sharpe Ratio])</f>
        <v>0.34880150554126299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5.5074441995342456</v>
      </c>
      <c r="AS100">
        <f>_xlfn.RANK.AVG(Table2[[#This Row],[1Y Return vs Nifty Z-Score]],Table2[1Y Return vs Nifty Z-Score])</f>
        <v>98</v>
      </c>
      <c r="AT100">
        <f>_xlfn.RANK.AVG(Table2[[#This Row],[6M Return vs Nifty Z-Score]],Table2[6M Return vs Nifty Z-Score])</f>
        <v>142</v>
      </c>
      <c r="AU100">
        <f>_xlfn.RANK.AVG(Table2[[#This Row],[Sharpe Ratio Z-Score]],Table2[Sharpe Ratio Z-Score])</f>
        <v>249</v>
      </c>
      <c r="AV100">
        <f>(Table2[[#This Row],[Rank 1Y]]+Table2[[#This Row],[Rank 6M]]+Table2[[#This Row],[Rank Sharpe]])/3</f>
        <v>163</v>
      </c>
    </row>
    <row r="101" spans="1:48" x14ac:dyDescent="0.3">
      <c r="A101" t="s">
        <v>578</v>
      </c>
      <c r="B101" t="s">
        <v>579</v>
      </c>
      <c r="C101" t="s">
        <v>3158</v>
      </c>
      <c r="D101" t="s">
        <v>419</v>
      </c>
      <c r="E101">
        <v>34879.663566499999</v>
      </c>
      <c r="F101">
        <v>1857.5</v>
      </c>
      <c r="G101">
        <v>41.187969278499899</v>
      </c>
      <c r="H101">
        <f>(Table2[[#This Row],[1Y Return vs Nifty]]-AVERAGE(Table2[1Y Return vs Nifty]))/_xlfn.STDEV.P(Table2[1Y Return vs Nifty])</f>
        <v>0.20834740794933959</v>
      </c>
      <c r="I101">
        <v>11.641004519358701</v>
      </c>
      <c r="J101">
        <f>(Table2[[#This Row],[1M Return vs Nifty]]-AVERAGE(Table2[1M Return vs Nifty]))/_xlfn.STDEV.P(Table2[1M Return vs Nifty])</f>
        <v>1.1412799590544993</v>
      </c>
      <c r="K101">
        <v>57.497009027089099</v>
      </c>
      <c r="L101">
        <f>(Table2[[#This Row],[6M Return vs Nifty]]-AVERAGE(Table2[6M Return vs Nifty]))/_xlfn.STDEV.P(Table2[6M Return vs Nifty])</f>
        <v>1.3265830450668021</v>
      </c>
      <c r="M101">
        <v>-0.43451205430099898</v>
      </c>
      <c r="N101">
        <f>(Table2[[#This Row],[1W Return vs Nifty]]-AVERAGE(Table2[1W Return vs Nifty]))/_xlfn.STDEV.P(Table2[1W Return vs Nifty])</f>
        <v>0.36000706493386669</v>
      </c>
      <c r="O101">
        <v>1710.22</v>
      </c>
      <c r="P101">
        <v>1581.23506574262</v>
      </c>
      <c r="Q101">
        <v>1284.0285199411601</v>
      </c>
      <c r="R101">
        <v>72.539982761179303</v>
      </c>
      <c r="S101" s="1">
        <f>(Table2[[#This Row],[Close Price]]-Table2[[#This Row],[20D EMA]])/Table2[[#This Row],[20D EMA]]</f>
        <v>8.6117575516600181E-2</v>
      </c>
      <c r="T101" s="1">
        <f>(Table2[[#This Row],[Close Price]]-Table2[[#This Row],[50D EMA]])/Table2[[#This Row],[50D EMA]]</f>
        <v>0.17471465201009401</v>
      </c>
      <c r="U101" s="1">
        <f>(Table2[[#This Row],[Close Price]]-Table2[[#This Row],[200D EMA]])/Table2[[#This Row],[200D EMA]]</f>
        <v>0.44661895834301168</v>
      </c>
      <c r="V101">
        <v>0.74561992104992503</v>
      </c>
      <c r="W101">
        <v>1783.6</v>
      </c>
      <c r="X101">
        <v>1866.85</v>
      </c>
      <c r="Y101">
        <v>1771.65</v>
      </c>
      <c r="Z101">
        <v>1866.85</v>
      </c>
      <c r="AA101">
        <v>1612</v>
      </c>
      <c r="AB101">
        <v>1889</v>
      </c>
      <c r="AC101" s="1">
        <f>(Table2[[#This Row],[Close Price]]/Table2[[#This Row],[Day Low]])-1</f>
        <v>4.1433056739179186E-2</v>
      </c>
      <c r="AD101" s="1">
        <f>(Table2[[#This Row],[Day High]]/Table2[[#This Row],[Close Price]])-1</f>
        <v>5.0336473755046018E-3</v>
      </c>
      <c r="AE101" s="1">
        <f>(Table2[[#This Row],[Close Price]]/Table2[[#This Row],[Current Week Low]])-1</f>
        <v>4.8457652470860424E-2</v>
      </c>
      <c r="AF101" s="1">
        <f>(Table2[[#This Row],[Current Week High]]/Table2[[#This Row],[Close Price]])-1</f>
        <v>5.0336473755046018E-3</v>
      </c>
      <c r="AG101" s="1">
        <f>(Table2[[#This Row],[Close Price]]/Table2[[#This Row],[Current Month Low]])-1</f>
        <v>0.15229528535980141</v>
      </c>
      <c r="AH101" s="1">
        <f>(Table2[[#This Row],[Current Month High]]/Table2[[#This Row],[Close Price]])-1</f>
        <v>1.6958277254374154E-2</v>
      </c>
      <c r="AI101">
        <v>1.6958277254374099</v>
      </c>
      <c r="AJ101">
        <v>93.268130267401901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0.4</v>
      </c>
      <c r="AM101" t="s">
        <v>3203</v>
      </c>
      <c r="AN101">
        <v>11.88</v>
      </c>
      <c r="AO101" t="s">
        <v>3203</v>
      </c>
      <c r="AP101">
        <v>0.122869117249868</v>
      </c>
      <c r="AQ101">
        <f>(Table2[[#This Row],[Sharpe Ratio]]-AVERAGE(Table2[Sharpe Ratio]))/_xlfn.STDEV.P(Table2[Sharpe Ratio])</f>
        <v>0.67732303078908163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3.7135405077935895</v>
      </c>
      <c r="AS101">
        <f>_xlfn.RANK.AVG(Table2[[#This Row],[1Y Return vs Nifty Z-Score]],Table2[1Y Return vs Nifty Z-Score])</f>
        <v>240</v>
      </c>
      <c r="AT101">
        <f>_xlfn.RANK.AVG(Table2[[#This Row],[6M Return vs Nifty Z-Score]],Table2[6M Return vs Nifty Z-Score])</f>
        <v>72</v>
      </c>
      <c r="AU101">
        <f>_xlfn.RANK.AVG(Table2[[#This Row],[Sharpe Ratio Z-Score]],Table2[Sharpe Ratio Z-Score])</f>
        <v>179</v>
      </c>
      <c r="AV101">
        <f>(Table2[[#This Row],[Rank 1Y]]+Table2[[#This Row],[Rank 6M]]+Table2[[#This Row],[Rank Sharpe]])/3</f>
        <v>163.66666666666666</v>
      </c>
    </row>
    <row r="102" spans="1:48" x14ac:dyDescent="0.3">
      <c r="A102" t="s">
        <v>758</v>
      </c>
      <c r="B102" t="s">
        <v>759</v>
      </c>
      <c r="C102" t="s">
        <v>3161</v>
      </c>
      <c r="D102" t="s">
        <v>216</v>
      </c>
      <c r="E102">
        <v>22314.41566948</v>
      </c>
      <c r="F102">
        <v>1373.65</v>
      </c>
      <c r="G102">
        <v>87.930574992070902</v>
      </c>
      <c r="H102">
        <f>(Table2[[#This Row],[1Y Return vs Nifty]]-AVERAGE(Table2[1Y Return vs Nifty]))/_xlfn.STDEV.P(Table2[1Y Return vs Nifty])</f>
        <v>0.98052784167765528</v>
      </c>
      <c r="I102">
        <v>5.5551515195424201</v>
      </c>
      <c r="J102">
        <f>(Table2[[#This Row],[1M Return vs Nifty]]-AVERAGE(Table2[1M Return vs Nifty]))/_xlfn.STDEV.P(Table2[1M Return vs Nifty])</f>
        <v>0.56562182325316512</v>
      </c>
      <c r="K102">
        <v>15.493544366608701</v>
      </c>
      <c r="L102">
        <f>(Table2[[#This Row],[6M Return vs Nifty]]-AVERAGE(Table2[6M Return vs Nifty]))/_xlfn.STDEV.P(Table2[6M Return vs Nifty])</f>
        <v>2.2631469946156755E-2</v>
      </c>
      <c r="M102">
        <v>-5.0690708391228201</v>
      </c>
      <c r="N102">
        <f>(Table2[[#This Row],[1W Return vs Nifty]]-AVERAGE(Table2[1W Return vs Nifty]))/_xlfn.STDEV.P(Table2[1W Return vs Nifty])</f>
        <v>-0.713096605184531</v>
      </c>
      <c r="O102">
        <v>1344.48</v>
      </c>
      <c r="P102">
        <v>1302.7296288613099</v>
      </c>
      <c r="Q102">
        <v>1095.50525816089</v>
      </c>
      <c r="R102">
        <v>57.035858783201299</v>
      </c>
      <c r="S102" s="1">
        <f>(Table2[[#This Row],[Close Price]]-Table2[[#This Row],[20D EMA]])/Table2[[#This Row],[20D EMA]]</f>
        <v>2.169612043317868E-2</v>
      </c>
      <c r="T102" s="1">
        <f>(Table2[[#This Row],[Close Price]]-Table2[[#This Row],[50D EMA]])/Table2[[#This Row],[50D EMA]]</f>
        <v>5.4439823557770946E-2</v>
      </c>
      <c r="U102" s="1">
        <f>(Table2[[#This Row],[Close Price]]-Table2[[#This Row],[200D EMA]])/Table2[[#This Row],[200D EMA]]</f>
        <v>0.25389630927564272</v>
      </c>
      <c r="V102">
        <v>0.58501133560506402</v>
      </c>
      <c r="W102">
        <v>1340</v>
      </c>
      <c r="X102">
        <v>1380.35</v>
      </c>
      <c r="Y102">
        <v>1340</v>
      </c>
      <c r="Z102">
        <v>1404.55</v>
      </c>
      <c r="AA102">
        <v>1340</v>
      </c>
      <c r="AB102">
        <v>1449</v>
      </c>
      <c r="AC102" s="1">
        <f>(Table2[[#This Row],[Close Price]]/Table2[[#This Row],[Day Low]])-1</f>
        <v>2.5111940298507607E-2</v>
      </c>
      <c r="AD102" s="1">
        <f>(Table2[[#This Row],[Day High]]/Table2[[#This Row],[Close Price]])-1</f>
        <v>4.8775161067229345E-3</v>
      </c>
      <c r="AE102" s="1">
        <f>(Table2[[#This Row],[Close Price]]/Table2[[#This Row],[Current Week Low]])-1</f>
        <v>2.5111940298507607E-2</v>
      </c>
      <c r="AF102" s="1">
        <f>(Table2[[#This Row],[Current Week High]]/Table2[[#This Row],[Close Price]])-1</f>
        <v>2.249481308921486E-2</v>
      </c>
      <c r="AG102" s="1">
        <f>(Table2[[#This Row],[Close Price]]/Table2[[#This Row],[Current Month Low]])-1</f>
        <v>2.5111940298507607E-2</v>
      </c>
      <c r="AH102" s="1">
        <f>(Table2[[#This Row],[Current Month High]]/Table2[[#This Row],[Close Price]])-1</f>
        <v>5.4853856513667809E-2</v>
      </c>
      <c r="AI102">
        <v>5.48538565136678</v>
      </c>
      <c r="AJ102">
        <v>128.465696465696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</v>
      </c>
      <c r="AM102" t="s">
        <v>3203</v>
      </c>
      <c r="AN102">
        <v>3.06</v>
      </c>
      <c r="AO102" t="s">
        <v>3203</v>
      </c>
      <c r="AP102">
        <v>0.16765235429771799</v>
      </c>
      <c r="AQ102">
        <f>(Table2[[#This Row],[Sharpe Ratio]]-AVERAGE(Table2[Sharpe Ratio]))/_xlfn.STDEV.P(Table2[Sharpe Ratio])</f>
        <v>1.2002247052201294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2.0559092349125758</v>
      </c>
      <c r="AS102">
        <f>_xlfn.RANK.AVG(Table2[[#This Row],[1Y Return vs Nifty Z-Score]],Table2[1Y Return vs Nifty Z-Score])</f>
        <v>94</v>
      </c>
      <c r="AT102">
        <f>_xlfn.RANK.AVG(Table2[[#This Row],[6M Return vs Nifty Z-Score]],Table2[6M Return vs Nifty Z-Score])</f>
        <v>312</v>
      </c>
      <c r="AU102">
        <f>_xlfn.RANK.AVG(Table2[[#This Row],[Sharpe Ratio Z-Score]],Table2[Sharpe Ratio Z-Score])</f>
        <v>89</v>
      </c>
      <c r="AV102">
        <f>(Table2[[#This Row],[Rank 1Y]]+Table2[[#This Row],[Rank 6M]]+Table2[[#This Row],[Rank Sharpe]])/3</f>
        <v>165</v>
      </c>
    </row>
    <row r="103" spans="1:48" x14ac:dyDescent="0.3">
      <c r="A103" t="s">
        <v>925</v>
      </c>
      <c r="B103" t="s">
        <v>926</v>
      </c>
      <c r="C103" t="s">
        <v>3162</v>
      </c>
      <c r="D103" t="s">
        <v>54</v>
      </c>
      <c r="E103">
        <v>16578.530410215</v>
      </c>
      <c r="F103">
        <v>1046.95</v>
      </c>
      <c r="G103">
        <v>114.913895354734</v>
      </c>
      <c r="H103">
        <f>(Table2[[#This Row],[1Y Return vs Nifty]]-AVERAGE(Table2[1Y Return vs Nifty]))/_xlfn.STDEV.P(Table2[1Y Return vs Nifty])</f>
        <v>1.4262880149283703</v>
      </c>
      <c r="I103">
        <v>16.424386984768802</v>
      </c>
      <c r="J103">
        <f>(Table2[[#This Row],[1M Return vs Nifty]]-AVERAGE(Table2[1M Return vs Nifty]))/_xlfn.STDEV.P(Table2[1M Return vs Nifty])</f>
        <v>1.5937379847323945</v>
      </c>
      <c r="K103">
        <v>69.973624280664595</v>
      </c>
      <c r="L103">
        <f>(Table2[[#This Row],[6M Return vs Nifty]]-AVERAGE(Table2[6M Return vs Nifty]))/_xlfn.STDEV.P(Table2[6M Return vs Nifty])</f>
        <v>1.7139059062540341</v>
      </c>
      <c r="M103">
        <v>10.010166207349499</v>
      </c>
      <c r="N103">
        <f>(Table2[[#This Row],[1W Return vs Nifty]]-AVERAGE(Table2[1W Return vs Nifty]))/_xlfn.STDEV.P(Table2[1W Return vs Nifty])</f>
        <v>2.778408275528049</v>
      </c>
      <c r="O103">
        <v>942.65</v>
      </c>
      <c r="P103">
        <v>864.99217557441602</v>
      </c>
      <c r="Q103">
        <v>691.44450080719002</v>
      </c>
      <c r="R103">
        <v>84.352059563429805</v>
      </c>
      <c r="S103" s="1">
        <f>(Table2[[#This Row],[Close Price]]-Table2[[#This Row],[20D EMA]])/Table2[[#This Row],[20D EMA]]</f>
        <v>0.11064552060680005</v>
      </c>
      <c r="T103" s="1">
        <f>(Table2[[#This Row],[Close Price]]-Table2[[#This Row],[50D EMA]])/Table2[[#This Row],[50D EMA]]</f>
        <v>0.21035776919571689</v>
      </c>
      <c r="U103" s="1">
        <f>(Table2[[#This Row],[Close Price]]-Table2[[#This Row],[200D EMA]])/Table2[[#This Row],[200D EMA]]</f>
        <v>0.51414900079152281</v>
      </c>
      <c r="V103">
        <v>1.5625734737799</v>
      </c>
      <c r="W103">
        <v>1024</v>
      </c>
      <c r="X103">
        <v>1066</v>
      </c>
      <c r="Y103">
        <v>933</v>
      </c>
      <c r="Z103">
        <v>1066</v>
      </c>
      <c r="AA103">
        <v>904.05</v>
      </c>
      <c r="AB103">
        <v>1066</v>
      </c>
      <c r="AC103" s="1">
        <f>(Table2[[#This Row],[Close Price]]/Table2[[#This Row],[Day Low]])-1</f>
        <v>2.2412109375000044E-2</v>
      </c>
      <c r="AD103" s="1">
        <f>(Table2[[#This Row],[Day High]]/Table2[[#This Row],[Close Price]])-1</f>
        <v>1.8195711352022581E-2</v>
      </c>
      <c r="AE103" s="1">
        <f>(Table2[[#This Row],[Close Price]]/Table2[[#This Row],[Current Week Low]])-1</f>
        <v>0.12213290460878889</v>
      </c>
      <c r="AF103" s="1">
        <f>(Table2[[#This Row],[Current Week High]]/Table2[[#This Row],[Close Price]])-1</f>
        <v>1.8195711352022581E-2</v>
      </c>
      <c r="AG103" s="1">
        <f>(Table2[[#This Row],[Close Price]]/Table2[[#This Row],[Current Month Low]])-1</f>
        <v>0.15806647862397005</v>
      </c>
      <c r="AH103" s="1">
        <f>(Table2[[#This Row],[Current Month High]]/Table2[[#This Row],[Close Price]])-1</f>
        <v>1.8195711352022581E-2</v>
      </c>
      <c r="AI103">
        <v>1.8195711352022499</v>
      </c>
      <c r="AJ103">
        <v>228.45490196078401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</v>
      </c>
      <c r="AM103" t="s">
        <v>3203</v>
      </c>
      <c r="AN103">
        <v>11.51</v>
      </c>
      <c r="AO103" t="s">
        <v>3203</v>
      </c>
      <c r="AP103">
        <v>5.0735639827491998E-2</v>
      </c>
      <c r="AQ103">
        <f>(Table2[[#This Row],[Sharpe Ratio]]-AVERAGE(Table2[Sharpe Ratio]))/_xlfn.STDEV.P(Table2[Sharpe Ratio])</f>
        <v>-0.16492774457119219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7.3474124368716556</v>
      </c>
      <c r="AS103">
        <f>_xlfn.RANK.AVG(Table2[[#This Row],[1Y Return vs Nifty Z-Score]],Table2[1Y Return vs Nifty Z-Score])</f>
        <v>64</v>
      </c>
      <c r="AT103">
        <f>_xlfn.RANK.AVG(Table2[[#This Row],[6M Return vs Nifty Z-Score]],Table2[6M Return vs Nifty Z-Score])</f>
        <v>43</v>
      </c>
      <c r="AU103">
        <f>_xlfn.RANK.AVG(Table2[[#This Row],[Sharpe Ratio Z-Score]],Table2[Sharpe Ratio Z-Score])</f>
        <v>388</v>
      </c>
      <c r="AV103">
        <f>(Table2[[#This Row],[Rank 1Y]]+Table2[[#This Row],[Rank 6M]]+Table2[[#This Row],[Rank Sharpe]])/3</f>
        <v>165</v>
      </c>
    </row>
    <row r="104" spans="1:48" x14ac:dyDescent="0.3">
      <c r="A104" t="s">
        <v>525</v>
      </c>
      <c r="B104" t="s">
        <v>526</v>
      </c>
      <c r="C104" t="s">
        <v>3173</v>
      </c>
      <c r="D104" t="s">
        <v>163</v>
      </c>
      <c r="E104">
        <v>40553.370317825</v>
      </c>
      <c r="F104">
        <v>1204.25</v>
      </c>
      <c r="G104">
        <v>90.719998419638003</v>
      </c>
      <c r="H104">
        <f>(Table2[[#This Row],[1Y Return vs Nifty]]-AVERAGE(Table2[1Y Return vs Nifty]))/_xlfn.STDEV.P(Table2[1Y Return vs Nifty])</f>
        <v>1.0266086743413192</v>
      </c>
      <c r="I104">
        <v>31.899622437687601</v>
      </c>
      <c r="J104">
        <f>(Table2[[#This Row],[1M Return vs Nifty]]-AVERAGE(Table2[1M Return vs Nifty]))/_xlfn.STDEV.P(Table2[1M Return vs Nifty])</f>
        <v>3.0575336420022756</v>
      </c>
      <c r="K104">
        <v>38.6032747546544</v>
      </c>
      <c r="L104">
        <f>(Table2[[#This Row],[6M Return vs Nifty]]-AVERAGE(Table2[6M Return vs Nifty]))/_xlfn.STDEV.P(Table2[6M Return vs Nifty])</f>
        <v>0.74004774938125872</v>
      </c>
      <c r="M104">
        <v>-0.64029617515081605</v>
      </c>
      <c r="N104">
        <f>(Table2[[#This Row],[1W Return vs Nifty]]-AVERAGE(Table2[1W Return vs Nifty]))/_xlfn.STDEV.P(Table2[1W Return vs Nifty])</f>
        <v>0.31235901350354778</v>
      </c>
      <c r="O104">
        <v>1094.49</v>
      </c>
      <c r="P104">
        <v>993.81399161379898</v>
      </c>
      <c r="Q104">
        <v>840.24247920218704</v>
      </c>
      <c r="R104">
        <v>86.273510890911894</v>
      </c>
      <c r="S104" s="1">
        <f>(Table2[[#This Row],[Close Price]]-Table2[[#This Row],[20D EMA]])/Table2[[#This Row],[20D EMA]]</f>
        <v>0.10028415060895941</v>
      </c>
      <c r="T104" s="1">
        <f>(Table2[[#This Row],[Close Price]]-Table2[[#This Row],[50D EMA]])/Table2[[#This Row],[50D EMA]]</f>
        <v>0.21174587011447257</v>
      </c>
      <c r="U104" s="1">
        <f>(Table2[[#This Row],[Close Price]]-Table2[[#This Row],[200D EMA]])/Table2[[#This Row],[200D EMA]]</f>
        <v>0.43321723170130516</v>
      </c>
      <c r="V104">
        <v>2.5224489450100598</v>
      </c>
      <c r="W104">
        <v>1194.4000000000001</v>
      </c>
      <c r="X104">
        <v>1220.5999999999999</v>
      </c>
      <c r="Y104">
        <v>1192</v>
      </c>
      <c r="Z104">
        <v>1246</v>
      </c>
      <c r="AA104">
        <v>1015</v>
      </c>
      <c r="AB104">
        <v>1314</v>
      </c>
      <c r="AC104" s="1">
        <f>(Table2[[#This Row],[Close Price]]/Table2[[#This Row],[Day Low]])-1</f>
        <v>8.2468184862691807E-3</v>
      </c>
      <c r="AD104" s="1">
        <f>(Table2[[#This Row],[Day High]]/Table2[[#This Row],[Close Price]])-1</f>
        <v>1.3576915092381014E-2</v>
      </c>
      <c r="AE104" s="1">
        <f>(Table2[[#This Row],[Close Price]]/Table2[[#This Row],[Current Week Low]])-1</f>
        <v>1.0276845637583909E-2</v>
      </c>
      <c r="AF104" s="1">
        <f>(Table2[[#This Row],[Current Week High]]/Table2[[#This Row],[Close Price]])-1</f>
        <v>3.4668881046294286E-2</v>
      </c>
      <c r="AG104" s="1">
        <f>(Table2[[#This Row],[Close Price]]/Table2[[#This Row],[Current Month Low]])-1</f>
        <v>0.18645320197044346</v>
      </c>
      <c r="AH104" s="1">
        <f>(Table2[[#This Row],[Current Month High]]/Table2[[#This Row],[Close Price]])-1</f>
        <v>9.1135561552833755E-2</v>
      </c>
      <c r="AI104">
        <v>9.1135561552833693</v>
      </c>
      <c r="AJ104">
        <v>122.063433523879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0.38</v>
      </c>
      <c r="AM104" t="s">
        <v>3203</v>
      </c>
      <c r="AN104">
        <v>19.28</v>
      </c>
      <c r="AO104" t="s">
        <v>3203</v>
      </c>
      <c r="AP104">
        <v>8.8353646645835004E-2</v>
      </c>
      <c r="AQ104">
        <f>(Table2[[#This Row],[Sharpe Ratio]]-AVERAGE(Table2[Sharpe Ratio]))/_xlfn.STDEV.P(Table2[Sharpe Ratio])</f>
        <v>0.27431068593914759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5.4108597651675483</v>
      </c>
      <c r="AS104">
        <f>_xlfn.RANK.AVG(Table2[[#This Row],[1Y Return vs Nifty Z-Score]],Table2[1Y Return vs Nifty Z-Score])</f>
        <v>92</v>
      </c>
      <c r="AT104">
        <f>_xlfn.RANK.AVG(Table2[[#This Row],[6M Return vs Nifty Z-Score]],Table2[6M Return vs Nifty Z-Score])</f>
        <v>140</v>
      </c>
      <c r="AU104">
        <f>_xlfn.RANK.AVG(Table2[[#This Row],[Sharpe Ratio Z-Score]],Table2[Sharpe Ratio Z-Score])</f>
        <v>265</v>
      </c>
      <c r="AV104">
        <f>(Table2[[#This Row],[Rank 1Y]]+Table2[[#This Row],[Rank 6M]]+Table2[[#This Row],[Rank Sharpe]])/3</f>
        <v>165.66666666666666</v>
      </c>
    </row>
    <row r="105" spans="1:48" x14ac:dyDescent="0.3">
      <c r="A105" t="s">
        <v>951</v>
      </c>
      <c r="B105" t="s">
        <v>952</v>
      </c>
      <c r="C105" t="s">
        <v>3162</v>
      </c>
      <c r="D105" t="s">
        <v>54</v>
      </c>
      <c r="E105">
        <v>16001.63191984</v>
      </c>
      <c r="F105">
        <v>1305.95</v>
      </c>
      <c r="G105">
        <v>84.296905973107698</v>
      </c>
      <c r="H105">
        <f>(Table2[[#This Row],[1Y Return vs Nifty]]-AVERAGE(Table2[1Y Return vs Nifty]))/_xlfn.STDEV.P(Table2[1Y Return vs Nifty])</f>
        <v>0.9205002057285212</v>
      </c>
      <c r="I105">
        <v>36.789608932378599</v>
      </c>
      <c r="J105">
        <f>(Table2[[#This Row],[1M Return vs Nifty]]-AVERAGE(Table2[1M Return vs Nifty]))/_xlfn.STDEV.P(Table2[1M Return vs Nifty])</f>
        <v>3.5200752955243861</v>
      </c>
      <c r="K105">
        <v>66.959726061357301</v>
      </c>
      <c r="L105">
        <f>(Table2[[#This Row],[6M Return vs Nifty]]-AVERAGE(Table2[6M Return vs Nifty]))/_xlfn.STDEV.P(Table2[6M Return vs Nifty])</f>
        <v>1.6203427356421432</v>
      </c>
      <c r="M105">
        <v>17.222662812125499</v>
      </c>
      <c r="N105">
        <f>(Table2[[#This Row],[1W Return vs Nifty]]-AVERAGE(Table2[1W Return vs Nifty]))/_xlfn.STDEV.P(Table2[1W Return vs Nifty])</f>
        <v>4.4484176413924574</v>
      </c>
      <c r="O105">
        <v>1109.94</v>
      </c>
      <c r="P105">
        <v>1006.6908203819301</v>
      </c>
      <c r="Q105">
        <v>845.25773285083801</v>
      </c>
      <c r="R105">
        <v>90.620841505427506</v>
      </c>
      <c r="S105" s="1">
        <f>(Table2[[#This Row],[Close Price]]-Table2[[#This Row],[20D EMA]])/Table2[[#This Row],[20D EMA]]</f>
        <v>0.17659513126835683</v>
      </c>
      <c r="T105" s="1">
        <f>(Table2[[#This Row],[Close Price]]-Table2[[#This Row],[50D EMA]])/Table2[[#This Row],[50D EMA]]</f>
        <v>0.29727019811756461</v>
      </c>
      <c r="U105" s="1">
        <f>(Table2[[#This Row],[Close Price]]-Table2[[#This Row],[200D EMA]])/Table2[[#This Row],[200D EMA]]</f>
        <v>0.54503170955368241</v>
      </c>
      <c r="V105">
        <v>2.0652628810160198</v>
      </c>
      <c r="W105">
        <v>1252.05</v>
      </c>
      <c r="X105">
        <v>1313.85</v>
      </c>
      <c r="Y105">
        <v>1141.05</v>
      </c>
      <c r="Z105">
        <v>1325</v>
      </c>
      <c r="AA105">
        <v>1031.9000000000001</v>
      </c>
      <c r="AB105">
        <v>1325</v>
      </c>
      <c r="AC105" s="1">
        <f>(Table2[[#This Row],[Close Price]]/Table2[[#This Row],[Day Low]])-1</f>
        <v>4.3049398985663512E-2</v>
      </c>
      <c r="AD105" s="1">
        <f>(Table2[[#This Row],[Day High]]/Table2[[#This Row],[Close Price]])-1</f>
        <v>6.0492361882154011E-3</v>
      </c>
      <c r="AE105" s="1">
        <f>(Table2[[#This Row],[Close Price]]/Table2[[#This Row],[Current Week Low]])-1</f>
        <v>0.14451601595022145</v>
      </c>
      <c r="AF105" s="1">
        <f>(Table2[[#This Row],[Current Week High]]/Table2[[#This Row],[Close Price]])-1</f>
        <v>1.4587082200696821E-2</v>
      </c>
      <c r="AG105" s="1">
        <f>(Table2[[#This Row],[Close Price]]/Table2[[#This Row],[Current Month Low]])-1</f>
        <v>0.2655780598895241</v>
      </c>
      <c r="AH105" s="1">
        <f>(Table2[[#This Row],[Current Month High]]/Table2[[#This Row],[Close Price]])-1</f>
        <v>1.4587082200696821E-2</v>
      </c>
      <c r="AI105">
        <v>1.4587082200696799</v>
      </c>
      <c r="AJ105">
        <v>113.73977086743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0.32</v>
      </c>
      <c r="AM105" t="s">
        <v>3203</v>
      </c>
      <c r="AN105">
        <v>28.3</v>
      </c>
      <c r="AO105" t="s">
        <v>3203</v>
      </c>
      <c r="AP105">
        <v>6.6710783237620003E-2</v>
      </c>
      <c r="AQ105">
        <f>(Table2[[#This Row],[Sharpe Ratio]]-AVERAGE(Table2[Sharpe Ratio]))/_xlfn.STDEV.P(Table2[Sharpe Ratio])</f>
        <v>2.1602524098457154E-2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10.530938402385964</v>
      </c>
      <c r="AS105">
        <f>_xlfn.RANK.AVG(Table2[[#This Row],[1Y Return vs Nifty Z-Score]],Table2[1Y Return vs Nifty Z-Score])</f>
        <v>101</v>
      </c>
      <c r="AT105">
        <f>_xlfn.RANK.AVG(Table2[[#This Row],[6M Return vs Nifty Z-Score]],Table2[6M Return vs Nifty Z-Score])</f>
        <v>51</v>
      </c>
      <c r="AU105">
        <f>_xlfn.RANK.AVG(Table2[[#This Row],[Sharpe Ratio Z-Score]],Table2[Sharpe Ratio Z-Score])</f>
        <v>345</v>
      </c>
      <c r="AV105">
        <f>(Table2[[#This Row],[Rank 1Y]]+Table2[[#This Row],[Rank 6M]]+Table2[[#This Row],[Rank Sharpe]])/3</f>
        <v>165.66666666666666</v>
      </c>
    </row>
    <row r="106" spans="1:48" x14ac:dyDescent="0.3">
      <c r="A106" t="s">
        <v>711</v>
      </c>
      <c r="B106" t="s">
        <v>712</v>
      </c>
      <c r="C106" t="s">
        <v>3164</v>
      </c>
      <c r="D106" t="s">
        <v>522</v>
      </c>
      <c r="E106">
        <v>25668.39217418</v>
      </c>
      <c r="F106">
        <v>1402.45</v>
      </c>
      <c r="G106">
        <v>87.421435946836795</v>
      </c>
      <c r="H106">
        <f>(Table2[[#This Row],[1Y Return vs Nifty]]-AVERAGE(Table2[1Y Return vs Nifty]))/_xlfn.STDEV.P(Table2[1Y Return vs Nifty])</f>
        <v>0.97211694539202631</v>
      </c>
      <c r="I106">
        <v>-13.0652521772064</v>
      </c>
      <c r="J106">
        <f>(Table2[[#This Row],[1M Return vs Nifty]]-AVERAGE(Table2[1M Return vs Nifty]))/_xlfn.STDEV.P(Table2[1M Return vs Nifty])</f>
        <v>-1.1956739031244326</v>
      </c>
      <c r="K106">
        <v>53.070387148160997</v>
      </c>
      <c r="L106">
        <f>(Table2[[#This Row],[6M Return vs Nifty]]-AVERAGE(Table2[6M Return vs Nifty]))/_xlfn.STDEV.P(Table2[6M Return vs Nifty])</f>
        <v>1.1891634150875023</v>
      </c>
      <c r="M106">
        <v>-5.4031710169541798</v>
      </c>
      <c r="N106">
        <f>(Table2[[#This Row],[1W Return vs Nifty]]-AVERAGE(Table2[1W Return vs Nifty]))/_xlfn.STDEV.P(Table2[1W Return vs Nifty])</f>
        <v>-0.79045545284705454</v>
      </c>
      <c r="O106">
        <v>1480.38</v>
      </c>
      <c r="P106">
        <v>1489.0928272261101</v>
      </c>
      <c r="Q106">
        <v>1190.9927948091999</v>
      </c>
      <c r="R106">
        <v>25.120111309124201</v>
      </c>
      <c r="S106" s="1">
        <f>(Table2[[#This Row],[Close Price]]-Table2[[#This Row],[20D EMA]])/Table2[[#This Row],[20D EMA]]</f>
        <v>-5.2641889244653441E-2</v>
      </c>
      <c r="T106" s="1">
        <f>(Table2[[#This Row],[Close Price]]-Table2[[#This Row],[50D EMA]])/Table2[[#This Row],[50D EMA]]</f>
        <v>-5.8184973859224588E-2</v>
      </c>
      <c r="U106" s="1">
        <f>(Table2[[#This Row],[Close Price]]-Table2[[#This Row],[200D EMA]])/Table2[[#This Row],[200D EMA]]</f>
        <v>0.17754700625596653</v>
      </c>
      <c r="V106">
        <v>0.33165973067843701</v>
      </c>
      <c r="W106">
        <v>1389</v>
      </c>
      <c r="X106">
        <v>1415</v>
      </c>
      <c r="Y106">
        <v>1383.25</v>
      </c>
      <c r="Z106">
        <v>1453</v>
      </c>
      <c r="AA106">
        <v>1383.25</v>
      </c>
      <c r="AB106">
        <v>1530</v>
      </c>
      <c r="AC106" s="1">
        <f>(Table2[[#This Row],[Close Price]]/Table2[[#This Row],[Day Low]])-1</f>
        <v>9.6832253419727454E-3</v>
      </c>
      <c r="AD106" s="1">
        <f>(Table2[[#This Row],[Day High]]/Table2[[#This Row],[Close Price]])-1</f>
        <v>8.9486256194515335E-3</v>
      </c>
      <c r="AE106" s="1">
        <f>(Table2[[#This Row],[Close Price]]/Table2[[#This Row],[Current Week Low]])-1</f>
        <v>1.3880354238207104E-2</v>
      </c>
      <c r="AF106" s="1">
        <f>(Table2[[#This Row],[Current Week High]]/Table2[[#This Row],[Close Price]])-1</f>
        <v>3.6044065742094178E-2</v>
      </c>
      <c r="AG106" s="1">
        <f>(Table2[[#This Row],[Close Price]]/Table2[[#This Row],[Current Month Low]])-1</f>
        <v>1.3880354238207104E-2</v>
      </c>
      <c r="AH106" s="1">
        <f>(Table2[[#This Row],[Current Month High]]/Table2[[#This Row],[Close Price]])-1</f>
        <v>9.0947983885343531E-2</v>
      </c>
      <c r="AI106">
        <v>26.631965488965701</v>
      </c>
      <c r="AJ106">
        <v>134.13188647746199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-0.17</v>
      </c>
      <c r="AM106" t="s">
        <v>3202</v>
      </c>
      <c r="AN106">
        <v>-10.77</v>
      </c>
      <c r="AO106" t="s">
        <v>3202</v>
      </c>
      <c r="AP106">
        <v>7.3150967509449993E-2</v>
      </c>
      <c r="AQ106">
        <f>(Table2[[#This Row],[Sharpe Ratio]]-AVERAGE(Table2[Sharpe Ratio]))/_xlfn.STDEV.P(Table2[Sharpe Ratio])</f>
        <v>9.6799927443512485E-2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97</v>
      </c>
      <c r="AT106">
        <f>_xlfn.RANK.AVG(Table2[[#This Row],[6M Return vs Nifty Z-Score]],Table2[6M Return vs Nifty Z-Score])</f>
        <v>83</v>
      </c>
      <c r="AU106">
        <f>_xlfn.RANK.AVG(Table2[[#This Row],[Sharpe Ratio Z-Score]],Table2[Sharpe Ratio Z-Score])</f>
        <v>317</v>
      </c>
      <c r="AV106">
        <f>(Table2[[#This Row],[Rank 1Y]]+Table2[[#This Row],[Rank 6M]]+Table2[[#This Row],[Rank Sharpe]])/3</f>
        <v>165.66666666666666</v>
      </c>
    </row>
    <row r="107" spans="1:48" x14ac:dyDescent="0.3">
      <c r="A107" t="s">
        <v>193</v>
      </c>
      <c r="B107" t="s">
        <v>194</v>
      </c>
      <c r="C107" t="s">
        <v>3164</v>
      </c>
      <c r="D107" t="s">
        <v>86</v>
      </c>
      <c r="E107">
        <v>134109.96597548999</v>
      </c>
      <c r="F107">
        <v>2822.85</v>
      </c>
      <c r="G107">
        <v>64.821116743054702</v>
      </c>
      <c r="H107">
        <f>(Table2[[#This Row],[1Y Return vs Nifty]]-AVERAGE(Table2[1Y Return vs Nifty]))/_xlfn.STDEV.P(Table2[1Y Return vs Nifty])</f>
        <v>0.59876325620931015</v>
      </c>
      <c r="I107">
        <v>2.8083215386436899</v>
      </c>
      <c r="J107">
        <f>(Table2[[#This Row],[1M Return vs Nifty]]-AVERAGE(Table2[1M Return vs Nifty]))/_xlfn.STDEV.P(Table2[1M Return vs Nifty])</f>
        <v>0.30580039374852352</v>
      </c>
      <c r="K107">
        <v>12.204389345514601</v>
      </c>
      <c r="L107">
        <f>(Table2[[#This Row],[6M Return vs Nifty]]-AVERAGE(Table2[6M Return vs Nifty]))/_xlfn.STDEV.P(Table2[6M Return vs Nifty])</f>
        <v>-7.9476746726905162E-2</v>
      </c>
      <c r="M107">
        <v>-1.5155578968635399</v>
      </c>
      <c r="N107">
        <f>(Table2[[#This Row],[1W Return vs Nifty]]-AVERAGE(Table2[1W Return vs Nifty]))/_xlfn.STDEV.P(Table2[1W Return vs Nifty])</f>
        <v>0.10969752845342737</v>
      </c>
      <c r="O107">
        <v>2727.67</v>
      </c>
      <c r="P107">
        <v>2605.9906828068001</v>
      </c>
      <c r="Q107">
        <v>2220.53211600144</v>
      </c>
      <c r="R107">
        <v>73.103386398838097</v>
      </c>
      <c r="S107" s="1">
        <f>(Table2[[#This Row],[Close Price]]-Table2[[#This Row],[20D EMA]])/Table2[[#This Row],[20D EMA]]</f>
        <v>3.4894250404191064E-2</v>
      </c>
      <c r="T107" s="1">
        <f>(Table2[[#This Row],[Close Price]]-Table2[[#This Row],[50D EMA]])/Table2[[#This Row],[50D EMA]]</f>
        <v>8.3215691684526652E-2</v>
      </c>
      <c r="U107" s="1">
        <f>(Table2[[#This Row],[Close Price]]-Table2[[#This Row],[200D EMA]])/Table2[[#This Row],[200D EMA]]</f>
        <v>0.27124934589244609</v>
      </c>
      <c r="V107">
        <v>0.68928764558523303</v>
      </c>
      <c r="W107">
        <v>2765.35</v>
      </c>
      <c r="X107">
        <v>2828</v>
      </c>
      <c r="Y107">
        <v>2716.05</v>
      </c>
      <c r="Z107">
        <v>2828</v>
      </c>
      <c r="AA107">
        <v>2716.05</v>
      </c>
      <c r="AB107">
        <v>2860</v>
      </c>
      <c r="AC107" s="1">
        <f>(Table2[[#This Row],[Close Price]]/Table2[[#This Row],[Day Low]])-1</f>
        <v>2.0793028007304759E-2</v>
      </c>
      <c r="AD107" s="1">
        <f>(Table2[[#This Row],[Day High]]/Table2[[#This Row],[Close Price]])-1</f>
        <v>1.8243973289406856E-3</v>
      </c>
      <c r="AE107" s="1">
        <f>(Table2[[#This Row],[Close Price]]/Table2[[#This Row],[Current Week Low]])-1</f>
        <v>3.932180924504336E-2</v>
      </c>
      <c r="AF107" s="1">
        <f>(Table2[[#This Row],[Current Week High]]/Table2[[#This Row],[Close Price]])-1</f>
        <v>1.8243973289406856E-3</v>
      </c>
      <c r="AG107" s="1">
        <f>(Table2[[#This Row],[Close Price]]/Table2[[#This Row],[Current Month Low]])-1</f>
        <v>3.932180924504336E-2</v>
      </c>
      <c r="AH107" s="1">
        <f>(Table2[[#This Row],[Current Month High]]/Table2[[#This Row],[Close Price]])-1</f>
        <v>1.3160458401969777E-2</v>
      </c>
      <c r="AI107">
        <v>1.3160458401969699</v>
      </c>
      <c r="AJ107">
        <v>96.140216787103896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0.15</v>
      </c>
      <c r="AM107" t="s">
        <v>3203</v>
      </c>
      <c r="AN107">
        <v>2.98</v>
      </c>
      <c r="AO107" t="s">
        <v>3203</v>
      </c>
      <c r="AP107">
        <v>0.26951500458748201</v>
      </c>
      <c r="AQ107">
        <f>(Table2[[#This Row],[Sharpe Ratio]]-AVERAGE(Table2[Sharpe Ratio]))/_xlfn.STDEV.P(Table2[Sharpe Ratio])</f>
        <v>2.3896016665503299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3.3243860982346858</v>
      </c>
      <c r="AS107">
        <f>_xlfn.RANK.AVG(Table2[[#This Row],[1Y Return vs Nifty Z-Score]],Table2[1Y Return vs Nifty Z-Score])</f>
        <v>148</v>
      </c>
      <c r="AT107">
        <f>_xlfn.RANK.AVG(Table2[[#This Row],[6M Return vs Nifty Z-Score]],Table2[6M Return vs Nifty Z-Score])</f>
        <v>343</v>
      </c>
      <c r="AU107">
        <f>_xlfn.RANK.AVG(Table2[[#This Row],[Sharpe Ratio Z-Score]],Table2[Sharpe Ratio Z-Score])</f>
        <v>7</v>
      </c>
      <c r="AV107">
        <f>(Table2[[#This Row],[Rank 1Y]]+Table2[[#This Row],[Rank 6M]]+Table2[[#This Row],[Rank Sharpe]])/3</f>
        <v>166</v>
      </c>
    </row>
    <row r="108" spans="1:48" x14ac:dyDescent="0.3">
      <c r="A108" t="s">
        <v>1525</v>
      </c>
      <c r="B108" t="s">
        <v>1526</v>
      </c>
      <c r="C108" t="s">
        <v>3156</v>
      </c>
      <c r="D108" t="s">
        <v>276</v>
      </c>
      <c r="E108">
        <v>6694.0406919449997</v>
      </c>
      <c r="F108">
        <v>1359.45</v>
      </c>
      <c r="G108">
        <v>122.338321439193</v>
      </c>
      <c r="H108">
        <f>(Table2[[#This Row],[1Y Return vs Nifty]]-AVERAGE(Table2[1Y Return vs Nifty]))/_xlfn.STDEV.P(Table2[1Y Return vs Nifty])</f>
        <v>1.5489383564436034</v>
      </c>
      <c r="I108">
        <v>2.88551947824892</v>
      </c>
      <c r="J108">
        <f>(Table2[[#This Row],[1M Return vs Nifty]]-AVERAGE(Table2[1M Return vs Nifty]))/_xlfn.STDEV.P(Table2[1M Return vs Nifty])</f>
        <v>0.31310251261373312</v>
      </c>
      <c r="K108">
        <v>31.617354738846799</v>
      </c>
      <c r="L108">
        <f>(Table2[[#This Row],[6M Return vs Nifty]]-AVERAGE(Table2[6M Return vs Nifty]))/_xlfn.STDEV.P(Table2[6M Return vs Nifty])</f>
        <v>0.52317751065426654</v>
      </c>
      <c r="M108">
        <v>-8.9870452566072601</v>
      </c>
      <c r="N108">
        <f>(Table2[[#This Row],[1W Return vs Nifty]]-AVERAGE(Table2[1W Return vs Nifty]))/_xlfn.STDEV.P(Table2[1W Return vs Nifty])</f>
        <v>-1.6202795587381529</v>
      </c>
      <c r="O108">
        <v>1366.05</v>
      </c>
      <c r="P108">
        <v>1286.750539309</v>
      </c>
      <c r="Q108">
        <v>1026.87746881781</v>
      </c>
      <c r="R108">
        <v>45.109885902586697</v>
      </c>
      <c r="S108" s="1">
        <f>(Table2[[#This Row],[Close Price]]-Table2[[#This Row],[20D EMA]])/Table2[[#This Row],[20D EMA]]</f>
        <v>-4.8314483364444265E-3</v>
      </c>
      <c r="T108" s="1">
        <f>(Table2[[#This Row],[Close Price]]-Table2[[#This Row],[50D EMA]])/Table2[[#This Row],[50D EMA]]</f>
        <v>5.649848861150699E-2</v>
      </c>
      <c r="U108" s="1">
        <f>(Table2[[#This Row],[Close Price]]-Table2[[#This Row],[200D EMA]])/Table2[[#This Row],[200D EMA]]</f>
        <v>0.32386778489264473</v>
      </c>
      <c r="V108">
        <v>0.78086842663645595</v>
      </c>
      <c r="W108">
        <v>1337.15</v>
      </c>
      <c r="X108">
        <v>1370</v>
      </c>
      <c r="Y108">
        <v>1322.5</v>
      </c>
      <c r="Z108">
        <v>1399.95</v>
      </c>
      <c r="AA108">
        <v>1322.5</v>
      </c>
      <c r="AB108">
        <v>1513.55</v>
      </c>
      <c r="AC108" s="1">
        <f>(Table2[[#This Row],[Close Price]]/Table2[[#This Row],[Day Low]])-1</f>
        <v>1.6677261339415939E-2</v>
      </c>
      <c r="AD108" s="1">
        <f>(Table2[[#This Row],[Day High]]/Table2[[#This Row],[Close Price]])-1</f>
        <v>7.7604913751885274E-3</v>
      </c>
      <c r="AE108" s="1">
        <f>(Table2[[#This Row],[Close Price]]/Table2[[#This Row],[Current Week Low]])-1</f>
        <v>2.7939508506616306E-2</v>
      </c>
      <c r="AF108" s="1">
        <f>(Table2[[#This Row],[Current Week High]]/Table2[[#This Row],[Close Price]])-1</f>
        <v>2.9791459781529195E-2</v>
      </c>
      <c r="AG108" s="1">
        <f>(Table2[[#This Row],[Close Price]]/Table2[[#This Row],[Current Month Low]])-1</f>
        <v>2.7939508506616306E-2</v>
      </c>
      <c r="AH108" s="1">
        <f>(Table2[[#This Row],[Current Month High]]/Table2[[#This Row],[Close Price]])-1</f>
        <v>0.11335466548971995</v>
      </c>
      <c r="AI108">
        <v>11.335466548971899</v>
      </c>
      <c r="AJ108">
        <v>160.40609137055799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0.16</v>
      </c>
      <c r="AM108" t="s">
        <v>3203</v>
      </c>
      <c r="AN108">
        <v>-2.46</v>
      </c>
      <c r="AO108" t="s">
        <v>3202</v>
      </c>
      <c r="AP108">
        <v>8.5892834558354003E-2</v>
      </c>
      <c r="AQ108">
        <f>(Table2[[#This Row],[Sharpe Ratio]]-AVERAGE(Table2[Sharpe Ratio]))/_xlfn.STDEV.P(Table2[Sharpe Ratio])</f>
        <v>0.24557755171686932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1.0105163726903192</v>
      </c>
      <c r="AS108">
        <f>_xlfn.RANK.AVG(Table2[[#This Row],[1Y Return vs Nifty Z-Score]],Table2[1Y Return vs Nifty Z-Score])</f>
        <v>54</v>
      </c>
      <c r="AT108">
        <f>_xlfn.RANK.AVG(Table2[[#This Row],[6M Return vs Nifty Z-Score]],Table2[6M Return vs Nifty Z-Score])</f>
        <v>168</v>
      </c>
      <c r="AU108">
        <f>_xlfn.RANK.AVG(Table2[[#This Row],[Sharpe Ratio Z-Score]],Table2[Sharpe Ratio Z-Score])</f>
        <v>279</v>
      </c>
      <c r="AV108">
        <f>(Table2[[#This Row],[Rank 1Y]]+Table2[[#This Row],[Rank 6M]]+Table2[[#This Row],[Rank Sharpe]])/3</f>
        <v>167</v>
      </c>
    </row>
    <row r="109" spans="1:48" x14ac:dyDescent="0.3">
      <c r="A109" t="s">
        <v>1665</v>
      </c>
      <c r="B109" t="s">
        <v>1666</v>
      </c>
      <c r="C109" t="s">
        <v>3159</v>
      </c>
      <c r="D109" t="s">
        <v>989</v>
      </c>
      <c r="E109">
        <v>5259.1822347050002</v>
      </c>
      <c r="F109">
        <v>612.54999999999995</v>
      </c>
      <c r="G109">
        <v>71.569860656999296</v>
      </c>
      <c r="H109">
        <f>(Table2[[#This Row],[1Y Return vs Nifty]]-AVERAGE(Table2[1Y Return vs Nifty]))/_xlfn.STDEV.P(Table2[1Y Return vs Nifty])</f>
        <v>0.71025143542046743</v>
      </c>
      <c r="I109">
        <v>1.9564717205869999</v>
      </c>
      <c r="J109">
        <f>(Table2[[#This Row],[1M Return vs Nifty]]-AVERAGE(Table2[1M Return vs Nifty]))/_xlfn.STDEV.P(Table2[1M Return vs Nifty])</f>
        <v>0.2252242973064926</v>
      </c>
      <c r="K109">
        <v>102.779167043914</v>
      </c>
      <c r="L109">
        <f>(Table2[[#This Row],[6M Return vs Nifty]]-AVERAGE(Table2[6M Return vs Nifty]))/_xlfn.STDEV.P(Table2[6M Return vs Nifty])</f>
        <v>2.7323180659317572</v>
      </c>
      <c r="M109">
        <v>-1.82359619632945</v>
      </c>
      <c r="N109">
        <f>(Table2[[#This Row],[1W Return vs Nifty]]-AVERAGE(Table2[1W Return vs Nifty]))/_xlfn.STDEV.P(Table2[1W Return vs Nifty])</f>
        <v>3.8373148929647806E-2</v>
      </c>
      <c r="O109">
        <v>561.26</v>
      </c>
      <c r="P109">
        <v>495.38957406663297</v>
      </c>
      <c r="Q109">
        <v>368.46918848243001</v>
      </c>
      <c r="R109">
        <v>69.286483986335895</v>
      </c>
      <c r="S109" s="1">
        <f>(Table2[[#This Row],[Close Price]]-Table2[[#This Row],[20D EMA]])/Table2[[#This Row],[20D EMA]]</f>
        <v>9.1383672451270298E-2</v>
      </c>
      <c r="T109" s="1">
        <f>(Table2[[#This Row],[Close Price]]-Table2[[#This Row],[50D EMA]])/Table2[[#This Row],[50D EMA]]</f>
        <v>0.236501598068772</v>
      </c>
      <c r="U109" s="1">
        <f>(Table2[[#This Row],[Close Price]]-Table2[[#This Row],[200D EMA]])/Table2[[#This Row],[200D EMA]]</f>
        <v>0.66241851190553103</v>
      </c>
      <c r="V109">
        <v>0.47707726734025402</v>
      </c>
      <c r="W109">
        <v>567</v>
      </c>
      <c r="X109">
        <v>638</v>
      </c>
      <c r="Y109">
        <v>561.20000000000005</v>
      </c>
      <c r="Z109">
        <v>638</v>
      </c>
      <c r="AA109">
        <v>549.9</v>
      </c>
      <c r="AB109">
        <v>638</v>
      </c>
      <c r="AC109" s="1">
        <f>(Table2[[#This Row],[Close Price]]/Table2[[#This Row],[Day Low]])-1</f>
        <v>8.0335097001763556E-2</v>
      </c>
      <c r="AD109" s="1">
        <f>(Table2[[#This Row],[Day High]]/Table2[[#This Row],[Close Price]])-1</f>
        <v>4.1547628764998956E-2</v>
      </c>
      <c r="AE109" s="1">
        <f>(Table2[[#This Row],[Close Price]]/Table2[[#This Row],[Current Week Low]])-1</f>
        <v>9.1500356379187187E-2</v>
      </c>
      <c r="AF109" s="1">
        <f>(Table2[[#This Row],[Current Week High]]/Table2[[#This Row],[Close Price]])-1</f>
        <v>4.1547628764998956E-2</v>
      </c>
      <c r="AG109" s="1">
        <f>(Table2[[#This Row],[Close Price]]/Table2[[#This Row],[Current Month Low]])-1</f>
        <v>0.11392980541916709</v>
      </c>
      <c r="AH109" s="1">
        <f>(Table2[[#This Row],[Current Month High]]/Table2[[#This Row],[Close Price]])-1</f>
        <v>4.1547628764998956E-2</v>
      </c>
      <c r="AI109">
        <v>4.1547628764998903</v>
      </c>
      <c r="AJ109">
        <v>183.85078776645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0.74</v>
      </c>
      <c r="AM109" t="s">
        <v>3203</v>
      </c>
      <c r="AN109">
        <v>2.77</v>
      </c>
      <c r="AO109" t="s">
        <v>3203</v>
      </c>
      <c r="AP109">
        <v>6.2288214709320999E-2</v>
      </c>
      <c r="AQ109">
        <f>(Table2[[#This Row],[Sharpe Ratio]]-AVERAGE(Table2[Sharpe Ratio]))/_xlfn.STDEV.P(Table2[Sharpe Ratio])</f>
        <v>-3.0036630218651963E-2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3.6761303173697129</v>
      </c>
      <c r="AS109">
        <f>_xlfn.RANK.AVG(Table2[[#This Row],[1Y Return vs Nifty Z-Score]],Table2[1Y Return vs Nifty Z-Score])</f>
        <v>131</v>
      </c>
      <c r="AT109">
        <f>_xlfn.RANK.AVG(Table2[[#This Row],[6M Return vs Nifty Z-Score]],Table2[6M Return vs Nifty Z-Score])</f>
        <v>10</v>
      </c>
      <c r="AU109">
        <f>_xlfn.RANK.AVG(Table2[[#This Row],[Sharpe Ratio Z-Score]],Table2[Sharpe Ratio Z-Score])</f>
        <v>360</v>
      </c>
      <c r="AV109">
        <f>(Table2[[#This Row],[Rank 1Y]]+Table2[[#This Row],[Rank 6M]]+Table2[[#This Row],[Rank Sharpe]])/3</f>
        <v>167</v>
      </c>
    </row>
    <row r="110" spans="1:48" x14ac:dyDescent="0.3">
      <c r="A110" t="s">
        <v>277</v>
      </c>
      <c r="B110" t="s">
        <v>278</v>
      </c>
      <c r="C110" t="s">
        <v>3157</v>
      </c>
      <c r="D110" t="s">
        <v>279</v>
      </c>
      <c r="E110">
        <v>100398.23591596</v>
      </c>
      <c r="F110">
        <v>11575.6</v>
      </c>
      <c r="G110">
        <v>142.94364975833301</v>
      </c>
      <c r="H110">
        <f>(Table2[[#This Row],[1Y Return vs Nifty]]-AVERAGE(Table2[1Y Return vs Nifty]))/_xlfn.STDEV.P(Table2[1Y Return vs Nifty])</f>
        <v>1.8893351125869684</v>
      </c>
      <c r="I110">
        <v>3.0166566583175101</v>
      </c>
      <c r="J110">
        <f>(Table2[[#This Row],[1M Return vs Nifty]]-AVERAGE(Table2[1M Return vs Nifty]))/_xlfn.STDEV.P(Table2[1M Return vs Nifty])</f>
        <v>0.3255067203089908</v>
      </c>
      <c r="K110">
        <v>26.294613504773899</v>
      </c>
      <c r="L110">
        <f>(Table2[[#This Row],[6M Return vs Nifty]]-AVERAGE(Table2[6M Return vs Nifty]))/_xlfn.STDEV.P(Table2[6M Return vs Nifty])</f>
        <v>0.35793883636321133</v>
      </c>
      <c r="M110">
        <v>-0.40624841264474398</v>
      </c>
      <c r="N110">
        <f>(Table2[[#This Row],[1W Return vs Nifty]]-AVERAGE(Table2[1W Return vs Nifty]))/_xlfn.STDEV.P(Table2[1W Return vs Nifty])</f>
        <v>0.36655133786262289</v>
      </c>
      <c r="O110">
        <v>11066.88</v>
      </c>
      <c r="P110">
        <v>10620.3196738351</v>
      </c>
      <c r="Q110">
        <v>8388.9458656777406</v>
      </c>
      <c r="R110">
        <v>67.135942857710702</v>
      </c>
      <c r="S110" s="1">
        <f>(Table2[[#This Row],[Close Price]]-Table2[[#This Row],[20D EMA]])/Table2[[#This Row],[20D EMA]]</f>
        <v>4.5967788572750516E-2</v>
      </c>
      <c r="T110" s="1">
        <f>(Table2[[#This Row],[Close Price]]-Table2[[#This Row],[50D EMA]])/Table2[[#This Row],[50D EMA]]</f>
        <v>8.9948358948025872E-2</v>
      </c>
      <c r="U110" s="1">
        <f>(Table2[[#This Row],[Close Price]]-Table2[[#This Row],[200D EMA]])/Table2[[#This Row],[200D EMA]]</f>
        <v>0.37986347573895218</v>
      </c>
      <c r="V110">
        <v>1.29305461125508</v>
      </c>
      <c r="W110">
        <v>11477.25</v>
      </c>
      <c r="X110">
        <v>11717</v>
      </c>
      <c r="Y110">
        <v>10759.4</v>
      </c>
      <c r="Z110">
        <v>11717</v>
      </c>
      <c r="AA110">
        <v>10720.75</v>
      </c>
      <c r="AB110">
        <v>11717</v>
      </c>
      <c r="AC110" s="1">
        <f>(Table2[[#This Row],[Close Price]]/Table2[[#This Row],[Day Low]])-1</f>
        <v>8.569125879457129E-3</v>
      </c>
      <c r="AD110" s="1">
        <f>(Table2[[#This Row],[Day High]]/Table2[[#This Row],[Close Price]])-1</f>
        <v>1.2215349528318153E-2</v>
      </c>
      <c r="AE110" s="1">
        <f>(Table2[[#This Row],[Close Price]]/Table2[[#This Row],[Current Week Low]])-1</f>
        <v>7.5859248656988454E-2</v>
      </c>
      <c r="AF110" s="1">
        <f>(Table2[[#This Row],[Current Week High]]/Table2[[#This Row],[Close Price]])-1</f>
        <v>1.2215349528318153E-2</v>
      </c>
      <c r="AG110" s="1">
        <f>(Table2[[#This Row],[Close Price]]/Table2[[#This Row],[Current Month Low]])-1</f>
        <v>7.9737891472145161E-2</v>
      </c>
      <c r="AH110" s="1">
        <f>(Table2[[#This Row],[Current Month High]]/Table2[[#This Row],[Close Price]])-1</f>
        <v>1.2215349528318153E-2</v>
      </c>
      <c r="AI110">
        <v>1.22153495283181</v>
      </c>
      <c r="AJ110">
        <v>199.203887510339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-0.02</v>
      </c>
      <c r="AM110" t="s">
        <v>3202</v>
      </c>
      <c r="AN110">
        <v>5.71</v>
      </c>
      <c r="AO110" t="s">
        <v>3203</v>
      </c>
      <c r="AP110">
        <v>9.4760684248782007E-2</v>
      </c>
      <c r="AQ110">
        <f>(Table2[[#This Row],[Sharpe Ratio]]-AVERAGE(Table2[Sharpe Ratio]))/_xlfn.STDEV.P(Table2[Sharpe Ratio])</f>
        <v>0.3491210594533265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3.2884530665751206</v>
      </c>
      <c r="AS110">
        <f>_xlfn.RANK.AVG(Table2[[#This Row],[1Y Return vs Nifty Z-Score]],Table2[1Y Return vs Nifty Z-Score])</f>
        <v>41</v>
      </c>
      <c r="AT110">
        <f>_xlfn.RANK.AVG(Table2[[#This Row],[6M Return vs Nifty Z-Score]],Table2[6M Return vs Nifty Z-Score])</f>
        <v>215</v>
      </c>
      <c r="AU110">
        <f>_xlfn.RANK.AVG(Table2[[#This Row],[Sharpe Ratio Z-Score]],Table2[Sharpe Ratio Z-Score])</f>
        <v>248</v>
      </c>
      <c r="AV110">
        <f>(Table2[[#This Row],[Rank 1Y]]+Table2[[#This Row],[Rank 6M]]+Table2[[#This Row],[Rank Sharpe]])/3</f>
        <v>168</v>
      </c>
    </row>
    <row r="111" spans="1:48" x14ac:dyDescent="0.3">
      <c r="A111" t="s">
        <v>404</v>
      </c>
      <c r="B111" t="s">
        <v>405</v>
      </c>
      <c r="C111" t="s">
        <v>3164</v>
      </c>
      <c r="D111" t="s">
        <v>206</v>
      </c>
      <c r="E111">
        <v>58914.952135450003</v>
      </c>
      <c r="F111">
        <v>1026.0999999999999</v>
      </c>
      <c r="G111">
        <v>42.517569089869397</v>
      </c>
      <c r="H111">
        <f>(Table2[[#This Row],[1Y Return vs Nifty]]-AVERAGE(Table2[1Y Return vs Nifty]))/_xlfn.STDEV.P(Table2[1Y Return vs Nifty])</f>
        <v>0.23031218597903985</v>
      </c>
      <c r="I111">
        <v>-1.57937733601676</v>
      </c>
      <c r="J111">
        <f>(Table2[[#This Row],[1M Return vs Nifty]]-AVERAGE(Table2[1M Return vs Nifty]))/_xlfn.STDEV.P(Table2[1M Return vs Nifty])</f>
        <v>-0.10923009659044712</v>
      </c>
      <c r="K111">
        <v>50.244141812200198</v>
      </c>
      <c r="L111">
        <f>(Table2[[#This Row],[6M Return vs Nifty]]-AVERAGE(Table2[6M Return vs Nifty]))/_xlfn.STDEV.P(Table2[6M Return vs Nifty])</f>
        <v>1.1014257227973039</v>
      </c>
      <c r="M111">
        <v>-10.8185894545585</v>
      </c>
      <c r="N111">
        <f>(Table2[[#This Row],[1W Return vs Nifty]]-AVERAGE(Table2[1W Return vs Nifty]))/_xlfn.STDEV.P(Table2[1W Return vs Nifty])</f>
        <v>-2.044362387775156</v>
      </c>
      <c r="O111">
        <v>1092.6500000000001</v>
      </c>
      <c r="P111">
        <v>1060.4775680416601</v>
      </c>
      <c r="Q111">
        <v>866.41392414817403</v>
      </c>
      <c r="R111">
        <v>23.684890839758701</v>
      </c>
      <c r="S111" s="1">
        <f>(Table2[[#This Row],[Close Price]]-Table2[[#This Row],[20D EMA]])/Table2[[#This Row],[20D EMA]]</f>
        <v>-6.0906969294833822E-2</v>
      </c>
      <c r="T111" s="1">
        <f>(Table2[[#This Row],[Close Price]]-Table2[[#This Row],[50D EMA]])/Table2[[#This Row],[50D EMA]]</f>
        <v>-3.2417062913592622E-2</v>
      </c>
      <c r="U111" s="1">
        <f>(Table2[[#This Row],[Close Price]]-Table2[[#This Row],[200D EMA]])/Table2[[#This Row],[200D EMA]]</f>
        <v>0.1843069131291066</v>
      </c>
      <c r="V111">
        <v>1.1249189685711301</v>
      </c>
      <c r="W111">
        <v>1007.85</v>
      </c>
      <c r="X111">
        <v>1035.3499999999999</v>
      </c>
      <c r="Y111">
        <v>1006.75</v>
      </c>
      <c r="Z111">
        <v>1100.55</v>
      </c>
      <c r="AA111">
        <v>1006.75</v>
      </c>
      <c r="AB111">
        <v>1255</v>
      </c>
      <c r="AC111" s="1">
        <f>(Table2[[#This Row],[Close Price]]/Table2[[#This Row],[Day Low]])-1</f>
        <v>1.8107853351192915E-2</v>
      </c>
      <c r="AD111" s="1">
        <f>(Table2[[#This Row],[Day High]]/Table2[[#This Row],[Close Price]])-1</f>
        <v>9.014715914628102E-3</v>
      </c>
      <c r="AE111" s="1">
        <f>(Table2[[#This Row],[Close Price]]/Table2[[#This Row],[Current Week Low]])-1</f>
        <v>1.9220263223242995E-2</v>
      </c>
      <c r="AF111" s="1">
        <f>(Table2[[#This Row],[Current Week High]]/Table2[[#This Row],[Close Price]])-1</f>
        <v>7.2556281064223738E-2</v>
      </c>
      <c r="AG111" s="1">
        <f>(Table2[[#This Row],[Close Price]]/Table2[[#This Row],[Current Month Low]])-1</f>
        <v>1.9220263223242995E-2</v>
      </c>
      <c r="AH111" s="1">
        <f>(Table2[[#This Row],[Current Month High]]/Table2[[#This Row],[Close Price]])-1</f>
        <v>0.2230776727414483</v>
      </c>
      <c r="AI111">
        <v>22.307767274144801</v>
      </c>
      <c r="AJ111">
        <v>87.039737513671099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-0.05</v>
      </c>
      <c r="AM111" t="s">
        <v>3202</v>
      </c>
      <c r="AN111">
        <v>-8.0299999999999994</v>
      </c>
      <c r="AO111" t="s">
        <v>3202</v>
      </c>
      <c r="AP111">
        <v>0.122147382357929</v>
      </c>
      <c r="AQ111">
        <f>(Table2[[#This Row],[Sharpe Ratio]]-AVERAGE(Table2[Sharpe Ratio]))/_xlfn.STDEV.P(Table2[Sharpe Ratio])</f>
        <v>0.6688958511484725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-0.15295872444078684</v>
      </c>
      <c r="AS111">
        <f>_xlfn.RANK.AVG(Table2[[#This Row],[1Y Return vs Nifty Z-Score]],Table2[1Y Return vs Nifty Z-Score])</f>
        <v>233</v>
      </c>
      <c r="AT111">
        <f>_xlfn.RANK.AVG(Table2[[#This Row],[6M Return vs Nifty Z-Score]],Table2[6M Return vs Nifty Z-Score])</f>
        <v>89</v>
      </c>
      <c r="AU111">
        <f>_xlfn.RANK.AVG(Table2[[#This Row],[Sharpe Ratio Z-Score]],Table2[Sharpe Ratio Z-Score])</f>
        <v>183</v>
      </c>
      <c r="AV111">
        <f>(Table2[[#This Row],[Rank 1Y]]+Table2[[#This Row],[Rank 6M]]+Table2[[#This Row],[Rank Sharpe]])/3</f>
        <v>168.33333333333334</v>
      </c>
    </row>
    <row r="112" spans="1:48" x14ac:dyDescent="0.3">
      <c r="A112" t="s">
        <v>536</v>
      </c>
      <c r="B112" t="s">
        <v>537</v>
      </c>
      <c r="C112" t="s">
        <v>3170</v>
      </c>
      <c r="D112" t="s">
        <v>538</v>
      </c>
      <c r="E112">
        <v>39735.109980159999</v>
      </c>
      <c r="F112">
        <v>4403.2</v>
      </c>
      <c r="G112">
        <v>44.754040749305702</v>
      </c>
      <c r="H112">
        <f>(Table2[[#This Row],[1Y Return vs Nifty]]-AVERAGE(Table2[1Y Return vs Nifty]))/_xlfn.STDEV.P(Table2[1Y Return vs Nifty])</f>
        <v>0.26725834312284696</v>
      </c>
      <c r="I112">
        <v>0.95423606895723001</v>
      </c>
      <c r="J112">
        <f>(Table2[[#This Row],[1M Return vs Nifty]]-AVERAGE(Table2[1M Return vs Nifty]))/_xlfn.STDEV.P(Table2[1M Return vs Nifty])</f>
        <v>0.13042327157217967</v>
      </c>
      <c r="K112">
        <v>21.1188020481774</v>
      </c>
      <c r="L112">
        <f>(Table2[[#This Row],[6M Return vs Nifty]]-AVERAGE(Table2[6M Return vs Nifty]))/_xlfn.STDEV.P(Table2[6M Return vs Nifty])</f>
        <v>0.1972614361556424</v>
      </c>
      <c r="M112">
        <v>-3.2979301435226298</v>
      </c>
      <c r="N112">
        <f>(Table2[[#This Row],[1W Return vs Nifty]]-AVERAGE(Table2[1W Return vs Nifty]))/_xlfn.STDEV.P(Table2[1W Return vs Nifty])</f>
        <v>-0.30299983675661979</v>
      </c>
      <c r="O112">
        <v>4442.37</v>
      </c>
      <c r="P112">
        <v>4392.15726717495</v>
      </c>
      <c r="Q112">
        <v>3816.95138965058</v>
      </c>
      <c r="R112">
        <v>43.212573163304803</v>
      </c>
      <c r="S112" s="1">
        <f>(Table2[[#This Row],[Close Price]]-Table2[[#This Row],[20D EMA]])/Table2[[#This Row],[20D EMA]]</f>
        <v>-8.8173655053496378E-3</v>
      </c>
      <c r="T112" s="1">
        <f>(Table2[[#This Row],[Close Price]]-Table2[[#This Row],[50D EMA]])/Table2[[#This Row],[50D EMA]]</f>
        <v>2.514193402767781E-3</v>
      </c>
      <c r="U112" s="1">
        <f>(Table2[[#This Row],[Close Price]]-Table2[[#This Row],[200D EMA]])/Table2[[#This Row],[200D EMA]]</f>
        <v>0.15359079812726864</v>
      </c>
      <c r="V112">
        <v>0.60977018928622195</v>
      </c>
      <c r="W112">
        <v>4380.05</v>
      </c>
      <c r="X112">
        <v>4481.1000000000004</v>
      </c>
      <c r="Y112">
        <v>4311.5</v>
      </c>
      <c r="Z112">
        <v>4499.95</v>
      </c>
      <c r="AA112">
        <v>4311.5</v>
      </c>
      <c r="AB112">
        <v>4647.5</v>
      </c>
      <c r="AC112" s="1">
        <f>(Table2[[#This Row],[Close Price]]/Table2[[#This Row],[Day Low]])-1</f>
        <v>5.2853277930615672E-3</v>
      </c>
      <c r="AD112" s="1">
        <f>(Table2[[#This Row],[Day High]]/Table2[[#This Row],[Close Price]])-1</f>
        <v>1.7691678779069964E-2</v>
      </c>
      <c r="AE112" s="1">
        <f>(Table2[[#This Row],[Close Price]]/Table2[[#This Row],[Current Week Low]])-1</f>
        <v>2.1268699988403084E-2</v>
      </c>
      <c r="AF112" s="1">
        <f>(Table2[[#This Row],[Current Week High]]/Table2[[#This Row],[Close Price]])-1</f>
        <v>2.197265625E-2</v>
      </c>
      <c r="AG112" s="1">
        <f>(Table2[[#This Row],[Close Price]]/Table2[[#This Row],[Current Month Low]])-1</f>
        <v>2.1268699988403084E-2</v>
      </c>
      <c r="AH112" s="1">
        <f>(Table2[[#This Row],[Current Month High]]/Table2[[#This Row],[Close Price]])-1</f>
        <v>5.5482376453488413E-2</v>
      </c>
      <c r="AI112">
        <v>14.4553960755813</v>
      </c>
      <c r="AJ112">
        <v>89.703157985437898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-0.13</v>
      </c>
      <c r="AM112" t="s">
        <v>3202</v>
      </c>
      <c r="AN112">
        <v>-3.15</v>
      </c>
      <c r="AO112" t="s">
        <v>3202</v>
      </c>
      <c r="AP112">
        <v>0.21933883068669799</v>
      </c>
      <c r="AQ112">
        <f>(Table2[[#This Row],[Sharpe Ratio]]-AVERAGE(Table2[Sharpe Ratio]))/_xlfn.STDEV.P(Table2[Sharpe Ratio])</f>
        <v>1.8037305442545142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2.0956737583485636</v>
      </c>
      <c r="AS112">
        <f>_xlfn.RANK.AVG(Table2[[#This Row],[1Y Return vs Nifty Z-Score]],Table2[1Y Return vs Nifty Z-Score])</f>
        <v>226</v>
      </c>
      <c r="AT112">
        <f>_xlfn.RANK.AVG(Table2[[#This Row],[6M Return vs Nifty Z-Score]],Table2[6M Return vs Nifty Z-Score])</f>
        <v>259</v>
      </c>
      <c r="AU112">
        <f>_xlfn.RANK.AVG(Table2[[#This Row],[Sharpe Ratio Z-Score]],Table2[Sharpe Ratio Z-Score])</f>
        <v>25</v>
      </c>
      <c r="AV112">
        <f>(Table2[[#This Row],[Rank 1Y]]+Table2[[#This Row],[Rank 6M]]+Table2[[#This Row],[Rank Sharpe]])/3</f>
        <v>170</v>
      </c>
    </row>
    <row r="113" spans="1:48" x14ac:dyDescent="0.3">
      <c r="A113" t="s">
        <v>1553</v>
      </c>
      <c r="B113" t="s">
        <v>1554</v>
      </c>
      <c r="C113" t="s">
        <v>3170</v>
      </c>
      <c r="D113" t="s">
        <v>166</v>
      </c>
      <c r="E113">
        <v>6463.8804803900002</v>
      </c>
      <c r="F113">
        <v>413.9</v>
      </c>
      <c r="G113">
        <v>30.090123051704701</v>
      </c>
      <c r="H113">
        <f>(Table2[[#This Row],[1Y Return vs Nifty]]-AVERAGE(Table2[1Y Return vs Nifty]))/_xlfn.STDEV.P(Table2[1Y Return vs Nifty])</f>
        <v>2.5012748230768711E-2</v>
      </c>
      <c r="I113">
        <v>-4.4653661766863202</v>
      </c>
      <c r="J113">
        <f>(Table2[[#This Row],[1M Return vs Nifty]]-AVERAGE(Table2[1M Return vs Nifty]))/_xlfn.STDEV.P(Table2[1M Return vs Nifty])</f>
        <v>-0.38221450091527148</v>
      </c>
      <c r="K113">
        <v>33.1034534384209</v>
      </c>
      <c r="L113">
        <f>(Table2[[#This Row],[6M Return vs Nifty]]-AVERAGE(Table2[6M Return vs Nifty]))/_xlfn.STDEV.P(Table2[6M Return vs Nifty])</f>
        <v>0.56931181780625728</v>
      </c>
      <c r="M113">
        <v>-8.4089195018562908</v>
      </c>
      <c r="N113">
        <f>(Table2[[#This Row],[1W Return vs Nifty]]-AVERAGE(Table2[1W Return vs Nifty]))/_xlfn.STDEV.P(Table2[1W Return vs Nifty])</f>
        <v>-1.4864180849674442</v>
      </c>
      <c r="O113">
        <v>419.18</v>
      </c>
      <c r="P113">
        <v>404.800280695845</v>
      </c>
      <c r="Q113">
        <v>338.74467493190701</v>
      </c>
      <c r="R113">
        <v>44.916735037468499</v>
      </c>
      <c r="S113" s="1">
        <f>(Table2[[#This Row],[Close Price]]-Table2[[#This Row],[20D EMA]])/Table2[[#This Row],[20D EMA]]</f>
        <v>-1.2596020802519274E-2</v>
      </c>
      <c r="T113" s="1">
        <f>(Table2[[#This Row],[Close Price]]-Table2[[#This Row],[50D EMA]])/Table2[[#This Row],[50D EMA]]</f>
        <v>2.2479528147838004E-2</v>
      </c>
      <c r="U113" s="1">
        <f>(Table2[[#This Row],[Close Price]]-Table2[[#This Row],[200D EMA]])/Table2[[#This Row],[200D EMA]]</f>
        <v>0.22186422586037807</v>
      </c>
      <c r="V113">
        <v>0.71926609012642995</v>
      </c>
      <c r="W113">
        <v>405.8</v>
      </c>
      <c r="X113">
        <v>417.3</v>
      </c>
      <c r="Y113">
        <v>398.3</v>
      </c>
      <c r="Z113">
        <v>437.8</v>
      </c>
      <c r="AA113">
        <v>398.3</v>
      </c>
      <c r="AB113">
        <v>446.8</v>
      </c>
      <c r="AC113" s="1">
        <f>(Table2[[#This Row],[Close Price]]/Table2[[#This Row],[Day Low]])-1</f>
        <v>1.9960571710202046E-2</v>
      </c>
      <c r="AD113" s="1">
        <f>(Table2[[#This Row],[Day High]]/Table2[[#This Row],[Close Price]])-1</f>
        <v>8.2145445759846947E-3</v>
      </c>
      <c r="AE113" s="1">
        <f>(Table2[[#This Row],[Close Price]]/Table2[[#This Row],[Current Week Low]])-1</f>
        <v>3.9166457444137492E-2</v>
      </c>
      <c r="AF113" s="1">
        <f>(Table2[[#This Row],[Current Week High]]/Table2[[#This Row],[Close Price]])-1</f>
        <v>5.7743416284126603E-2</v>
      </c>
      <c r="AG113" s="1">
        <f>(Table2[[#This Row],[Close Price]]/Table2[[#This Row],[Current Month Low]])-1</f>
        <v>3.9166457444137492E-2</v>
      </c>
      <c r="AH113" s="1">
        <f>(Table2[[#This Row],[Current Month High]]/Table2[[#This Row],[Close Price]])-1</f>
        <v>7.9487798985262259E-2</v>
      </c>
      <c r="AI113">
        <v>8.96351775791255</v>
      </c>
      <c r="AJ113">
        <v>83.101083831010797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0.08</v>
      </c>
      <c r="AM113" t="s">
        <v>3203</v>
      </c>
      <c r="AN113">
        <v>-6.63</v>
      </c>
      <c r="AO113" t="s">
        <v>3202</v>
      </c>
      <c r="AP113">
        <v>0.188444349776696</v>
      </c>
      <c r="AQ113">
        <f>(Table2[[#This Row],[Sharpe Ratio]]-AVERAGE(Table2[Sharpe Ratio]))/_xlfn.STDEV.P(Table2[Sharpe Ratio])</f>
        <v>1.442997893748321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0.16868987390263124</v>
      </c>
      <c r="AS113">
        <f>_xlfn.RANK.AVG(Table2[[#This Row],[1Y Return vs Nifty Z-Score]],Table2[1Y Return vs Nifty Z-Score])</f>
        <v>294</v>
      </c>
      <c r="AT113">
        <f>_xlfn.RANK.AVG(Table2[[#This Row],[6M Return vs Nifty Z-Score]],Table2[6M Return vs Nifty Z-Score])</f>
        <v>163</v>
      </c>
      <c r="AU113">
        <f>_xlfn.RANK.AVG(Table2[[#This Row],[Sharpe Ratio Z-Score]],Table2[Sharpe Ratio Z-Score])</f>
        <v>56</v>
      </c>
      <c r="AV113">
        <f>(Table2[[#This Row],[Rank 1Y]]+Table2[[#This Row],[Rank 6M]]+Table2[[#This Row],[Rank Sharpe]])/3</f>
        <v>171</v>
      </c>
    </row>
    <row r="114" spans="1:48" x14ac:dyDescent="0.3">
      <c r="A114" t="s">
        <v>992</v>
      </c>
      <c r="B114" t="s">
        <v>993</v>
      </c>
      <c r="C114" t="s">
        <v>3162</v>
      </c>
      <c r="D114" t="s">
        <v>54</v>
      </c>
      <c r="E114">
        <v>14942.75925816</v>
      </c>
      <c r="F114">
        <v>1965.85</v>
      </c>
      <c r="G114">
        <v>75.312298463443</v>
      </c>
      <c r="H114">
        <f>(Table2[[#This Row],[1Y Return vs Nifty]]-AVERAGE(Table2[1Y Return vs Nifty]))/_xlfn.STDEV.P(Table2[1Y Return vs Nifty])</f>
        <v>0.77207591448971891</v>
      </c>
      <c r="I114">
        <v>24.750762528714901</v>
      </c>
      <c r="J114">
        <f>(Table2[[#This Row],[1M Return vs Nifty]]-AVERAGE(Table2[1M Return vs Nifty]))/_xlfn.STDEV.P(Table2[1M Return vs Nifty])</f>
        <v>2.3813261541729851</v>
      </c>
      <c r="K114">
        <v>36.137986189677797</v>
      </c>
      <c r="L114">
        <f>(Table2[[#This Row],[6M Return vs Nifty]]-AVERAGE(Table2[6M Return vs Nifty]))/_xlfn.STDEV.P(Table2[6M Return vs Nifty])</f>
        <v>0.66351556487190133</v>
      </c>
      <c r="M114">
        <v>-1.80477736457339</v>
      </c>
      <c r="N114">
        <f>(Table2[[#This Row],[1W Return vs Nifty]]-AVERAGE(Table2[1W Return vs Nifty]))/_xlfn.STDEV.P(Table2[1W Return vs Nifty])</f>
        <v>4.2730534036274533E-2</v>
      </c>
      <c r="O114">
        <v>1881.83</v>
      </c>
      <c r="P114">
        <v>1717.0621237590001</v>
      </c>
      <c r="Q114">
        <v>1435.2765053993401</v>
      </c>
      <c r="R114">
        <v>55.733874140250599</v>
      </c>
      <c r="S114" s="1">
        <f>(Table2[[#This Row],[Close Price]]-Table2[[#This Row],[20D EMA]])/Table2[[#This Row],[20D EMA]]</f>
        <v>4.464802878049557E-2</v>
      </c>
      <c r="T114" s="1">
        <f>(Table2[[#This Row],[Close Price]]-Table2[[#This Row],[50D EMA]])/Table2[[#This Row],[50D EMA]]</f>
        <v>0.1448915987363068</v>
      </c>
      <c r="U114" s="1">
        <f>(Table2[[#This Row],[Close Price]]-Table2[[#This Row],[200D EMA]])/Table2[[#This Row],[200D EMA]]</f>
        <v>0.36966639710516075</v>
      </c>
      <c r="V114">
        <v>1.5493010770226501</v>
      </c>
      <c r="W114">
        <v>1955.05</v>
      </c>
      <c r="X114">
        <v>2020</v>
      </c>
      <c r="Y114">
        <v>1954.85</v>
      </c>
      <c r="Z114">
        <v>2050</v>
      </c>
      <c r="AA114">
        <v>1870</v>
      </c>
      <c r="AB114">
        <v>2158.8000000000002</v>
      </c>
      <c r="AC114" s="1">
        <f>(Table2[[#This Row],[Close Price]]/Table2[[#This Row],[Day Low]])-1</f>
        <v>5.524155392445218E-3</v>
      </c>
      <c r="AD114" s="1">
        <f>(Table2[[#This Row],[Day High]]/Table2[[#This Row],[Close Price]])-1</f>
        <v>2.7545336622834871E-2</v>
      </c>
      <c r="AE114" s="1">
        <f>(Table2[[#This Row],[Close Price]]/Table2[[#This Row],[Current Week Low]])-1</f>
        <v>5.6270302069212352E-3</v>
      </c>
      <c r="AF114" s="1">
        <f>(Table2[[#This Row],[Current Week High]]/Table2[[#This Row],[Close Price]])-1</f>
        <v>4.2805910929114788E-2</v>
      </c>
      <c r="AG114" s="1">
        <f>(Table2[[#This Row],[Close Price]]/Table2[[#This Row],[Current Month Low]])-1</f>
        <v>5.1256684491978621E-2</v>
      </c>
      <c r="AH114" s="1">
        <f>(Table2[[#This Row],[Current Month High]]/Table2[[#This Row],[Close Price]])-1</f>
        <v>9.8150927079889261E-2</v>
      </c>
      <c r="AI114">
        <v>9.8150927079889208</v>
      </c>
      <c r="AJ114">
        <v>106.06394129979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0.17</v>
      </c>
      <c r="AM114" t="s">
        <v>3203</v>
      </c>
      <c r="AN114">
        <v>0.44</v>
      </c>
      <c r="AO114" t="s">
        <v>3203</v>
      </c>
      <c r="AP114">
        <v>9.5837758671559997E-2</v>
      </c>
      <c r="AQ114">
        <f>(Table2[[#This Row],[Sharpe Ratio]]-AVERAGE(Table2[Sharpe Ratio]))/_xlfn.STDEV.P(Table2[Sharpe Ratio])</f>
        <v>0.36169728342203367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4.2213454509929136</v>
      </c>
      <c r="AS114">
        <f>_xlfn.RANK.AVG(Table2[[#This Row],[1Y Return vs Nifty Z-Score]],Table2[1Y Return vs Nifty Z-Score])</f>
        <v>123</v>
      </c>
      <c r="AT114">
        <f>_xlfn.RANK.AVG(Table2[[#This Row],[6M Return vs Nifty Z-Score]],Table2[6M Return vs Nifty Z-Score])</f>
        <v>151</v>
      </c>
      <c r="AU114">
        <f>_xlfn.RANK.AVG(Table2[[#This Row],[Sharpe Ratio Z-Score]],Table2[Sharpe Ratio Z-Score])</f>
        <v>243</v>
      </c>
      <c r="AV114">
        <f>(Table2[[#This Row],[Rank 1Y]]+Table2[[#This Row],[Rank 6M]]+Table2[[#This Row],[Rank Sharpe]])/3</f>
        <v>172.33333333333334</v>
      </c>
    </row>
    <row r="115" spans="1:48" x14ac:dyDescent="0.3">
      <c r="A115" t="s">
        <v>1020</v>
      </c>
      <c r="B115" t="s">
        <v>1021</v>
      </c>
      <c r="C115" t="s">
        <v>3170</v>
      </c>
      <c r="D115" t="s">
        <v>166</v>
      </c>
      <c r="E115">
        <v>13972.261641450001</v>
      </c>
      <c r="F115">
        <v>622.65</v>
      </c>
      <c r="G115">
        <v>30.2670280669767</v>
      </c>
      <c r="H115">
        <f>(Table2[[#This Row],[1Y Return vs Nifty]]-AVERAGE(Table2[1Y Return vs Nifty]))/_xlfn.STDEV.P(Table2[1Y Return vs Nifty])</f>
        <v>2.7935191028641778E-2</v>
      </c>
      <c r="I115">
        <v>2.9652369794800899</v>
      </c>
      <c r="J115">
        <f>(Table2[[#This Row],[1M Return vs Nifty]]-AVERAGE(Table2[1M Return vs Nifty]))/_xlfn.STDEV.P(Table2[1M Return vs Nifty])</f>
        <v>0.32064295569555928</v>
      </c>
      <c r="K115">
        <v>29.427215054162701</v>
      </c>
      <c r="L115">
        <f>(Table2[[#This Row],[6M Return vs Nifty]]-AVERAGE(Table2[6M Return vs Nifty]))/_xlfn.STDEV.P(Table2[6M Return vs Nifty])</f>
        <v>0.45518702190144178</v>
      </c>
      <c r="M115">
        <v>-1.8526811426940499</v>
      </c>
      <c r="N115">
        <f>(Table2[[#This Row],[1W Return vs Nifty]]-AVERAGE(Table2[1W Return vs Nifty]))/_xlfn.STDEV.P(Table2[1W Return vs Nifty])</f>
        <v>3.1638707931452799E-2</v>
      </c>
      <c r="O115">
        <v>618.41999999999996</v>
      </c>
      <c r="P115">
        <v>614.36713775975102</v>
      </c>
      <c r="Q115">
        <v>544.11377272886295</v>
      </c>
      <c r="R115">
        <v>52.812817821868798</v>
      </c>
      <c r="S115" s="1">
        <f>(Table2[[#This Row],[Close Price]]-Table2[[#This Row],[20D EMA]])/Table2[[#This Row],[20D EMA]]</f>
        <v>6.8400116425730382E-3</v>
      </c>
      <c r="T115" s="1">
        <f>(Table2[[#This Row],[Close Price]]-Table2[[#This Row],[50D EMA]])/Table2[[#This Row],[50D EMA]]</f>
        <v>1.3481942199011275E-2</v>
      </c>
      <c r="U115" s="1">
        <f>(Table2[[#This Row],[Close Price]]-Table2[[#This Row],[200D EMA]])/Table2[[#This Row],[200D EMA]]</f>
        <v>0.14433787786193819</v>
      </c>
      <c r="V115">
        <v>0.32485176841319602</v>
      </c>
      <c r="W115">
        <v>614.04999999999995</v>
      </c>
      <c r="X115">
        <v>626.70000000000005</v>
      </c>
      <c r="Y115">
        <v>604.20000000000005</v>
      </c>
      <c r="Z115">
        <v>651.70000000000005</v>
      </c>
      <c r="AA115">
        <v>604.20000000000005</v>
      </c>
      <c r="AB115">
        <v>651.70000000000005</v>
      </c>
      <c r="AC115" s="1">
        <f>(Table2[[#This Row],[Close Price]]/Table2[[#This Row],[Day Low]])-1</f>
        <v>1.4005374155199091E-2</v>
      </c>
      <c r="AD115" s="1">
        <f>(Table2[[#This Row],[Day High]]/Table2[[#This Row],[Close Price]])-1</f>
        <v>6.5044567574079615E-3</v>
      </c>
      <c r="AE115" s="1">
        <f>(Table2[[#This Row],[Close Price]]/Table2[[#This Row],[Current Week Low]])-1</f>
        <v>3.0536246276067436E-2</v>
      </c>
      <c r="AF115" s="1">
        <f>(Table2[[#This Row],[Current Week High]]/Table2[[#This Row],[Close Price]])-1</f>
        <v>4.6655424395728007E-2</v>
      </c>
      <c r="AG115" s="1">
        <f>(Table2[[#This Row],[Close Price]]/Table2[[#This Row],[Current Month Low]])-1</f>
        <v>3.0536246276067436E-2</v>
      </c>
      <c r="AH115" s="1">
        <f>(Table2[[#This Row],[Current Month High]]/Table2[[#This Row],[Close Price]])-1</f>
        <v>4.6655424395728007E-2</v>
      </c>
      <c r="AI115">
        <v>15.112824219063601</v>
      </c>
      <c r="AJ115">
        <v>79.917647908690299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-0.11</v>
      </c>
      <c r="AM115" t="s">
        <v>3202</v>
      </c>
      <c r="AN115">
        <v>0.92</v>
      </c>
      <c r="AO115" t="s">
        <v>3203</v>
      </c>
      <c r="AP115">
        <v>0.197880820100409</v>
      </c>
      <c r="AQ115">
        <f>(Table2[[#This Row],[Sharpe Ratio]]-AVERAGE(Table2[Sharpe Ratio]))/_xlfn.STDEV.P(Table2[Sharpe Ratio])</f>
        <v>1.5531807759664189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2.3885846525235146</v>
      </c>
      <c r="AS115">
        <f>_xlfn.RANK.AVG(Table2[[#This Row],[1Y Return vs Nifty Z-Score]],Table2[1Y Return vs Nifty Z-Score])</f>
        <v>292</v>
      </c>
      <c r="AT115">
        <f>_xlfn.RANK.AVG(Table2[[#This Row],[6M Return vs Nifty Z-Score]],Table2[6M Return vs Nifty Z-Score])</f>
        <v>181</v>
      </c>
      <c r="AU115">
        <f>_xlfn.RANK.AVG(Table2[[#This Row],[Sharpe Ratio Z-Score]],Table2[Sharpe Ratio Z-Score])</f>
        <v>44</v>
      </c>
      <c r="AV115">
        <f>(Table2[[#This Row],[Rank 1Y]]+Table2[[#This Row],[Rank 6M]]+Table2[[#This Row],[Rank Sharpe]])/3</f>
        <v>172.33333333333334</v>
      </c>
    </row>
    <row r="116" spans="1:48" x14ac:dyDescent="0.3">
      <c r="A116" t="s">
        <v>783</v>
      </c>
      <c r="B116" t="s">
        <v>784</v>
      </c>
      <c r="C116" t="s">
        <v>3159</v>
      </c>
      <c r="D116" t="s">
        <v>675</v>
      </c>
      <c r="E116">
        <v>21684.454100479899</v>
      </c>
      <c r="F116">
        <v>150.4</v>
      </c>
      <c r="G116">
        <v>82.775225166514701</v>
      </c>
      <c r="H116">
        <f>(Table2[[#This Row],[1Y Return vs Nifty]]-AVERAGE(Table2[1Y Return vs Nifty]))/_xlfn.STDEV.P(Table2[1Y Return vs Nifty])</f>
        <v>0.89536228011882668</v>
      </c>
      <c r="I116">
        <v>6.5929743189632601</v>
      </c>
      <c r="J116">
        <f>(Table2[[#This Row],[1M Return vs Nifty]]-AVERAGE(Table2[1M Return vs Nifty]))/_xlfn.STDEV.P(Table2[1M Return vs Nifty])</f>
        <v>0.66378902151193975</v>
      </c>
      <c r="K116">
        <v>48.661758353203503</v>
      </c>
      <c r="L116">
        <f>(Table2[[#This Row],[6M Return vs Nifty]]-AVERAGE(Table2[6M Return vs Nifty]))/_xlfn.STDEV.P(Table2[6M Return vs Nifty])</f>
        <v>1.0523023607012971</v>
      </c>
      <c r="M116">
        <v>-4.9525957805149696</v>
      </c>
      <c r="N116">
        <f>(Table2[[#This Row],[1W Return vs Nifty]]-AVERAGE(Table2[1W Return vs Nifty]))/_xlfn.STDEV.P(Table2[1W Return vs Nifty])</f>
        <v>-0.68612751952341444</v>
      </c>
      <c r="O116">
        <v>147.24</v>
      </c>
      <c r="P116">
        <v>136.56270447092299</v>
      </c>
      <c r="Q116">
        <v>109.866318469737</v>
      </c>
      <c r="R116">
        <v>52.233240983613499</v>
      </c>
      <c r="S116" s="1">
        <f>(Table2[[#This Row],[Close Price]]-Table2[[#This Row],[20D EMA]])/Table2[[#This Row],[20D EMA]]</f>
        <v>2.1461559358869849E-2</v>
      </c>
      <c r="T116" s="1">
        <f>(Table2[[#This Row],[Close Price]]-Table2[[#This Row],[50D EMA]])/Table2[[#This Row],[50D EMA]]</f>
        <v>0.10132558213961891</v>
      </c>
      <c r="U116" s="1">
        <f>(Table2[[#This Row],[Close Price]]-Table2[[#This Row],[200D EMA]])/Table2[[#This Row],[200D EMA]]</f>
        <v>0.3689363773614398</v>
      </c>
      <c r="V116">
        <v>0.77204228238157901</v>
      </c>
      <c r="W116">
        <v>146.85</v>
      </c>
      <c r="X116">
        <v>152.29</v>
      </c>
      <c r="Y116">
        <v>146.25</v>
      </c>
      <c r="Z116">
        <v>156.35</v>
      </c>
      <c r="AA116">
        <v>146.01</v>
      </c>
      <c r="AB116">
        <v>160.66</v>
      </c>
      <c r="AC116" s="1">
        <f>(Table2[[#This Row],[Close Price]]/Table2[[#This Row],[Day Low]])-1</f>
        <v>2.417432754511406E-2</v>
      </c>
      <c r="AD116" s="1">
        <f>(Table2[[#This Row],[Day High]]/Table2[[#This Row],[Close Price]])-1</f>
        <v>1.2566489361702127E-2</v>
      </c>
      <c r="AE116" s="1">
        <f>(Table2[[#This Row],[Close Price]]/Table2[[#This Row],[Current Week Low]])-1</f>
        <v>2.837606837606832E-2</v>
      </c>
      <c r="AF116" s="1">
        <f>(Table2[[#This Row],[Current Week High]]/Table2[[#This Row],[Close Price]])-1</f>
        <v>3.9561170212765839E-2</v>
      </c>
      <c r="AG116" s="1">
        <f>(Table2[[#This Row],[Close Price]]/Table2[[#This Row],[Current Month Low]])-1</f>
        <v>3.0066433805903792E-2</v>
      </c>
      <c r="AH116" s="1">
        <f>(Table2[[#This Row],[Current Month High]]/Table2[[#This Row],[Close Price]])-1</f>
        <v>6.8218085106382942E-2</v>
      </c>
      <c r="AI116">
        <v>6.8218085106382897</v>
      </c>
      <c r="AJ116">
        <v>144.55284552845501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0.22</v>
      </c>
      <c r="AM116" t="s">
        <v>3203</v>
      </c>
      <c r="AN116">
        <v>1.61</v>
      </c>
      <c r="AO116" t="s">
        <v>3203</v>
      </c>
      <c r="AP116">
        <v>7.2468238657893994E-2</v>
      </c>
      <c r="AQ116">
        <f>(Table2[[#This Row],[Sharpe Ratio]]-AVERAGE(Table2[Sharpe Ratio]))/_xlfn.STDEV.P(Table2[Sharpe Ratio])</f>
        <v>8.8828193303803663E-2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2.014154336112453</v>
      </c>
      <c r="AS116">
        <f>_xlfn.RANK.AVG(Table2[[#This Row],[1Y Return vs Nifty Z-Score]],Table2[1Y Return vs Nifty Z-Score])</f>
        <v>105</v>
      </c>
      <c r="AT116">
        <f>_xlfn.RANK.AVG(Table2[[#This Row],[6M Return vs Nifty Z-Score]],Table2[6M Return vs Nifty Z-Score])</f>
        <v>98</v>
      </c>
      <c r="AU116">
        <f>_xlfn.RANK.AVG(Table2[[#This Row],[Sharpe Ratio Z-Score]],Table2[Sharpe Ratio Z-Score])</f>
        <v>321</v>
      </c>
      <c r="AV116">
        <f>(Table2[[#This Row],[Rank 1Y]]+Table2[[#This Row],[Rank 6M]]+Table2[[#This Row],[Rank Sharpe]])/3</f>
        <v>174.66666666666666</v>
      </c>
    </row>
    <row r="117" spans="1:48" x14ac:dyDescent="0.3">
      <c r="A117" t="s">
        <v>25</v>
      </c>
      <c r="B117" t="s">
        <v>26</v>
      </c>
      <c r="C117" t="s">
        <v>3159</v>
      </c>
      <c r="D117" t="s">
        <v>27</v>
      </c>
      <c r="E117">
        <v>985418.75980194495</v>
      </c>
      <c r="F117">
        <v>1646.75</v>
      </c>
      <c r="G117">
        <v>57.957292743683702</v>
      </c>
      <c r="H117">
        <f>(Table2[[#This Row],[1Y Return vs Nifty]]-AVERAGE(Table2[1Y Return vs Nifty]))/_xlfn.STDEV.P(Table2[1Y Return vs Nifty])</f>
        <v>0.48537397223684403</v>
      </c>
      <c r="I117">
        <v>3.35048725690931</v>
      </c>
      <c r="J117">
        <f>(Table2[[#This Row],[1M Return vs Nifty]]-AVERAGE(Table2[1M Return vs Nifty]))/_xlfn.STDEV.P(Table2[1M Return vs Nifty])</f>
        <v>0.35708360855532217</v>
      </c>
      <c r="K117">
        <v>23.0752657403009</v>
      </c>
      <c r="L117">
        <f>(Table2[[#This Row],[6M Return vs Nifty]]-AVERAGE(Table2[6M Return vs Nifty]))/_xlfn.STDEV.P(Table2[6M Return vs Nifty])</f>
        <v>0.25799770954718154</v>
      </c>
      <c r="M117">
        <v>0.11637415915235</v>
      </c>
      <c r="N117">
        <f>(Table2[[#This Row],[1W Return vs Nifty]]-AVERAGE(Table2[1W Return vs Nifty]))/_xlfn.STDEV.P(Table2[1W Return vs Nifty])</f>
        <v>0.48756138993465387</v>
      </c>
      <c r="O117">
        <v>1545.12</v>
      </c>
      <c r="P117">
        <v>1494.7817056204599</v>
      </c>
      <c r="Q117">
        <v>1297.77608222955</v>
      </c>
      <c r="R117">
        <v>82.712792565439301</v>
      </c>
      <c r="S117" s="1">
        <f>(Table2[[#This Row],[Close Price]]-Table2[[#This Row],[20D EMA]])/Table2[[#This Row],[20D EMA]]</f>
        <v>6.5774826550688698E-2</v>
      </c>
      <c r="T117" s="1">
        <f>(Table2[[#This Row],[Close Price]]-Table2[[#This Row],[50D EMA]])/Table2[[#This Row],[50D EMA]]</f>
        <v>0.10166587790587156</v>
      </c>
      <c r="U117" s="1">
        <f>(Table2[[#This Row],[Close Price]]-Table2[[#This Row],[200D EMA]])/Table2[[#This Row],[200D EMA]]</f>
        <v>0.26890148658844193</v>
      </c>
      <c r="V117">
        <v>1.2099055900686699</v>
      </c>
      <c r="W117">
        <v>1590.1</v>
      </c>
      <c r="X117">
        <v>1652.8</v>
      </c>
      <c r="Y117">
        <v>1523.25</v>
      </c>
      <c r="Z117">
        <v>1652.8</v>
      </c>
      <c r="AA117">
        <v>1523.25</v>
      </c>
      <c r="AB117">
        <v>1652.8</v>
      </c>
      <c r="AC117" s="1">
        <f>(Table2[[#This Row],[Close Price]]/Table2[[#This Row],[Day Low]])-1</f>
        <v>3.5626690145273976E-2</v>
      </c>
      <c r="AD117" s="1">
        <f>(Table2[[#This Row],[Day High]]/Table2[[#This Row],[Close Price]])-1</f>
        <v>3.6739031425534474E-3</v>
      </c>
      <c r="AE117" s="1">
        <f>(Table2[[#This Row],[Close Price]]/Table2[[#This Row],[Current Week Low]])-1</f>
        <v>8.1076645330707464E-2</v>
      </c>
      <c r="AF117" s="1">
        <f>(Table2[[#This Row],[Current Week High]]/Table2[[#This Row],[Close Price]])-1</f>
        <v>3.6739031425534474E-3</v>
      </c>
      <c r="AG117" s="1">
        <f>(Table2[[#This Row],[Close Price]]/Table2[[#This Row],[Current Month Low]])-1</f>
        <v>8.1076645330707464E-2</v>
      </c>
      <c r="AH117" s="1">
        <f>(Table2[[#This Row],[Current Month High]]/Table2[[#This Row],[Close Price]])-1</f>
        <v>3.6739031425534474E-3</v>
      </c>
      <c r="AI117">
        <v>0.36739031425534402</v>
      </c>
      <c r="AJ117">
        <v>86.073446327683598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0.08</v>
      </c>
      <c r="AM117" t="s">
        <v>3203</v>
      </c>
      <c r="AN117">
        <v>8.14</v>
      </c>
      <c r="AO117" t="s">
        <v>3203</v>
      </c>
      <c r="AP117">
        <v>0.148025756612993</v>
      </c>
      <c r="AQ117">
        <f>(Table2[[#This Row],[Sharpe Ratio]]-AVERAGE(Table2[Sharpe Ratio]))/_xlfn.STDEV.P(Table2[Sharpe Ratio])</f>
        <v>0.97105902919359188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2.5590757094675936</v>
      </c>
      <c r="AS117">
        <f>_xlfn.RANK.AVG(Table2[[#This Row],[1Y Return vs Nifty Z-Score]],Table2[1Y Return vs Nifty Z-Score])</f>
        <v>167</v>
      </c>
      <c r="AT117">
        <f>_xlfn.RANK.AVG(Table2[[#This Row],[6M Return vs Nifty Z-Score]],Table2[6M Return vs Nifty Z-Score])</f>
        <v>241</v>
      </c>
      <c r="AU117">
        <f>_xlfn.RANK.AVG(Table2[[#This Row],[Sharpe Ratio Z-Score]],Table2[Sharpe Ratio Z-Score])</f>
        <v>118</v>
      </c>
      <c r="AV117">
        <f>(Table2[[#This Row],[Rank 1Y]]+Table2[[#This Row],[Rank 6M]]+Table2[[#This Row],[Rank Sharpe]])/3</f>
        <v>175.33333333333334</v>
      </c>
    </row>
    <row r="118" spans="1:48" x14ac:dyDescent="0.3">
      <c r="A118" t="s">
        <v>1514</v>
      </c>
      <c r="B118" t="s">
        <v>1515</v>
      </c>
      <c r="C118" t="s">
        <v>3167</v>
      </c>
      <c r="D118" t="s">
        <v>400</v>
      </c>
      <c r="E118">
        <v>6806.6408563300001</v>
      </c>
      <c r="F118">
        <v>219.1</v>
      </c>
      <c r="G118">
        <v>106.34565752355699</v>
      </c>
      <c r="H118">
        <f>(Table2[[#This Row],[1Y Return vs Nifty]]-AVERAGE(Table2[1Y Return vs Nifty]))/_xlfn.STDEV.P(Table2[1Y Return vs Nifty])</f>
        <v>1.2847420847483442</v>
      </c>
      <c r="I118">
        <v>-0.64169617659647304</v>
      </c>
      <c r="J118">
        <f>(Table2[[#This Row],[1M Return vs Nifty]]-AVERAGE(Table2[1M Return vs Nifty]))/_xlfn.STDEV.P(Table2[1M Return vs Nifty])</f>
        <v>-2.0535251640329044E-2</v>
      </c>
      <c r="K118">
        <v>21.410551758505601</v>
      </c>
      <c r="L118">
        <f>(Table2[[#This Row],[6M Return vs Nifty]]-AVERAGE(Table2[6M Return vs Nifty]))/_xlfn.STDEV.P(Table2[6M Return vs Nifty])</f>
        <v>0.20631848650609552</v>
      </c>
      <c r="M118">
        <v>-1.8291317299757499</v>
      </c>
      <c r="N118">
        <f>(Table2[[#This Row],[1W Return vs Nifty]]-AVERAGE(Table2[1W Return vs Nifty]))/_xlfn.STDEV.P(Table2[1W Return vs Nifty])</f>
        <v>3.7091430054625132E-2</v>
      </c>
      <c r="O118">
        <v>212.25</v>
      </c>
      <c r="P118">
        <v>208.322773879869</v>
      </c>
      <c r="Q118">
        <v>177.493198084749</v>
      </c>
      <c r="R118">
        <v>70.430360972367097</v>
      </c>
      <c r="S118" s="1">
        <f>(Table2[[#This Row],[Close Price]]-Table2[[#This Row],[20D EMA]])/Table2[[#This Row],[20D EMA]]</f>
        <v>3.2273262661955217E-2</v>
      </c>
      <c r="T118" s="1">
        <f>(Table2[[#This Row],[Close Price]]-Table2[[#This Row],[50D EMA]])/Table2[[#This Row],[50D EMA]]</f>
        <v>5.1733307498803581E-2</v>
      </c>
      <c r="U118" s="1">
        <f>(Table2[[#This Row],[Close Price]]-Table2[[#This Row],[200D EMA]])/Table2[[#This Row],[200D EMA]]</f>
        <v>0.23441350070995221</v>
      </c>
      <c r="V118">
        <v>1.4614615154619299</v>
      </c>
      <c r="W118">
        <v>214.5</v>
      </c>
      <c r="X118">
        <v>219.5</v>
      </c>
      <c r="Y118">
        <v>209.34</v>
      </c>
      <c r="Z118">
        <v>220</v>
      </c>
      <c r="AA118">
        <v>205.08</v>
      </c>
      <c r="AB118">
        <v>220</v>
      </c>
      <c r="AC118" s="1">
        <f>(Table2[[#This Row],[Close Price]]/Table2[[#This Row],[Day Low]])-1</f>
        <v>2.144522144522143E-2</v>
      </c>
      <c r="AD118" s="1">
        <f>(Table2[[#This Row],[Day High]]/Table2[[#This Row],[Close Price]])-1</f>
        <v>1.8256503879507946E-3</v>
      </c>
      <c r="AE118" s="1">
        <f>(Table2[[#This Row],[Close Price]]/Table2[[#This Row],[Current Week Low]])-1</f>
        <v>4.6622719021687242E-2</v>
      </c>
      <c r="AF118" s="1">
        <f>(Table2[[#This Row],[Current Week High]]/Table2[[#This Row],[Close Price]])-1</f>
        <v>4.1077133728890658E-3</v>
      </c>
      <c r="AG118" s="1">
        <f>(Table2[[#This Row],[Close Price]]/Table2[[#This Row],[Current Month Low]])-1</f>
        <v>6.8363565437877805E-2</v>
      </c>
      <c r="AH118" s="1">
        <f>(Table2[[#This Row],[Current Month High]]/Table2[[#This Row],[Close Price]])-1</f>
        <v>4.1077133728890658E-3</v>
      </c>
      <c r="AI118">
        <v>1.38749429484252</v>
      </c>
      <c r="AJ118">
        <v>207.29312762973299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7.0000000000000007E-2</v>
      </c>
      <c r="AM118" t="s">
        <v>3203</v>
      </c>
      <c r="AN118">
        <v>4.46</v>
      </c>
      <c r="AO118" t="s">
        <v>3203</v>
      </c>
      <c r="AP118">
        <v>0.11454853771840499</v>
      </c>
      <c r="AQ118">
        <f>(Table2[[#This Row],[Sharpe Ratio]]-AVERAGE(Table2[Sharpe Ratio]))/_xlfn.STDEV.P(Table2[Sharpe Ratio])</f>
        <v>0.58016960338967505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2.0877863530584109</v>
      </c>
      <c r="AS118">
        <f>_xlfn.RANK.AVG(Table2[[#This Row],[1Y Return vs Nifty Z-Score]],Table2[1Y Return vs Nifty Z-Score])</f>
        <v>72</v>
      </c>
      <c r="AT118">
        <f>_xlfn.RANK.AVG(Table2[[#This Row],[6M Return vs Nifty Z-Score]],Table2[6M Return vs Nifty Z-Score])</f>
        <v>255</v>
      </c>
      <c r="AU118">
        <f>_xlfn.RANK.AVG(Table2[[#This Row],[Sharpe Ratio Z-Score]],Table2[Sharpe Ratio Z-Score])</f>
        <v>201</v>
      </c>
      <c r="AV118">
        <f>(Table2[[#This Row],[Rank 1Y]]+Table2[[#This Row],[Rank 6M]]+Table2[[#This Row],[Rank Sharpe]])/3</f>
        <v>176</v>
      </c>
    </row>
    <row r="119" spans="1:48" x14ac:dyDescent="0.3">
      <c r="A119" t="s">
        <v>1282</v>
      </c>
      <c r="B119" t="s">
        <v>1283</v>
      </c>
      <c r="C119" t="s">
        <v>3170</v>
      </c>
      <c r="D119" t="s">
        <v>762</v>
      </c>
      <c r="E119">
        <v>9080.2912417619991</v>
      </c>
      <c r="F119">
        <v>227.31</v>
      </c>
      <c r="G119">
        <v>39.600818144053903</v>
      </c>
      <c r="H119">
        <f>(Table2[[#This Row],[1Y Return vs Nifty]]-AVERAGE(Table2[1Y Return vs Nifty]))/_xlfn.STDEV.P(Table2[1Y Return vs Nifty])</f>
        <v>0.18212792290610264</v>
      </c>
      <c r="I119">
        <v>-11.2834756966725</v>
      </c>
      <c r="J119">
        <f>(Table2[[#This Row],[1M Return vs Nifty]]-AVERAGE(Table2[1M Return vs Nifty]))/_xlfn.STDEV.P(Table2[1M Return vs Nifty])</f>
        <v>-1.0271364561585314</v>
      </c>
      <c r="K119">
        <v>27.472906121500198</v>
      </c>
      <c r="L119">
        <f>(Table2[[#This Row],[6M Return vs Nifty]]-AVERAGE(Table2[6M Return vs Nifty]))/_xlfn.STDEV.P(Table2[6M Return vs Nifty])</f>
        <v>0.39451764065834521</v>
      </c>
      <c r="M119">
        <v>-4.75603800089735</v>
      </c>
      <c r="N119">
        <f>(Table2[[#This Row],[1W Return vs Nifty]]-AVERAGE(Table2[1W Return vs Nifty]))/_xlfn.STDEV.P(Table2[1W Return vs Nifty])</f>
        <v>-0.64061577083467713</v>
      </c>
      <c r="O119">
        <v>237.18</v>
      </c>
      <c r="P119">
        <v>240.33478302984</v>
      </c>
      <c r="Q119">
        <v>201.459992836092</v>
      </c>
      <c r="R119">
        <v>33.8806669231573</v>
      </c>
      <c r="S119" s="1">
        <f>(Table2[[#This Row],[Close Price]]-Table2[[#This Row],[20D EMA]])/Table2[[#This Row],[20D EMA]]</f>
        <v>-4.1613964077915525E-2</v>
      </c>
      <c r="T119" s="1">
        <f>(Table2[[#This Row],[Close Price]]-Table2[[#This Row],[50D EMA]])/Table2[[#This Row],[50D EMA]]</f>
        <v>-5.4194332029845367E-2</v>
      </c>
      <c r="U119" s="1">
        <f>(Table2[[#This Row],[Close Price]]-Table2[[#This Row],[200D EMA]])/Table2[[#This Row],[200D EMA]]</f>
        <v>0.12831335293920906</v>
      </c>
      <c r="V119">
        <v>0.32667552168136199</v>
      </c>
      <c r="W119">
        <v>224</v>
      </c>
      <c r="X119">
        <v>229.9</v>
      </c>
      <c r="Y119">
        <v>221.61</v>
      </c>
      <c r="Z119">
        <v>229.9</v>
      </c>
      <c r="AA119">
        <v>220</v>
      </c>
      <c r="AB119">
        <v>243.98</v>
      </c>
      <c r="AC119" s="1">
        <f>(Table2[[#This Row],[Close Price]]/Table2[[#This Row],[Day Low]])-1</f>
        <v>1.4776785714285756E-2</v>
      </c>
      <c r="AD119" s="1">
        <f>(Table2[[#This Row],[Day High]]/Table2[[#This Row],[Close Price]])-1</f>
        <v>1.1394131362456594E-2</v>
      </c>
      <c r="AE119" s="1">
        <f>(Table2[[#This Row],[Close Price]]/Table2[[#This Row],[Current Week Low]])-1</f>
        <v>2.5720860971977677E-2</v>
      </c>
      <c r="AF119" s="1">
        <f>(Table2[[#This Row],[Current Week High]]/Table2[[#This Row],[Close Price]])-1</f>
        <v>1.1394131362456594E-2</v>
      </c>
      <c r="AG119" s="1">
        <f>(Table2[[#This Row],[Close Price]]/Table2[[#This Row],[Current Month Low]])-1</f>
        <v>3.3227272727272661E-2</v>
      </c>
      <c r="AH119" s="1">
        <f>(Table2[[#This Row],[Current Month High]]/Table2[[#This Row],[Close Price]])-1</f>
        <v>7.3335972900444357E-2</v>
      </c>
      <c r="AI119">
        <v>30.434208789758401</v>
      </c>
      <c r="AJ119">
        <v>105.338753387533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0.04</v>
      </c>
      <c r="AM119" t="s">
        <v>3203</v>
      </c>
      <c r="AN119">
        <v>-7.37</v>
      </c>
      <c r="AO119" t="s">
        <v>3202</v>
      </c>
      <c r="AP119">
        <v>0.17504283327100201</v>
      </c>
      <c r="AQ119">
        <f>(Table2[[#This Row],[Sharpe Ratio]]-AVERAGE(Table2[Sharpe Ratio]))/_xlfn.STDEV.P(Table2[Sharpe Ratio])</f>
        <v>1.2865180168413624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250</v>
      </c>
      <c r="AT119">
        <f>_xlfn.RANK.AVG(Table2[[#This Row],[6M Return vs Nifty Z-Score]],Table2[6M Return vs Nifty Z-Score])</f>
        <v>205</v>
      </c>
      <c r="AU119">
        <f>_xlfn.RANK.AVG(Table2[[#This Row],[Sharpe Ratio Z-Score]],Table2[Sharpe Ratio Z-Score])</f>
        <v>75</v>
      </c>
      <c r="AV119">
        <f>(Table2[[#This Row],[Rank 1Y]]+Table2[[#This Row],[Rank 6M]]+Table2[[#This Row],[Rank Sharpe]])/3</f>
        <v>176.66666666666666</v>
      </c>
    </row>
    <row r="120" spans="1:48" x14ac:dyDescent="0.3">
      <c r="A120" t="s">
        <v>164</v>
      </c>
      <c r="B120" t="s">
        <v>165</v>
      </c>
      <c r="C120" t="s">
        <v>3170</v>
      </c>
      <c r="D120" t="s">
        <v>166</v>
      </c>
      <c r="E120">
        <v>163597.50366749999</v>
      </c>
      <c r="F120">
        <v>7720.2</v>
      </c>
      <c r="G120">
        <v>48.395681376893997</v>
      </c>
      <c r="H120">
        <f>(Table2[[#This Row],[1Y Return vs Nifty]]-AVERAGE(Table2[1Y Return vs Nifty]))/_xlfn.STDEV.P(Table2[1Y Return vs Nifty])</f>
        <v>0.32741766878229267</v>
      </c>
      <c r="I120">
        <v>-9.4303798422824308</v>
      </c>
      <c r="J120">
        <f>(Table2[[#This Row],[1M Return vs Nifty]]-AVERAGE(Table2[1M Return vs Nifty]))/_xlfn.STDEV.P(Table2[1M Return vs Nifty])</f>
        <v>-0.85185294125411759</v>
      </c>
      <c r="K120">
        <v>21.346143562180899</v>
      </c>
      <c r="L120">
        <f>(Table2[[#This Row],[6M Return vs Nifty]]-AVERAGE(Table2[6M Return vs Nifty]))/_xlfn.STDEV.P(Table2[6M Return vs Nifty])</f>
        <v>0.20431900456509045</v>
      </c>
      <c r="M120">
        <v>-2.09690351731714</v>
      </c>
      <c r="N120">
        <f>(Table2[[#This Row],[1W Return vs Nifty]]-AVERAGE(Table2[1W Return vs Nifty]))/_xlfn.STDEV.P(Table2[1W Return vs Nifty])</f>
        <v>-2.4909485478320482E-2</v>
      </c>
      <c r="O120">
        <v>7720.46</v>
      </c>
      <c r="P120">
        <v>7802.5479967792298</v>
      </c>
      <c r="Q120">
        <v>6770.7777634734603</v>
      </c>
      <c r="R120">
        <v>52.644715223728198</v>
      </c>
      <c r="S120" s="1">
        <f>(Table2[[#This Row],[Close Price]]-Table2[[#This Row],[20D EMA]])/Table2[[#This Row],[20D EMA]]</f>
        <v>-3.3676749830996895E-5</v>
      </c>
      <c r="T120" s="1">
        <f>(Table2[[#This Row],[Close Price]]-Table2[[#This Row],[50D EMA]])/Table2[[#This Row],[50D EMA]]</f>
        <v>-1.0553987852842684E-2</v>
      </c>
      <c r="U120" s="1">
        <f>(Table2[[#This Row],[Close Price]]-Table2[[#This Row],[200D EMA]])/Table2[[#This Row],[200D EMA]]</f>
        <v>0.14022351193513088</v>
      </c>
      <c r="V120">
        <v>0.66450240139046401</v>
      </c>
      <c r="W120">
        <v>7615.05</v>
      </c>
      <c r="X120">
        <v>7756</v>
      </c>
      <c r="Y120">
        <v>7431.55</v>
      </c>
      <c r="Z120">
        <v>7756</v>
      </c>
      <c r="AA120">
        <v>7431.55</v>
      </c>
      <c r="AB120">
        <v>7947.35</v>
      </c>
      <c r="AC120" s="1">
        <f>(Table2[[#This Row],[Close Price]]/Table2[[#This Row],[Day Low]])-1</f>
        <v>1.3808182480745224E-2</v>
      </c>
      <c r="AD120" s="1">
        <f>(Table2[[#This Row],[Day High]]/Table2[[#This Row],[Close Price]])-1</f>
        <v>4.6371855651408111E-3</v>
      </c>
      <c r="AE120" s="1">
        <f>(Table2[[#This Row],[Close Price]]/Table2[[#This Row],[Current Week Low]])-1</f>
        <v>3.8841156959180667E-2</v>
      </c>
      <c r="AF120" s="1">
        <f>(Table2[[#This Row],[Current Week High]]/Table2[[#This Row],[Close Price]])-1</f>
        <v>4.6371855651408111E-3</v>
      </c>
      <c r="AG120" s="1">
        <f>(Table2[[#This Row],[Close Price]]/Table2[[#This Row],[Current Month Low]])-1</f>
        <v>3.8841156959180667E-2</v>
      </c>
      <c r="AH120" s="1">
        <f>(Table2[[#This Row],[Current Month High]]/Table2[[#This Row],[Close Price]])-1</f>
        <v>2.9422812880495419E-2</v>
      </c>
      <c r="AI120">
        <v>18.519597937877201</v>
      </c>
      <c r="AJ120">
        <v>100.524675324675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-0.13</v>
      </c>
      <c r="AM120" t="s">
        <v>3202</v>
      </c>
      <c r="AN120">
        <v>-2.36</v>
      </c>
      <c r="AO120" t="s">
        <v>3202</v>
      </c>
      <c r="AP120">
        <v>0.177569057478354</v>
      </c>
      <c r="AQ120">
        <f>(Table2[[#This Row],[Sharpe Ratio]]-AVERAGE(Table2[Sharpe Ratio]))/_xlfn.STDEV.P(Table2[Sharpe Ratio])</f>
        <v>1.3160149213773427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205</v>
      </c>
      <c r="AT120">
        <f>_xlfn.RANK.AVG(Table2[[#This Row],[6M Return vs Nifty Z-Score]],Table2[6M Return vs Nifty Z-Score])</f>
        <v>257</v>
      </c>
      <c r="AU120">
        <f>_xlfn.RANK.AVG(Table2[[#This Row],[Sharpe Ratio Z-Score]],Table2[Sharpe Ratio Z-Score])</f>
        <v>71</v>
      </c>
      <c r="AV120">
        <f>(Table2[[#This Row],[Rank 1Y]]+Table2[[#This Row],[Rank 6M]]+Table2[[#This Row],[Rank Sharpe]])/3</f>
        <v>177.66666666666666</v>
      </c>
    </row>
    <row r="121" spans="1:48" x14ac:dyDescent="0.3">
      <c r="A121" t="s">
        <v>235</v>
      </c>
      <c r="B121" t="s">
        <v>236</v>
      </c>
      <c r="C121" t="s">
        <v>3159</v>
      </c>
      <c r="D121" t="s">
        <v>237</v>
      </c>
      <c r="E121">
        <v>114310.81167748</v>
      </c>
      <c r="F121">
        <v>433.45</v>
      </c>
      <c r="G121">
        <v>111.23711121962801</v>
      </c>
      <c r="H121">
        <f>(Table2[[#This Row],[1Y Return vs Nifty]]-AVERAGE(Table2[1Y Return vs Nifty]))/_xlfn.STDEV.P(Table2[1Y Return vs Nifty])</f>
        <v>1.3655481240979532</v>
      </c>
      <c r="I121">
        <v>-1.2709537499758401</v>
      </c>
      <c r="J121">
        <f>(Table2[[#This Row],[1M Return vs Nifty]]-AVERAGE(Table2[1M Return vs Nifty]))/_xlfn.STDEV.P(Table2[1M Return vs Nifty])</f>
        <v>-8.0056446391725919E-2</v>
      </c>
      <c r="K121">
        <v>61.674254925716902</v>
      </c>
      <c r="L121">
        <f>(Table2[[#This Row],[6M Return vs Nifty]]-AVERAGE(Table2[6M Return vs Nifty]))/_xlfn.STDEV.P(Table2[6M Return vs Nifty])</f>
        <v>1.4562610707537356</v>
      </c>
      <c r="M121">
        <v>-3.6747328643222601</v>
      </c>
      <c r="N121">
        <f>(Table2[[#This Row],[1W Return vs Nifty]]-AVERAGE(Table2[1W Return vs Nifty]))/_xlfn.STDEV.P(Table2[1W Return vs Nifty])</f>
        <v>-0.39024619641547709</v>
      </c>
      <c r="O121">
        <v>430.55</v>
      </c>
      <c r="P121">
        <v>415.02924400325003</v>
      </c>
      <c r="Q121">
        <v>330.02737032997402</v>
      </c>
      <c r="R121">
        <v>51.9987618245503</v>
      </c>
      <c r="S121" s="1">
        <f>(Table2[[#This Row],[Close Price]]-Table2[[#This Row],[20D EMA]])/Table2[[#This Row],[20D EMA]]</f>
        <v>6.7355707815584184E-3</v>
      </c>
      <c r="T121" s="1">
        <f>(Table2[[#This Row],[Close Price]]-Table2[[#This Row],[50D EMA]])/Table2[[#This Row],[50D EMA]]</f>
        <v>4.438423620241496E-2</v>
      </c>
      <c r="U121" s="1">
        <f>(Table2[[#This Row],[Close Price]]-Table2[[#This Row],[200D EMA]])/Table2[[#This Row],[200D EMA]]</f>
        <v>0.31337591656904112</v>
      </c>
      <c r="V121">
        <v>0.36458089296492502</v>
      </c>
      <c r="W121">
        <v>429</v>
      </c>
      <c r="X121">
        <v>437.1</v>
      </c>
      <c r="Y121">
        <v>416.8</v>
      </c>
      <c r="Z121">
        <v>437.1</v>
      </c>
      <c r="AA121">
        <v>414</v>
      </c>
      <c r="AB121">
        <v>460</v>
      </c>
      <c r="AC121" s="1">
        <f>(Table2[[#This Row],[Close Price]]/Table2[[#This Row],[Day Low]])-1</f>
        <v>1.0372960372960316E-2</v>
      </c>
      <c r="AD121" s="1">
        <f>(Table2[[#This Row],[Day High]]/Table2[[#This Row],[Close Price]])-1</f>
        <v>8.4208097819817862E-3</v>
      </c>
      <c r="AE121" s="1">
        <f>(Table2[[#This Row],[Close Price]]/Table2[[#This Row],[Current Week Low]])-1</f>
        <v>3.9947216890594994E-2</v>
      </c>
      <c r="AF121" s="1">
        <f>(Table2[[#This Row],[Current Week High]]/Table2[[#This Row],[Close Price]])-1</f>
        <v>8.4208097819817862E-3</v>
      </c>
      <c r="AG121" s="1">
        <f>(Table2[[#This Row],[Close Price]]/Table2[[#This Row],[Current Month Low]])-1</f>
        <v>4.6980676328502335E-2</v>
      </c>
      <c r="AH121" s="1">
        <f>(Table2[[#This Row],[Current Month High]]/Table2[[#This Row],[Close Price]])-1</f>
        <v>6.1252739647018162E-2</v>
      </c>
      <c r="AI121">
        <v>6.2060214557619204</v>
      </c>
      <c r="AJ121">
        <v>160.017996400719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0.17</v>
      </c>
      <c r="AM121" t="s">
        <v>3203</v>
      </c>
      <c r="AN121">
        <v>-1.03</v>
      </c>
      <c r="AO121" t="s">
        <v>3202</v>
      </c>
      <c r="AP121">
        <v>4.5653897937493998E-2</v>
      </c>
      <c r="AQ121">
        <f>(Table2[[#This Row],[Sharpe Ratio]]-AVERAGE(Table2[Sharpe Ratio]))/_xlfn.STDEV.P(Table2[Sharpe Ratio])</f>
        <v>-0.22426359250168307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2.1272429595428024</v>
      </c>
      <c r="AS121">
        <f>_xlfn.RANK.AVG(Table2[[#This Row],[1Y Return vs Nifty Z-Score]],Table2[1Y Return vs Nifty Z-Score])</f>
        <v>68</v>
      </c>
      <c r="AT121">
        <f>_xlfn.RANK.AVG(Table2[[#This Row],[6M Return vs Nifty Z-Score]],Table2[6M Return vs Nifty Z-Score])</f>
        <v>64</v>
      </c>
      <c r="AU121">
        <f>_xlfn.RANK.AVG(Table2[[#This Row],[Sharpe Ratio Z-Score]],Table2[Sharpe Ratio Z-Score])</f>
        <v>401</v>
      </c>
      <c r="AV121">
        <f>(Table2[[#This Row],[Rank 1Y]]+Table2[[#This Row],[Rank 6M]]+Table2[[#This Row],[Rank Sharpe]])/3</f>
        <v>177.66666666666666</v>
      </c>
    </row>
    <row r="122" spans="1:48" x14ac:dyDescent="0.3">
      <c r="A122" t="s">
        <v>122</v>
      </c>
      <c r="B122" t="s">
        <v>123</v>
      </c>
      <c r="C122" t="s">
        <v>3170</v>
      </c>
      <c r="D122" t="s">
        <v>124</v>
      </c>
      <c r="E122">
        <v>236976.6624872</v>
      </c>
      <c r="F122">
        <v>6654.4</v>
      </c>
      <c r="G122">
        <v>46.308503778234702</v>
      </c>
      <c r="H122">
        <f>(Table2[[#This Row],[1Y Return vs Nifty]]-AVERAGE(Table2[1Y Return vs Nifty]))/_xlfn.STDEV.P(Table2[1Y Return vs Nifty])</f>
        <v>0.29293782584677502</v>
      </c>
      <c r="I122">
        <v>-7.4731161395761303</v>
      </c>
      <c r="J122">
        <f>(Table2[[#This Row],[1M Return vs Nifty]]-AVERAGE(Table2[1M Return vs Nifty]))/_xlfn.STDEV.P(Table2[1M Return vs Nifty])</f>
        <v>-0.66671623578233918</v>
      </c>
      <c r="K122">
        <v>25.4724753254044</v>
      </c>
      <c r="L122">
        <f>(Table2[[#This Row],[6M Return vs Nifty]]-AVERAGE(Table2[6M Return vs Nifty]))/_xlfn.STDEV.P(Table2[6M Return vs Nifty])</f>
        <v>0.3324164566590363</v>
      </c>
      <c r="M122">
        <v>-3.3686251192240002</v>
      </c>
      <c r="N122">
        <f>(Table2[[#This Row],[1W Return vs Nifty]]-AVERAGE(Table2[1W Return vs Nifty]))/_xlfn.STDEV.P(Table2[1W Return vs Nifty])</f>
        <v>-0.31936882491845364</v>
      </c>
      <c r="O122">
        <v>6792.56</v>
      </c>
      <c r="P122">
        <v>6909.3519628465601</v>
      </c>
      <c r="Q122">
        <v>5956.62240520878</v>
      </c>
      <c r="R122">
        <v>36.763571029612002</v>
      </c>
      <c r="S122" s="1">
        <f>(Table2[[#This Row],[Close Price]]-Table2[[#This Row],[20D EMA]])/Table2[[#This Row],[20D EMA]]</f>
        <v>-2.033990130377954E-2</v>
      </c>
      <c r="T122" s="1">
        <f>(Table2[[#This Row],[Close Price]]-Table2[[#This Row],[50D EMA]])/Table2[[#This Row],[50D EMA]]</f>
        <v>-3.6899547774886216E-2</v>
      </c>
      <c r="U122" s="1">
        <f>(Table2[[#This Row],[Close Price]]-Table2[[#This Row],[200D EMA]])/Table2[[#This Row],[200D EMA]]</f>
        <v>0.11714316391467866</v>
      </c>
      <c r="V122">
        <v>0.76031959532817495</v>
      </c>
      <c r="W122">
        <v>6581.75</v>
      </c>
      <c r="X122">
        <v>6663.95</v>
      </c>
      <c r="Y122">
        <v>6502.75</v>
      </c>
      <c r="Z122">
        <v>6704.65</v>
      </c>
      <c r="AA122">
        <v>6502.75</v>
      </c>
      <c r="AB122">
        <v>6945</v>
      </c>
      <c r="AC122" s="1">
        <f>(Table2[[#This Row],[Close Price]]/Table2[[#This Row],[Day Low]])-1</f>
        <v>1.1038097770349697E-2</v>
      </c>
      <c r="AD122" s="1">
        <f>(Table2[[#This Row],[Day High]]/Table2[[#This Row],[Close Price]])-1</f>
        <v>1.4351406588122284E-3</v>
      </c>
      <c r="AE122" s="1">
        <f>(Table2[[#This Row],[Close Price]]/Table2[[#This Row],[Current Week Low]])-1</f>
        <v>2.3320902695013634E-2</v>
      </c>
      <c r="AF122" s="1">
        <f>(Table2[[#This Row],[Current Week High]]/Table2[[#This Row],[Close Price]])-1</f>
        <v>7.5513945660015125E-3</v>
      </c>
      <c r="AG122" s="1">
        <f>(Table2[[#This Row],[Close Price]]/Table2[[#This Row],[Current Month Low]])-1</f>
        <v>2.3320902695013634E-2</v>
      </c>
      <c r="AH122" s="1">
        <f>(Table2[[#This Row],[Current Month High]]/Table2[[#This Row],[Close Price]])-1</f>
        <v>4.3670353450348642E-2</v>
      </c>
      <c r="AI122">
        <v>19.750841548449099</v>
      </c>
      <c r="AJ122">
        <v>105.003080714725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-0.16</v>
      </c>
      <c r="AM122" t="s">
        <v>3202</v>
      </c>
      <c r="AN122">
        <v>-5.0599999999999996</v>
      </c>
      <c r="AO122" t="s">
        <v>3202</v>
      </c>
      <c r="AP122">
        <v>0.15818506081144801</v>
      </c>
      <c r="AQ122">
        <f>(Table2[[#This Row],[Sharpe Ratio]]-AVERAGE(Table2[Sharpe Ratio]))/_xlfn.STDEV.P(Table2[Sharpe Ratio])</f>
        <v>1.0896819230846788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215</v>
      </c>
      <c r="AT122">
        <f>_xlfn.RANK.AVG(Table2[[#This Row],[6M Return vs Nifty Z-Score]],Table2[6M Return vs Nifty Z-Score])</f>
        <v>220</v>
      </c>
      <c r="AU122">
        <f>_xlfn.RANK.AVG(Table2[[#This Row],[Sharpe Ratio Z-Score]],Table2[Sharpe Ratio Z-Score])</f>
        <v>99</v>
      </c>
      <c r="AV122">
        <f>(Table2[[#This Row],[Rank 1Y]]+Table2[[#This Row],[Rank 6M]]+Table2[[#This Row],[Rank Sharpe]])/3</f>
        <v>178</v>
      </c>
    </row>
    <row r="123" spans="1:48" x14ac:dyDescent="0.3">
      <c r="A123" t="s">
        <v>881</v>
      </c>
      <c r="B123" t="s">
        <v>882</v>
      </c>
      <c r="C123" t="s">
        <v>3170</v>
      </c>
      <c r="D123" t="s">
        <v>127</v>
      </c>
      <c r="E123">
        <v>18012.200725039998</v>
      </c>
      <c r="F123">
        <v>686.8</v>
      </c>
      <c r="G123">
        <v>63.912519884940899</v>
      </c>
      <c r="H123">
        <f>(Table2[[#This Row],[1Y Return vs Nifty]]-AVERAGE(Table2[1Y Return vs Nifty]))/_xlfn.STDEV.P(Table2[1Y Return vs Nifty])</f>
        <v>0.583753380202787</v>
      </c>
      <c r="I123">
        <v>1.5806335158551901</v>
      </c>
      <c r="J123">
        <f>(Table2[[#This Row],[1M Return vs Nifty]]-AVERAGE(Table2[1M Return vs Nifty]))/_xlfn.STDEV.P(Table2[1M Return vs Nifty])</f>
        <v>0.18967392822834284</v>
      </c>
      <c r="K123">
        <v>17.174374073084198</v>
      </c>
      <c r="L123">
        <f>(Table2[[#This Row],[6M Return vs Nifty]]-AVERAGE(Table2[6M Return vs Nifty]))/_xlfn.STDEV.P(Table2[6M Return vs Nifty])</f>
        <v>7.4810988016493732E-2</v>
      </c>
      <c r="M123">
        <v>-3.6905641242387701</v>
      </c>
      <c r="N123">
        <f>(Table2[[#This Row],[1W Return vs Nifty]]-AVERAGE(Table2[1W Return vs Nifty]))/_xlfn.STDEV.P(Table2[1W Return vs Nifty])</f>
        <v>-0.39391182758076571</v>
      </c>
      <c r="O123">
        <v>690.7</v>
      </c>
      <c r="P123">
        <v>665.25144147338597</v>
      </c>
      <c r="Q123">
        <v>570.67754613285194</v>
      </c>
      <c r="R123">
        <v>43.6127706519502</v>
      </c>
      <c r="S123" s="1">
        <f>(Table2[[#This Row],[Close Price]]-Table2[[#This Row],[20D EMA]])/Table2[[#This Row],[20D EMA]]</f>
        <v>-5.6464456348633138E-3</v>
      </c>
      <c r="T123" s="1">
        <f>(Table2[[#This Row],[Close Price]]-Table2[[#This Row],[50D EMA]])/Table2[[#This Row],[50D EMA]]</f>
        <v>3.2391599902269523E-2</v>
      </c>
      <c r="U123" s="1">
        <f>(Table2[[#This Row],[Close Price]]-Table2[[#This Row],[200D EMA]])/Table2[[#This Row],[200D EMA]]</f>
        <v>0.20348172913765747</v>
      </c>
      <c r="V123">
        <v>0.36455249118809702</v>
      </c>
      <c r="W123">
        <v>681.1</v>
      </c>
      <c r="X123">
        <v>691</v>
      </c>
      <c r="Y123">
        <v>663</v>
      </c>
      <c r="Z123">
        <v>696</v>
      </c>
      <c r="AA123">
        <v>663</v>
      </c>
      <c r="AB123">
        <v>713.4</v>
      </c>
      <c r="AC123" s="1">
        <f>(Table2[[#This Row],[Close Price]]/Table2[[#This Row],[Day Low]])-1</f>
        <v>8.368815151959863E-3</v>
      </c>
      <c r="AD123" s="1">
        <f>(Table2[[#This Row],[Day High]]/Table2[[#This Row],[Close Price]])-1</f>
        <v>6.1153174140944344E-3</v>
      </c>
      <c r="AE123" s="1">
        <f>(Table2[[#This Row],[Close Price]]/Table2[[#This Row],[Current Week Low]])-1</f>
        <v>3.589743589743577E-2</v>
      </c>
      <c r="AF123" s="1">
        <f>(Table2[[#This Row],[Current Week High]]/Table2[[#This Row],[Close Price]])-1</f>
        <v>1.3395457192778126E-2</v>
      </c>
      <c r="AG123" s="1">
        <f>(Table2[[#This Row],[Close Price]]/Table2[[#This Row],[Current Month Low]])-1</f>
        <v>3.589743589743577E-2</v>
      </c>
      <c r="AH123" s="1">
        <f>(Table2[[#This Row],[Current Month High]]/Table2[[#This Row],[Close Price]])-1</f>
        <v>3.8730343622597641E-2</v>
      </c>
      <c r="AI123">
        <v>9.2020966802562594</v>
      </c>
      <c r="AJ123">
        <v>95.141355306151397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0.35</v>
      </c>
      <c r="AM123" t="s">
        <v>3203</v>
      </c>
      <c r="AN123">
        <v>-4.26</v>
      </c>
      <c r="AO123" t="s">
        <v>3202</v>
      </c>
      <c r="AP123">
        <v>0.17144525407128999</v>
      </c>
      <c r="AQ123">
        <f>(Table2[[#This Row],[Sharpe Ratio]]-AVERAGE(Table2[Sharpe Ratio]))/_xlfn.STDEV.P(Table2[Sharpe Ratio])</f>
        <v>1.2445116700152561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1.6988381388821141</v>
      </c>
      <c r="AS123">
        <f>_xlfn.RANK.AVG(Table2[[#This Row],[1Y Return vs Nifty Z-Score]],Table2[1Y Return vs Nifty Z-Score])</f>
        <v>151</v>
      </c>
      <c r="AT123">
        <f>_xlfn.RANK.AVG(Table2[[#This Row],[6M Return vs Nifty Z-Score]],Table2[6M Return vs Nifty Z-Score])</f>
        <v>300</v>
      </c>
      <c r="AU123">
        <f>_xlfn.RANK.AVG(Table2[[#This Row],[Sharpe Ratio Z-Score]],Table2[Sharpe Ratio Z-Score])</f>
        <v>85</v>
      </c>
      <c r="AV123">
        <f>(Table2[[#This Row],[Rank 1Y]]+Table2[[#This Row],[Rank 6M]]+Table2[[#This Row],[Rank Sharpe]])/3</f>
        <v>178.66666666666666</v>
      </c>
    </row>
    <row r="124" spans="1:48" x14ac:dyDescent="0.3">
      <c r="A124" t="s">
        <v>179</v>
      </c>
      <c r="B124" t="s">
        <v>180</v>
      </c>
      <c r="C124" t="s">
        <v>3158</v>
      </c>
      <c r="D124" t="s">
        <v>132</v>
      </c>
      <c r="E124">
        <v>150831.07071999999</v>
      </c>
      <c r="F124">
        <v>572.79999999999995</v>
      </c>
      <c r="G124">
        <v>103.65456296614499</v>
      </c>
      <c r="H124">
        <f>(Table2[[#This Row],[1Y Return vs Nifty]]-AVERAGE(Table2[1Y Return vs Nifty]))/_xlfn.STDEV.P(Table2[1Y Return vs Nifty])</f>
        <v>1.2402856294261926</v>
      </c>
      <c r="I124">
        <v>-7.8024357965002098</v>
      </c>
      <c r="J124">
        <f>(Table2[[#This Row],[1M Return vs Nifty]]-AVERAGE(Table2[1M Return vs Nifty]))/_xlfn.STDEV.P(Table2[1M Return vs Nifty])</f>
        <v>-0.69786643605720178</v>
      </c>
      <c r="K124">
        <v>4.7998970712108102</v>
      </c>
      <c r="L124">
        <f>(Table2[[#This Row],[6M Return vs Nifty]]-AVERAGE(Table2[6M Return vs Nifty]))/_xlfn.STDEV.P(Table2[6M Return vs Nifty])</f>
        <v>-0.30934110296728989</v>
      </c>
      <c r="M124">
        <v>-11.1092931595082</v>
      </c>
      <c r="N124">
        <f>(Table2[[#This Row],[1W Return vs Nifty]]-AVERAGE(Table2[1W Return vs Nifty]))/_xlfn.STDEV.P(Table2[1W Return vs Nifty])</f>
        <v>-2.1116730482246884</v>
      </c>
      <c r="O124">
        <v>597.66</v>
      </c>
      <c r="P124">
        <v>589.14471883652197</v>
      </c>
      <c r="Q124">
        <v>493.89906387193099</v>
      </c>
      <c r="R124">
        <v>34.396932898444497</v>
      </c>
      <c r="S124" s="1">
        <f>(Table2[[#This Row],[Close Price]]-Table2[[#This Row],[20D EMA]])/Table2[[#This Row],[20D EMA]]</f>
        <v>-4.1595556001740142E-2</v>
      </c>
      <c r="T124" s="1">
        <f>(Table2[[#This Row],[Close Price]]-Table2[[#This Row],[50D EMA]])/Table2[[#This Row],[50D EMA]]</f>
        <v>-2.7743130531324361E-2</v>
      </c>
      <c r="U124" s="1">
        <f>(Table2[[#This Row],[Close Price]]-Table2[[#This Row],[200D EMA]])/Table2[[#This Row],[200D EMA]]</f>
        <v>0.15975113520062903</v>
      </c>
      <c r="V124">
        <v>0.68746864578685696</v>
      </c>
      <c r="W124">
        <v>553.70000000000005</v>
      </c>
      <c r="X124">
        <v>575.1</v>
      </c>
      <c r="Y124">
        <v>553.70000000000005</v>
      </c>
      <c r="Z124">
        <v>606</v>
      </c>
      <c r="AA124">
        <v>553.70000000000005</v>
      </c>
      <c r="AB124">
        <v>635.4</v>
      </c>
      <c r="AC124" s="1">
        <f>(Table2[[#This Row],[Close Price]]/Table2[[#This Row],[Day Low]])-1</f>
        <v>3.4495214014809372E-2</v>
      </c>
      <c r="AD124" s="1">
        <f>(Table2[[#This Row],[Day High]]/Table2[[#This Row],[Close Price]])-1</f>
        <v>4.0153631284918223E-3</v>
      </c>
      <c r="AE124" s="1">
        <f>(Table2[[#This Row],[Close Price]]/Table2[[#This Row],[Current Week Low]])-1</f>
        <v>3.4495214014809372E-2</v>
      </c>
      <c r="AF124" s="1">
        <f>(Table2[[#This Row],[Current Week High]]/Table2[[#This Row],[Close Price]])-1</f>
        <v>5.7960893854748674E-2</v>
      </c>
      <c r="AG124" s="1">
        <f>(Table2[[#This Row],[Close Price]]/Table2[[#This Row],[Current Month Low]])-1</f>
        <v>3.4495214014809372E-2</v>
      </c>
      <c r="AH124" s="1">
        <f>(Table2[[#This Row],[Current Month High]]/Table2[[#This Row],[Close Price]])-1</f>
        <v>0.10928770949720668</v>
      </c>
      <c r="AI124">
        <v>14.1759776536313</v>
      </c>
      <c r="AJ124">
        <v>139.06510851419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0.08</v>
      </c>
      <c r="AM124" t="s">
        <v>3203</v>
      </c>
      <c r="AN124">
        <v>-7.22</v>
      </c>
      <c r="AO124" t="s">
        <v>3202</v>
      </c>
      <c r="AP124">
        <v>0.191691312493144</v>
      </c>
      <c r="AQ124">
        <f>(Table2[[#This Row],[Sharpe Ratio]]-AVERAGE(Table2[Sharpe Ratio]))/_xlfn.STDEV.P(Table2[Sharpe Ratio])</f>
        <v>1.4809103438785276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-0.39768461394445986</v>
      </c>
      <c r="AS124">
        <f>_xlfn.RANK.AVG(Table2[[#This Row],[1Y Return vs Nifty Z-Score]],Table2[1Y Return vs Nifty Z-Score])</f>
        <v>76</v>
      </c>
      <c r="AT124">
        <f>_xlfn.RANK.AVG(Table2[[#This Row],[6M Return vs Nifty Z-Score]],Table2[6M Return vs Nifty Z-Score])</f>
        <v>419</v>
      </c>
      <c r="AU124">
        <f>_xlfn.RANK.AVG(Table2[[#This Row],[Sharpe Ratio Z-Score]],Table2[Sharpe Ratio Z-Score])</f>
        <v>48</v>
      </c>
      <c r="AV124">
        <f>(Table2[[#This Row],[Rank 1Y]]+Table2[[#This Row],[Rank 6M]]+Table2[[#This Row],[Rank Sharpe]])/3</f>
        <v>181</v>
      </c>
    </row>
    <row r="125" spans="1:48" x14ac:dyDescent="0.3">
      <c r="A125" t="s">
        <v>855</v>
      </c>
      <c r="B125" t="s">
        <v>856</v>
      </c>
      <c r="C125" t="s">
        <v>3166</v>
      </c>
      <c r="D125" t="s">
        <v>767</v>
      </c>
      <c r="E125">
        <v>18812.7620365</v>
      </c>
      <c r="F125">
        <v>457.25</v>
      </c>
      <c r="G125">
        <v>37.254421891374101</v>
      </c>
      <c r="H125">
        <f>(Table2[[#This Row],[1Y Return vs Nifty]]-AVERAGE(Table2[1Y Return vs Nifty]))/_xlfn.STDEV.P(Table2[1Y Return vs Nifty])</f>
        <v>0.14336582891426633</v>
      </c>
      <c r="I125">
        <v>7.7196014742972503</v>
      </c>
      <c r="J125">
        <f>(Table2[[#This Row],[1M Return vs Nifty]]-AVERAGE(Table2[1M Return vs Nifty]))/_xlfn.STDEV.P(Table2[1M Return vs Nifty])</f>
        <v>0.77035618440632836</v>
      </c>
      <c r="K125">
        <v>25.4601771081077</v>
      </c>
      <c r="L125">
        <f>(Table2[[#This Row],[6M Return vs Nifty]]-AVERAGE(Table2[6M Return vs Nifty]))/_xlfn.STDEV.P(Table2[6M Return vs Nifty])</f>
        <v>0.33203467196711073</v>
      </c>
      <c r="M125">
        <v>-2.5842844194194199</v>
      </c>
      <c r="N125">
        <f>(Table2[[#This Row],[1W Return vs Nifty]]-AVERAGE(Table2[1W Return vs Nifty]))/_xlfn.STDEV.P(Table2[1W Return vs Nifty])</f>
        <v>-0.13775954501460913</v>
      </c>
      <c r="O125">
        <v>425.93</v>
      </c>
      <c r="P125">
        <v>397.154307476881</v>
      </c>
      <c r="Q125">
        <v>345.16059637624699</v>
      </c>
      <c r="R125">
        <v>70.265858352349099</v>
      </c>
      <c r="S125" s="1">
        <f>(Table2[[#This Row],[Close Price]]-Table2[[#This Row],[20D EMA]])/Table2[[#This Row],[20D EMA]]</f>
        <v>7.3533209682342157E-2</v>
      </c>
      <c r="T125" s="1">
        <f>(Table2[[#This Row],[Close Price]]-Table2[[#This Row],[50D EMA]])/Table2[[#This Row],[50D EMA]]</f>
        <v>0.15131572638581356</v>
      </c>
      <c r="U125" s="1">
        <f>(Table2[[#This Row],[Close Price]]-Table2[[#This Row],[200D EMA]])/Table2[[#This Row],[200D EMA]]</f>
        <v>0.3247456540536523</v>
      </c>
      <c r="V125">
        <v>0.92300700414479797</v>
      </c>
      <c r="W125">
        <v>439</v>
      </c>
      <c r="X125">
        <v>463.9</v>
      </c>
      <c r="Y125">
        <v>436.35</v>
      </c>
      <c r="Z125">
        <v>463.9</v>
      </c>
      <c r="AA125">
        <v>407.25</v>
      </c>
      <c r="AB125">
        <v>463.9</v>
      </c>
      <c r="AC125" s="1">
        <f>(Table2[[#This Row],[Close Price]]/Table2[[#This Row],[Day Low]])-1</f>
        <v>4.1571753986332505E-2</v>
      </c>
      <c r="AD125" s="1">
        <f>(Table2[[#This Row],[Day High]]/Table2[[#This Row],[Close Price]])-1</f>
        <v>1.4543466375068315E-2</v>
      </c>
      <c r="AE125" s="1">
        <f>(Table2[[#This Row],[Close Price]]/Table2[[#This Row],[Current Week Low]])-1</f>
        <v>4.7897330124899717E-2</v>
      </c>
      <c r="AF125" s="1">
        <f>(Table2[[#This Row],[Current Week High]]/Table2[[#This Row],[Close Price]])-1</f>
        <v>1.4543466375068315E-2</v>
      </c>
      <c r="AG125" s="1">
        <f>(Table2[[#This Row],[Close Price]]/Table2[[#This Row],[Current Month Low]])-1</f>
        <v>0.12277470841006743</v>
      </c>
      <c r="AH125" s="1">
        <f>(Table2[[#This Row],[Current Month High]]/Table2[[#This Row],[Close Price]])-1</f>
        <v>1.4543466375068315E-2</v>
      </c>
      <c r="AI125">
        <v>1.4543466375068299</v>
      </c>
      <c r="AJ125">
        <v>98.977371627502094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0.21</v>
      </c>
      <c r="AM125" t="s">
        <v>3203</v>
      </c>
      <c r="AN125">
        <v>5.42</v>
      </c>
      <c r="AO125" t="s">
        <v>3203</v>
      </c>
      <c r="AP125">
        <v>0.175993583368068</v>
      </c>
      <c r="AQ125">
        <f>(Table2[[#This Row],[Sharpe Ratio]]-AVERAGE(Table2[Sharpe Ratio]))/_xlfn.STDEV.P(Table2[Sharpe Ratio])</f>
        <v>1.2976192424448196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2.4056163827179158</v>
      </c>
      <c r="AS125">
        <f>_xlfn.RANK.AVG(Table2[[#This Row],[1Y Return vs Nifty Z-Score]],Table2[1Y Return vs Nifty Z-Score])</f>
        <v>254</v>
      </c>
      <c r="AT125">
        <f>_xlfn.RANK.AVG(Table2[[#This Row],[6M Return vs Nifty Z-Score]],Table2[6M Return vs Nifty Z-Score])</f>
        <v>221</v>
      </c>
      <c r="AU125">
        <f>_xlfn.RANK.AVG(Table2[[#This Row],[Sharpe Ratio Z-Score]],Table2[Sharpe Ratio Z-Score])</f>
        <v>73</v>
      </c>
      <c r="AV125">
        <f>(Table2[[#This Row],[Rank 1Y]]+Table2[[#This Row],[Rank 6M]]+Table2[[#This Row],[Rank Sharpe]])/3</f>
        <v>182.66666666666666</v>
      </c>
    </row>
    <row r="126" spans="1:48" x14ac:dyDescent="0.3">
      <c r="A126" t="s">
        <v>663</v>
      </c>
      <c r="B126" t="s">
        <v>664</v>
      </c>
      <c r="C126" t="s">
        <v>3158</v>
      </c>
      <c r="D126" t="s">
        <v>550</v>
      </c>
      <c r="E126">
        <v>28805.424999999999</v>
      </c>
      <c r="F126">
        <v>1378.25</v>
      </c>
      <c r="G126">
        <v>79.677491381707597</v>
      </c>
      <c r="H126">
        <f>(Table2[[#This Row],[1Y Return vs Nifty]]-AVERAGE(Table2[1Y Return vs Nifty]))/_xlfn.STDEV.P(Table2[1Y Return vs Nifty])</f>
        <v>0.84418820924684868</v>
      </c>
      <c r="I126">
        <v>0.68790002455004595</v>
      </c>
      <c r="J126">
        <f>(Table2[[#This Row],[1M Return vs Nifty]]-AVERAGE(Table2[1M Return vs Nifty]))/_xlfn.STDEV.P(Table2[1M Return vs Nifty])</f>
        <v>0.10523066326817211</v>
      </c>
      <c r="K126">
        <v>38.838080353931602</v>
      </c>
      <c r="L126">
        <f>(Table2[[#This Row],[6M Return vs Nifty]]-AVERAGE(Table2[6M Return vs Nifty]))/_xlfn.STDEV.P(Table2[6M Return vs Nifty])</f>
        <v>0.74733703214637126</v>
      </c>
      <c r="M126">
        <v>-5.7471557880165198</v>
      </c>
      <c r="N126">
        <f>(Table2[[#This Row],[1W Return vs Nifty]]-AVERAGE(Table2[1W Return vs Nifty]))/_xlfn.STDEV.P(Table2[1W Return vs Nifty])</f>
        <v>-0.87010301746544694</v>
      </c>
      <c r="O126">
        <v>1387.66</v>
      </c>
      <c r="P126">
        <v>1306.15054726331</v>
      </c>
      <c r="Q126">
        <v>1066.70438012095</v>
      </c>
      <c r="R126">
        <v>42.976268360685701</v>
      </c>
      <c r="S126" s="1">
        <f>(Table2[[#This Row],[Close Price]]-Table2[[#This Row],[20D EMA]])/Table2[[#This Row],[20D EMA]]</f>
        <v>-6.7812000057651594E-3</v>
      </c>
      <c r="T126" s="1">
        <f>(Table2[[#This Row],[Close Price]]-Table2[[#This Row],[50D EMA]])/Table2[[#This Row],[50D EMA]]</f>
        <v>5.5199955998759195E-2</v>
      </c>
      <c r="U126" s="1">
        <f>(Table2[[#This Row],[Close Price]]-Table2[[#This Row],[200D EMA]])/Table2[[#This Row],[200D EMA]]</f>
        <v>0.29206369232657031</v>
      </c>
      <c r="V126">
        <v>0.51533213592706395</v>
      </c>
      <c r="W126">
        <v>1366</v>
      </c>
      <c r="X126">
        <v>1386</v>
      </c>
      <c r="Y126">
        <v>1348.4</v>
      </c>
      <c r="Z126">
        <v>1401.9</v>
      </c>
      <c r="AA126">
        <v>1348.4</v>
      </c>
      <c r="AB126">
        <v>1454</v>
      </c>
      <c r="AC126" s="1">
        <f>(Table2[[#This Row],[Close Price]]/Table2[[#This Row],[Day Low]])-1</f>
        <v>8.9677891654464936E-3</v>
      </c>
      <c r="AD126" s="1">
        <f>(Table2[[#This Row],[Day High]]/Table2[[#This Row],[Close Price]])-1</f>
        <v>5.6230727371666678E-3</v>
      </c>
      <c r="AE126" s="1">
        <f>(Table2[[#This Row],[Close Price]]/Table2[[#This Row],[Current Week Low]])-1</f>
        <v>2.2137347967961851E-2</v>
      </c>
      <c r="AF126" s="1">
        <f>(Table2[[#This Row],[Current Week High]]/Table2[[#This Row],[Close Price]])-1</f>
        <v>1.7159441320515167E-2</v>
      </c>
      <c r="AG126" s="1">
        <f>(Table2[[#This Row],[Close Price]]/Table2[[#This Row],[Current Month Low]])-1</f>
        <v>2.2137347967961851E-2</v>
      </c>
      <c r="AH126" s="1">
        <f>(Table2[[#This Row],[Current Month High]]/Table2[[#This Row],[Close Price]])-1</f>
        <v>5.496100126972614E-2</v>
      </c>
      <c r="AI126">
        <v>20.761835661164501</v>
      </c>
      <c r="AJ126">
        <v>118.42313787638599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0.33</v>
      </c>
      <c r="AM126" t="s">
        <v>3203</v>
      </c>
      <c r="AN126">
        <v>-10.19</v>
      </c>
      <c r="AO126" t="s">
        <v>3202</v>
      </c>
      <c r="AP126">
        <v>8.0468053311889998E-2</v>
      </c>
      <c r="AQ126">
        <f>(Table2[[#This Row],[Sharpe Ratio]]-AVERAGE(Table2[Sharpe Ratio]))/_xlfn.STDEV.P(Table2[Sharpe Ratio])</f>
        <v>0.18223627975461043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1.0088891669505555</v>
      </c>
      <c r="AS126">
        <f>_xlfn.RANK.AVG(Table2[[#This Row],[1Y Return vs Nifty Z-Score]],Table2[1Y Return vs Nifty Z-Score])</f>
        <v>115</v>
      </c>
      <c r="AT126">
        <f>_xlfn.RANK.AVG(Table2[[#This Row],[6M Return vs Nifty Z-Score]],Table2[6M Return vs Nifty Z-Score])</f>
        <v>139</v>
      </c>
      <c r="AU126">
        <f>_xlfn.RANK.AVG(Table2[[#This Row],[Sharpe Ratio Z-Score]],Table2[Sharpe Ratio Z-Score])</f>
        <v>302</v>
      </c>
      <c r="AV126">
        <f>(Table2[[#This Row],[Rank 1Y]]+Table2[[#This Row],[Rank 6M]]+Table2[[#This Row],[Rank Sharpe]])/3</f>
        <v>185.33333333333334</v>
      </c>
    </row>
    <row r="127" spans="1:48" x14ac:dyDescent="0.3">
      <c r="A127" t="s">
        <v>1620</v>
      </c>
      <c r="B127" t="s">
        <v>1621</v>
      </c>
      <c r="C127" t="s">
        <v>3160</v>
      </c>
      <c r="D127" t="s">
        <v>1622</v>
      </c>
      <c r="E127">
        <v>5825.2936823399996</v>
      </c>
      <c r="F127">
        <v>1139.1500000000001</v>
      </c>
      <c r="G127">
        <v>75.545882728761399</v>
      </c>
      <c r="H127">
        <f>(Table2[[#This Row],[1Y Return vs Nifty]]-AVERAGE(Table2[1Y Return vs Nifty]))/_xlfn.STDEV.P(Table2[1Y Return vs Nifty])</f>
        <v>0.7759346895098993</v>
      </c>
      <c r="I127">
        <v>0.494319183449479</v>
      </c>
      <c r="J127">
        <f>(Table2[[#This Row],[1M Return vs Nifty]]-AVERAGE(Table2[1M Return vs Nifty]))/_xlfn.STDEV.P(Table2[1M Return vs Nifty])</f>
        <v>8.6919937373515985E-2</v>
      </c>
      <c r="K127">
        <v>52.2783970918873</v>
      </c>
      <c r="L127">
        <f>(Table2[[#This Row],[6M Return vs Nifty]]-AVERAGE(Table2[6M Return vs Nifty]))/_xlfn.STDEV.P(Table2[6M Return vs Nifty])</f>
        <v>1.1645769508587642</v>
      </c>
      <c r="M127">
        <v>1.4097794628234199</v>
      </c>
      <c r="N127">
        <f>(Table2[[#This Row],[1W Return vs Nifty]]-AVERAGE(Table2[1W Return vs Nifty]))/_xlfn.STDEV.P(Table2[1W Return vs Nifty])</f>
        <v>0.78704145756602972</v>
      </c>
      <c r="O127">
        <v>1103.73</v>
      </c>
      <c r="P127">
        <v>1054.9882351849401</v>
      </c>
      <c r="Q127">
        <v>860.69225503345501</v>
      </c>
      <c r="R127">
        <v>59.500810264475597</v>
      </c>
      <c r="S127" s="1">
        <f>(Table2[[#This Row],[Close Price]]-Table2[[#This Row],[20D EMA]])/Table2[[#This Row],[20D EMA]]</f>
        <v>3.2091181720167138E-2</v>
      </c>
      <c r="T127" s="1">
        <f>(Table2[[#This Row],[Close Price]]-Table2[[#This Row],[50D EMA]])/Table2[[#This Row],[50D EMA]]</f>
        <v>7.9775074269246599E-2</v>
      </c>
      <c r="U127" s="1">
        <f>(Table2[[#This Row],[Close Price]]-Table2[[#This Row],[200D EMA]])/Table2[[#This Row],[200D EMA]]</f>
        <v>0.32352765269825912</v>
      </c>
      <c r="V127">
        <v>0.63930595437901505</v>
      </c>
      <c r="W127">
        <v>1125</v>
      </c>
      <c r="X127">
        <v>1158.05</v>
      </c>
      <c r="Y127">
        <v>1095.4000000000001</v>
      </c>
      <c r="Z127">
        <v>1201</v>
      </c>
      <c r="AA127">
        <v>1030.05</v>
      </c>
      <c r="AB127">
        <v>1201</v>
      </c>
      <c r="AC127" s="1">
        <f>(Table2[[#This Row],[Close Price]]/Table2[[#This Row],[Day Low]])-1</f>
        <v>1.2577777777777799E-2</v>
      </c>
      <c r="AD127" s="1">
        <f>(Table2[[#This Row],[Day High]]/Table2[[#This Row],[Close Price]])-1</f>
        <v>1.6591318088047924E-2</v>
      </c>
      <c r="AE127" s="1">
        <f>(Table2[[#This Row],[Close Price]]/Table2[[#This Row],[Current Week Low]])-1</f>
        <v>3.9939748037246758E-2</v>
      </c>
      <c r="AF127" s="1">
        <f>(Table2[[#This Row],[Current Week High]]/Table2[[#This Row],[Close Price]])-1</f>
        <v>5.4294868981257904E-2</v>
      </c>
      <c r="AG127" s="1">
        <f>(Table2[[#This Row],[Close Price]]/Table2[[#This Row],[Current Month Low]])-1</f>
        <v>0.10591718848599596</v>
      </c>
      <c r="AH127" s="1">
        <f>(Table2[[#This Row],[Current Month High]]/Table2[[#This Row],[Close Price]])-1</f>
        <v>5.4294868981257904E-2</v>
      </c>
      <c r="AI127">
        <v>5.4294868981257904</v>
      </c>
      <c r="AJ127">
        <v>105.808491418247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</v>
      </c>
      <c r="AM127" t="s">
        <v>3204</v>
      </c>
      <c r="AN127">
        <v>8.4600000000000009</v>
      </c>
      <c r="AO127" t="s">
        <v>3203</v>
      </c>
      <c r="AP127">
        <v>6.5299804811515996E-2</v>
      </c>
      <c r="AQ127">
        <f>(Table2[[#This Row],[Sharpe Ratio]]-AVERAGE(Table2[Sharpe Ratio]))/_xlfn.STDEV.P(Table2[Sharpe Ratio])</f>
        <v>5.1275430512509922E-3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2.8196005783594602</v>
      </c>
      <c r="AS127">
        <f>_xlfn.RANK.AVG(Table2[[#This Row],[1Y Return vs Nifty Z-Score]],Table2[1Y Return vs Nifty Z-Score])</f>
        <v>121</v>
      </c>
      <c r="AT127">
        <f>_xlfn.RANK.AVG(Table2[[#This Row],[6M Return vs Nifty Z-Score]],Table2[6M Return vs Nifty Z-Score])</f>
        <v>86</v>
      </c>
      <c r="AU127">
        <f>_xlfn.RANK.AVG(Table2[[#This Row],[Sharpe Ratio Z-Score]],Table2[Sharpe Ratio Z-Score])</f>
        <v>350</v>
      </c>
      <c r="AV127">
        <f>(Table2[[#This Row],[Rank 1Y]]+Table2[[#This Row],[Rank 6M]]+Table2[[#This Row],[Rank Sharpe]])/3</f>
        <v>185.66666666666666</v>
      </c>
    </row>
    <row r="128" spans="1:48" x14ac:dyDescent="0.3">
      <c r="A128" t="s">
        <v>159</v>
      </c>
      <c r="B128" t="s">
        <v>160</v>
      </c>
      <c r="C128" t="s">
        <v>3158</v>
      </c>
      <c r="D128" t="s">
        <v>132</v>
      </c>
      <c r="E128">
        <v>167084.15210879999</v>
      </c>
      <c r="F128">
        <v>506.3</v>
      </c>
      <c r="G128">
        <v>96.741886717842803</v>
      </c>
      <c r="H128">
        <f>(Table2[[#This Row],[1Y Return vs Nifty]]-AVERAGE(Table2[1Y Return vs Nifty]))/_xlfn.STDEV.P(Table2[1Y Return vs Nifty])</f>
        <v>1.1260893140486001</v>
      </c>
      <c r="I128">
        <v>-3.4853276827852802</v>
      </c>
      <c r="J128">
        <f>(Table2[[#This Row],[1M Return vs Nifty]]-AVERAGE(Table2[1M Return vs Nifty]))/_xlfn.STDEV.P(Table2[1M Return vs Nifty])</f>
        <v>-0.28951309448471019</v>
      </c>
      <c r="K128">
        <v>4.3352983274674299</v>
      </c>
      <c r="L128">
        <f>(Table2[[#This Row],[6M Return vs Nifty]]-AVERAGE(Table2[6M Return vs Nifty]))/_xlfn.STDEV.P(Table2[6M Return vs Nifty])</f>
        <v>-0.3237640623255269</v>
      </c>
      <c r="M128">
        <v>-10.8869279725268</v>
      </c>
      <c r="N128">
        <f>(Table2[[#This Row],[1W Return vs Nifty]]-AVERAGE(Table2[1W Return vs Nifty]))/_xlfn.STDEV.P(Table2[1W Return vs Nifty])</f>
        <v>-2.0601857525973704</v>
      </c>
      <c r="O128">
        <v>526.64</v>
      </c>
      <c r="P128">
        <v>519.13759916454501</v>
      </c>
      <c r="Q128">
        <v>440.988070568632</v>
      </c>
      <c r="R128">
        <v>33.273618114582902</v>
      </c>
      <c r="S128" s="1">
        <f>(Table2[[#This Row],[Close Price]]-Table2[[#This Row],[20D EMA]])/Table2[[#This Row],[20D EMA]]</f>
        <v>-3.8622208719428786E-2</v>
      </c>
      <c r="T128" s="1">
        <f>(Table2[[#This Row],[Close Price]]-Table2[[#This Row],[50D EMA]])/Table2[[#This Row],[50D EMA]]</f>
        <v>-2.4728702342509415E-2</v>
      </c>
      <c r="U128" s="1">
        <f>(Table2[[#This Row],[Close Price]]-Table2[[#This Row],[200D EMA]])/Table2[[#This Row],[200D EMA]]</f>
        <v>0.14810361955404272</v>
      </c>
      <c r="V128">
        <v>0.85773842372986797</v>
      </c>
      <c r="W128">
        <v>494</v>
      </c>
      <c r="X128">
        <v>509.45</v>
      </c>
      <c r="Y128">
        <v>494</v>
      </c>
      <c r="Z128">
        <v>544.45000000000005</v>
      </c>
      <c r="AA128">
        <v>494</v>
      </c>
      <c r="AB128">
        <v>566.4</v>
      </c>
      <c r="AC128" s="1">
        <f>(Table2[[#This Row],[Close Price]]/Table2[[#This Row],[Day Low]])-1</f>
        <v>2.4898785425101266E-2</v>
      </c>
      <c r="AD128" s="1">
        <f>(Table2[[#This Row],[Day High]]/Table2[[#This Row],[Close Price]])-1</f>
        <v>6.2216077424450678E-3</v>
      </c>
      <c r="AE128" s="1">
        <f>(Table2[[#This Row],[Close Price]]/Table2[[#This Row],[Current Week Low]])-1</f>
        <v>2.4898785425101266E-2</v>
      </c>
      <c r="AF128" s="1">
        <f>(Table2[[#This Row],[Current Week High]]/Table2[[#This Row],[Close Price]])-1</f>
        <v>7.5350582658503029E-2</v>
      </c>
      <c r="AG128" s="1">
        <f>(Table2[[#This Row],[Close Price]]/Table2[[#This Row],[Current Month Low]])-1</f>
        <v>2.4898785425101266E-2</v>
      </c>
      <c r="AH128" s="1">
        <f>(Table2[[#This Row],[Current Month High]]/Table2[[#This Row],[Close Price]])-1</f>
        <v>0.11870432549871612</v>
      </c>
      <c r="AI128">
        <v>14.5565870037527</v>
      </c>
      <c r="AJ128">
        <v>130.29338185126201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0.03</v>
      </c>
      <c r="AM128" t="s">
        <v>3203</v>
      </c>
      <c r="AN128">
        <v>-5.62</v>
      </c>
      <c r="AO128" t="s">
        <v>3202</v>
      </c>
      <c r="AP128">
        <v>0.18888095550227799</v>
      </c>
      <c r="AQ128">
        <f>(Table2[[#This Row],[Sharpe Ratio]]-AVERAGE(Table2[Sharpe Ratio]))/_xlfn.STDEV.P(Table2[Sharpe Ratio])</f>
        <v>1.4480958250284799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-9.9277770330527426E-2</v>
      </c>
      <c r="AS128">
        <f>_xlfn.RANK.AVG(Table2[[#This Row],[1Y Return vs Nifty Z-Score]],Table2[1Y Return vs Nifty Z-Score])</f>
        <v>85</v>
      </c>
      <c r="AT128">
        <f>_xlfn.RANK.AVG(Table2[[#This Row],[6M Return vs Nifty Z-Score]],Table2[6M Return vs Nifty Z-Score])</f>
        <v>422</v>
      </c>
      <c r="AU128">
        <f>_xlfn.RANK.AVG(Table2[[#This Row],[Sharpe Ratio Z-Score]],Table2[Sharpe Ratio Z-Score])</f>
        <v>55</v>
      </c>
      <c r="AV128">
        <f>(Table2[[#This Row],[Rank 1Y]]+Table2[[#This Row],[Rank 6M]]+Table2[[#This Row],[Rank Sharpe]])/3</f>
        <v>187.33333333333334</v>
      </c>
    </row>
    <row r="129" spans="1:48" x14ac:dyDescent="0.3">
      <c r="A129" t="s">
        <v>1059</v>
      </c>
      <c r="B129" t="s">
        <v>1060</v>
      </c>
      <c r="C129" t="s">
        <v>3172</v>
      </c>
      <c r="D129" t="s">
        <v>378</v>
      </c>
      <c r="E129">
        <v>12743.70843375</v>
      </c>
      <c r="F129">
        <v>1009.5</v>
      </c>
      <c r="G129">
        <v>34.222800076522901</v>
      </c>
      <c r="H129">
        <f>(Table2[[#This Row],[1Y Return vs Nifty]]-AVERAGE(Table2[1Y Return vs Nifty]))/_xlfn.STDEV.P(Table2[1Y Return vs Nifty])</f>
        <v>9.3283917301616087E-2</v>
      </c>
      <c r="I129">
        <v>-1.00622825391064</v>
      </c>
      <c r="J129">
        <f>(Table2[[#This Row],[1M Return vs Nifty]]-AVERAGE(Table2[1M Return vs Nifty]))/_xlfn.STDEV.P(Table2[1M Return vs Nifty])</f>
        <v>-5.5016179141009064E-2</v>
      </c>
      <c r="K129">
        <v>91.117907596661993</v>
      </c>
      <c r="L129">
        <f>(Table2[[#This Row],[6M Return vs Nifty]]-AVERAGE(Table2[6M Return vs Nifty]))/_xlfn.STDEV.P(Table2[6M Return vs Nifty])</f>
        <v>2.370307033102808</v>
      </c>
      <c r="M129">
        <v>-8.1917193089762907</v>
      </c>
      <c r="N129">
        <f>(Table2[[#This Row],[1W Return vs Nifty]]-AVERAGE(Table2[1W Return vs Nifty]))/_xlfn.STDEV.P(Table2[1W Return vs Nifty])</f>
        <v>-1.4361267120554675</v>
      </c>
      <c r="O129">
        <v>1030.48</v>
      </c>
      <c r="P129">
        <v>937.67441201872703</v>
      </c>
      <c r="Q129">
        <v>731.82384248073095</v>
      </c>
      <c r="R129">
        <v>37.766821803354297</v>
      </c>
      <c r="S129" s="1">
        <f>(Table2[[#This Row],[Close Price]]-Table2[[#This Row],[20D EMA]])/Table2[[#This Row],[20D EMA]]</f>
        <v>-2.0359444142535536E-2</v>
      </c>
      <c r="T129" s="1">
        <f>(Table2[[#This Row],[Close Price]]-Table2[[#This Row],[50D EMA]])/Table2[[#This Row],[50D EMA]]</f>
        <v>7.6599709942643174E-2</v>
      </c>
      <c r="U129" s="1">
        <f>(Table2[[#This Row],[Close Price]]-Table2[[#This Row],[200D EMA]])/Table2[[#This Row],[200D EMA]]</f>
        <v>0.37943032380306785</v>
      </c>
      <c r="V129">
        <v>0.46340756100018698</v>
      </c>
      <c r="W129">
        <v>999</v>
      </c>
      <c r="X129">
        <v>1045.3499999999999</v>
      </c>
      <c r="Y129">
        <v>999</v>
      </c>
      <c r="Z129">
        <v>1086.4000000000001</v>
      </c>
      <c r="AA129">
        <v>999</v>
      </c>
      <c r="AB129">
        <v>1119.9000000000001</v>
      </c>
      <c r="AC129" s="1">
        <f>(Table2[[#This Row],[Close Price]]/Table2[[#This Row],[Day Low]])-1</f>
        <v>1.0510510510510551E-2</v>
      </c>
      <c r="AD129" s="1">
        <f>(Table2[[#This Row],[Day High]]/Table2[[#This Row],[Close Price]])-1</f>
        <v>3.5512630014858715E-2</v>
      </c>
      <c r="AE129" s="1">
        <f>(Table2[[#This Row],[Close Price]]/Table2[[#This Row],[Current Week Low]])-1</f>
        <v>1.0510510510510551E-2</v>
      </c>
      <c r="AF129" s="1">
        <f>(Table2[[#This Row],[Current Week High]]/Table2[[#This Row],[Close Price]])-1</f>
        <v>7.6176324913323601E-2</v>
      </c>
      <c r="AG129" s="1">
        <f>(Table2[[#This Row],[Close Price]]/Table2[[#This Row],[Current Month Low]])-1</f>
        <v>1.0510510510510551E-2</v>
      </c>
      <c r="AH129" s="1">
        <f>(Table2[[#This Row],[Current Month High]]/Table2[[#This Row],[Close Price]])-1</f>
        <v>0.1093610698365528</v>
      </c>
      <c r="AI129">
        <v>11.3422486379395</v>
      </c>
      <c r="AJ129">
        <v>124.333333333333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0.45</v>
      </c>
      <c r="AM129" t="s">
        <v>3203</v>
      </c>
      <c r="AN129">
        <v>-6.11</v>
      </c>
      <c r="AO129" t="s">
        <v>3202</v>
      </c>
      <c r="AP129">
        <v>8.6942354379463002E-2</v>
      </c>
      <c r="AQ129">
        <f>(Table2[[#This Row],[Sharpe Ratio]]-AVERAGE(Table2[Sharpe Ratio]))/_xlfn.STDEV.P(Table2[Sharpe Ratio])</f>
        <v>0.25783204040468105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1.2302800996126286</v>
      </c>
      <c r="AS129">
        <f>_xlfn.RANK.AVG(Table2[[#This Row],[1Y Return vs Nifty Z-Score]],Table2[1Y Return vs Nifty Z-Score])</f>
        <v>274</v>
      </c>
      <c r="AT129">
        <f>_xlfn.RANK.AVG(Table2[[#This Row],[6M Return vs Nifty Z-Score]],Table2[6M Return vs Nifty Z-Score])</f>
        <v>18</v>
      </c>
      <c r="AU129">
        <f>_xlfn.RANK.AVG(Table2[[#This Row],[Sharpe Ratio Z-Score]],Table2[Sharpe Ratio Z-Score])</f>
        <v>274</v>
      </c>
      <c r="AV129">
        <f>(Table2[[#This Row],[Rank 1Y]]+Table2[[#This Row],[Rank 6M]]+Table2[[#This Row],[Rank Sharpe]])/3</f>
        <v>188.66666666666666</v>
      </c>
    </row>
    <row r="130" spans="1:48" x14ac:dyDescent="0.3">
      <c r="A130" t="s">
        <v>1492</v>
      </c>
      <c r="B130" t="s">
        <v>1493</v>
      </c>
      <c r="C130" t="s">
        <v>3157</v>
      </c>
      <c r="D130" t="s">
        <v>21</v>
      </c>
      <c r="E130">
        <v>7001.7298268499999</v>
      </c>
      <c r="F130">
        <v>845.5</v>
      </c>
      <c r="G130">
        <v>52.905941211501201</v>
      </c>
      <c r="H130">
        <f>(Table2[[#This Row],[1Y Return vs Nifty]]-AVERAGE(Table2[1Y Return vs Nifty]))/_xlfn.STDEV.P(Table2[1Y Return vs Nifty])</f>
        <v>0.40192644599201577</v>
      </c>
      <c r="I130">
        <v>-2.2045884337248398</v>
      </c>
      <c r="J130">
        <f>(Table2[[#This Row],[1M Return vs Nifty]]-AVERAGE(Table2[1M Return vs Nifty]))/_xlfn.STDEV.P(Table2[1M Return vs Nifty])</f>
        <v>-0.16836853700295856</v>
      </c>
      <c r="K130">
        <v>24.834785806299699</v>
      </c>
      <c r="L130">
        <f>(Table2[[#This Row],[6M Return vs Nifty]]-AVERAGE(Table2[6M Return vs Nifty]))/_xlfn.STDEV.P(Table2[6M Return vs Nifty])</f>
        <v>0.31262008367895577</v>
      </c>
      <c r="M130">
        <v>1.9932551659980999</v>
      </c>
      <c r="N130">
        <f>(Table2[[#This Row],[1W Return vs Nifty]]-AVERAGE(Table2[1W Return vs Nifty]))/_xlfn.STDEV.P(Table2[1W Return vs Nifty])</f>
        <v>0.92214167909137468</v>
      </c>
      <c r="O130">
        <v>823.23</v>
      </c>
      <c r="P130">
        <v>824.570214025258</v>
      </c>
      <c r="Q130">
        <v>708.64882841210897</v>
      </c>
      <c r="R130">
        <v>59.612335404590702</v>
      </c>
      <c r="S130" s="1">
        <f>(Table2[[#This Row],[Close Price]]-Table2[[#This Row],[20D EMA]])/Table2[[#This Row],[20D EMA]]</f>
        <v>2.7051978183496691E-2</v>
      </c>
      <c r="T130" s="1">
        <f>(Table2[[#This Row],[Close Price]]-Table2[[#This Row],[50D EMA]])/Table2[[#This Row],[50D EMA]]</f>
        <v>2.5382660710687385E-2</v>
      </c>
      <c r="U130" s="1">
        <f>(Table2[[#This Row],[Close Price]]-Table2[[#This Row],[200D EMA]])/Table2[[#This Row],[200D EMA]]</f>
        <v>0.19311563937040244</v>
      </c>
      <c r="V130">
        <v>0.70202559263828601</v>
      </c>
      <c r="W130">
        <v>840.05</v>
      </c>
      <c r="X130">
        <v>850</v>
      </c>
      <c r="Y130">
        <v>793</v>
      </c>
      <c r="Z130">
        <v>890</v>
      </c>
      <c r="AA130">
        <v>787</v>
      </c>
      <c r="AB130">
        <v>890</v>
      </c>
      <c r="AC130" s="1">
        <f>(Table2[[#This Row],[Close Price]]/Table2[[#This Row],[Day Low]])-1</f>
        <v>6.4877090649366753E-3</v>
      </c>
      <c r="AD130" s="1">
        <f>(Table2[[#This Row],[Day High]]/Table2[[#This Row],[Close Price]])-1</f>
        <v>5.3222945002957545E-3</v>
      </c>
      <c r="AE130" s="1">
        <f>(Table2[[#This Row],[Close Price]]/Table2[[#This Row],[Current Week Low]])-1</f>
        <v>6.6204287515762905E-2</v>
      </c>
      <c r="AF130" s="1">
        <f>(Table2[[#This Row],[Current Week High]]/Table2[[#This Row],[Close Price]])-1</f>
        <v>5.2631578947368363E-2</v>
      </c>
      <c r="AG130" s="1">
        <f>(Table2[[#This Row],[Close Price]]/Table2[[#This Row],[Current Month Low]])-1</f>
        <v>7.4332909783989765E-2</v>
      </c>
      <c r="AH130" s="1">
        <f>(Table2[[#This Row],[Current Month High]]/Table2[[#This Row],[Close Price]])-1</f>
        <v>5.2631578947368363E-2</v>
      </c>
      <c r="AI130">
        <v>9.7220579538734402</v>
      </c>
      <c r="AJ130">
        <v>103.734939759036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-0.22</v>
      </c>
      <c r="AM130" t="s">
        <v>3202</v>
      </c>
      <c r="AN130">
        <v>6.58</v>
      </c>
      <c r="AO130" t="s">
        <v>3203</v>
      </c>
      <c r="AP130">
        <v>0.12750999500441501</v>
      </c>
      <c r="AQ130">
        <f>(Table2[[#This Row],[Sharpe Ratio]]-AVERAGE(Table2[Sharpe Ratio]))/_xlfn.STDEV.P(Table2[Sharpe Ratio])</f>
        <v>0.73151122504778443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184</v>
      </c>
      <c r="AT130">
        <f>_xlfn.RANK.AVG(Table2[[#This Row],[6M Return vs Nifty Z-Score]],Table2[6M Return vs Nifty Z-Score])</f>
        <v>226</v>
      </c>
      <c r="AU130">
        <f>_xlfn.RANK.AVG(Table2[[#This Row],[Sharpe Ratio Z-Score]],Table2[Sharpe Ratio Z-Score])</f>
        <v>162</v>
      </c>
      <c r="AV130">
        <f>(Table2[[#This Row],[Rank 1Y]]+Table2[[#This Row],[Rank 6M]]+Table2[[#This Row],[Rank Sharpe]])/3</f>
        <v>190.66666666666666</v>
      </c>
    </row>
    <row r="131" spans="1:48" x14ac:dyDescent="0.3">
      <c r="A131" t="s">
        <v>1616</v>
      </c>
      <c r="B131" t="s">
        <v>1617</v>
      </c>
      <c r="C131" t="s">
        <v>3164</v>
      </c>
      <c r="D131" t="s">
        <v>206</v>
      </c>
      <c r="E131">
        <v>5863.1094612899997</v>
      </c>
      <c r="F131">
        <v>481.05</v>
      </c>
      <c r="G131">
        <v>29.961753227745</v>
      </c>
      <c r="H131">
        <f>(Table2[[#This Row],[1Y Return vs Nifty]]-AVERAGE(Table2[1Y Return vs Nifty]))/_xlfn.STDEV.P(Table2[1Y Return vs Nifty])</f>
        <v>2.2892099096438346E-2</v>
      </c>
      <c r="I131">
        <v>-12.4289458882698</v>
      </c>
      <c r="J131">
        <f>(Table2[[#This Row],[1M Return vs Nifty]]-AVERAGE(Table2[1M Return vs Nifty]))/_xlfn.STDEV.P(Table2[1M Return vs Nifty])</f>
        <v>-1.1354859734950171</v>
      </c>
      <c r="K131">
        <v>24.285666196242801</v>
      </c>
      <c r="L131">
        <f>(Table2[[#This Row],[6M Return vs Nifty]]-AVERAGE(Table2[6M Return vs Nifty]))/_xlfn.STDEV.P(Table2[6M Return vs Nifty])</f>
        <v>0.29557326655920013</v>
      </c>
      <c r="M131">
        <v>-3.9077691558438099</v>
      </c>
      <c r="N131">
        <f>(Table2[[#This Row],[1W Return vs Nifty]]-AVERAGE(Table2[1W Return vs Nifty]))/_xlfn.STDEV.P(Table2[1W Return vs Nifty])</f>
        <v>-0.44420432086985706</v>
      </c>
      <c r="O131">
        <v>496.43</v>
      </c>
      <c r="P131">
        <v>493.61285326824202</v>
      </c>
      <c r="Q131">
        <v>431.50805037577499</v>
      </c>
      <c r="R131">
        <v>34.2001991452589</v>
      </c>
      <c r="S131" s="1">
        <f>(Table2[[#This Row],[Close Price]]-Table2[[#This Row],[20D EMA]])/Table2[[#This Row],[20D EMA]]</f>
        <v>-3.0981205809479676E-2</v>
      </c>
      <c r="T131" s="1">
        <f>(Table2[[#This Row],[Close Price]]-Table2[[#This Row],[50D EMA]])/Table2[[#This Row],[50D EMA]]</f>
        <v>-2.5450822816023854E-2</v>
      </c>
      <c r="U131" s="1">
        <f>(Table2[[#This Row],[Close Price]]-Table2[[#This Row],[200D EMA]])/Table2[[#This Row],[200D EMA]]</f>
        <v>0.11481118273710503</v>
      </c>
      <c r="V131">
        <v>0.72548627133649402</v>
      </c>
      <c r="W131">
        <v>477.95</v>
      </c>
      <c r="X131">
        <v>485</v>
      </c>
      <c r="Y131">
        <v>468.5</v>
      </c>
      <c r="Z131">
        <v>489.05</v>
      </c>
      <c r="AA131">
        <v>468.5</v>
      </c>
      <c r="AB131">
        <v>515</v>
      </c>
      <c r="AC131" s="1">
        <f>(Table2[[#This Row],[Close Price]]/Table2[[#This Row],[Day Low]])-1</f>
        <v>6.4860341039858493E-3</v>
      </c>
      <c r="AD131" s="1">
        <f>(Table2[[#This Row],[Day High]]/Table2[[#This Row],[Close Price]])-1</f>
        <v>8.2112046564806196E-3</v>
      </c>
      <c r="AE131" s="1">
        <f>(Table2[[#This Row],[Close Price]]/Table2[[#This Row],[Current Week Low]])-1</f>
        <v>2.6787620064034234E-2</v>
      </c>
      <c r="AF131" s="1">
        <f>(Table2[[#This Row],[Current Week High]]/Table2[[#This Row],[Close Price]])-1</f>
        <v>1.6630287911859387E-2</v>
      </c>
      <c r="AG131" s="1">
        <f>(Table2[[#This Row],[Close Price]]/Table2[[#This Row],[Current Month Low]])-1</f>
        <v>2.6787620064034234E-2</v>
      </c>
      <c r="AH131" s="1">
        <f>(Table2[[#This Row],[Current Month High]]/Table2[[#This Row],[Close Price]])-1</f>
        <v>7.0574784325953654E-2</v>
      </c>
      <c r="AI131">
        <v>12.774139902297</v>
      </c>
      <c r="AJ131">
        <v>66.424494032174294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-0.03</v>
      </c>
      <c r="AM131" t="s">
        <v>3202</v>
      </c>
      <c r="AN131">
        <v>-6.95</v>
      </c>
      <c r="AO131" t="s">
        <v>3202</v>
      </c>
      <c r="AP131">
        <v>0.19385249269128399</v>
      </c>
      <c r="AQ131">
        <f>(Table2[[#This Row],[Sharpe Ratio]]-AVERAGE(Table2[Sharpe Ratio]))/_xlfn.STDEV.P(Table2[Sharpe Ratio])</f>
        <v>1.5061448918668106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0.2449199631575748</v>
      </c>
      <c r="AS131">
        <f>_xlfn.RANK.AVG(Table2[[#This Row],[1Y Return vs Nifty Z-Score]],Table2[1Y Return vs Nifty Z-Score])</f>
        <v>295</v>
      </c>
      <c r="AT131">
        <f>_xlfn.RANK.AVG(Table2[[#This Row],[6M Return vs Nifty Z-Score]],Table2[6M Return vs Nifty Z-Score])</f>
        <v>232</v>
      </c>
      <c r="AU131">
        <f>_xlfn.RANK.AVG(Table2[[#This Row],[Sharpe Ratio Z-Score]],Table2[Sharpe Ratio Z-Score])</f>
        <v>46</v>
      </c>
      <c r="AV131">
        <f>(Table2[[#This Row],[Rank 1Y]]+Table2[[#This Row],[Rank 6M]]+Table2[[#This Row],[Rank Sharpe]])/3</f>
        <v>191</v>
      </c>
    </row>
    <row r="132" spans="1:48" x14ac:dyDescent="0.3">
      <c r="A132" t="s">
        <v>200</v>
      </c>
      <c r="B132" t="s">
        <v>201</v>
      </c>
      <c r="C132" t="s">
        <v>3163</v>
      </c>
      <c r="D132" t="s">
        <v>57</v>
      </c>
      <c r="E132">
        <v>132594.16139287999</v>
      </c>
      <c r="F132">
        <v>760.1</v>
      </c>
      <c r="G132">
        <v>64.400968279359702</v>
      </c>
      <c r="H132">
        <f>(Table2[[#This Row],[1Y Return vs Nifty]]-AVERAGE(Table2[1Y Return vs Nifty]))/_xlfn.STDEV.P(Table2[1Y Return vs Nifty])</f>
        <v>0.59182247021816681</v>
      </c>
      <c r="I132">
        <v>1.6466543646829299</v>
      </c>
      <c r="J132">
        <f>(Table2[[#This Row],[1M Return vs Nifty]]-AVERAGE(Table2[1M Return vs Nifty]))/_xlfn.STDEV.P(Table2[1M Return vs Nifty])</f>
        <v>0.19591881103463893</v>
      </c>
      <c r="K132">
        <v>35.574464268192798</v>
      </c>
      <c r="L132">
        <f>(Table2[[#This Row],[6M Return vs Nifty]]-AVERAGE(Table2[6M Return vs Nifty]))/_xlfn.STDEV.P(Table2[6M Return vs Nifty])</f>
        <v>0.64602164376146665</v>
      </c>
      <c r="M132">
        <v>5.3054990326118299</v>
      </c>
      <c r="N132">
        <f>(Table2[[#This Row],[1W Return vs Nifty]]-AVERAGE(Table2[1W Return vs Nifty]))/_xlfn.STDEV.P(Table2[1W Return vs Nifty])</f>
        <v>1.6890714375898415</v>
      </c>
      <c r="O132">
        <v>718.86</v>
      </c>
      <c r="P132">
        <v>702.43649667720194</v>
      </c>
      <c r="Q132">
        <v>593.90355681810104</v>
      </c>
      <c r="R132">
        <v>73.184209073256696</v>
      </c>
      <c r="S132" s="1">
        <f>(Table2[[#This Row],[Close Price]]-Table2[[#This Row],[20D EMA]])/Table2[[#This Row],[20D EMA]]</f>
        <v>5.7368611412514273E-2</v>
      </c>
      <c r="T132" s="1">
        <f>(Table2[[#This Row],[Close Price]]-Table2[[#This Row],[50D EMA]])/Table2[[#This Row],[50D EMA]]</f>
        <v>8.2090699437698492E-2</v>
      </c>
      <c r="U132" s="1">
        <f>(Table2[[#This Row],[Close Price]]-Table2[[#This Row],[200D EMA]])/Table2[[#This Row],[200D EMA]]</f>
        <v>0.27983742692553215</v>
      </c>
      <c r="V132">
        <v>1.0909923735664</v>
      </c>
      <c r="W132">
        <v>742.2</v>
      </c>
      <c r="X132">
        <v>763.7</v>
      </c>
      <c r="Y132">
        <v>705.1</v>
      </c>
      <c r="Z132">
        <v>764.8</v>
      </c>
      <c r="AA132">
        <v>676.25</v>
      </c>
      <c r="AB132">
        <v>764.8</v>
      </c>
      <c r="AC132" s="1">
        <f>(Table2[[#This Row],[Close Price]]/Table2[[#This Row],[Day Low]])-1</f>
        <v>2.4117488547561239E-2</v>
      </c>
      <c r="AD132" s="1">
        <f>(Table2[[#This Row],[Day High]]/Table2[[#This Row],[Close Price]])-1</f>
        <v>4.7362189185633508E-3</v>
      </c>
      <c r="AE132" s="1">
        <f>(Table2[[#This Row],[Close Price]]/Table2[[#This Row],[Current Week Low]])-1</f>
        <v>7.8003120124805037E-2</v>
      </c>
      <c r="AF132" s="1">
        <f>(Table2[[#This Row],[Current Week High]]/Table2[[#This Row],[Close Price]])-1</f>
        <v>6.1833969214575291E-3</v>
      </c>
      <c r="AG132" s="1">
        <f>(Table2[[#This Row],[Close Price]]/Table2[[#This Row],[Current Month Low]])-1</f>
        <v>0.12399260628465814</v>
      </c>
      <c r="AH132" s="1">
        <f>(Table2[[#This Row],[Current Month High]]/Table2[[#This Row],[Close Price]])-1</f>
        <v>6.1833969214575291E-3</v>
      </c>
      <c r="AI132">
        <v>0.61833969214575202</v>
      </c>
      <c r="AJ132">
        <v>118.73381294964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 t="s">
        <v>3204</v>
      </c>
      <c r="AN132">
        <v>3.68</v>
      </c>
      <c r="AO132" t="s">
        <v>3203</v>
      </c>
      <c r="AP132">
        <v>8.6510703726284E-2</v>
      </c>
      <c r="AQ132">
        <f>(Table2[[#This Row],[Sharpe Ratio]]-AVERAGE(Table2[Sharpe Ratio]))/_xlfn.STDEV.P(Table2[Sharpe Ratio])</f>
        <v>0.25279196594388698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3.3756263285480008</v>
      </c>
      <c r="AS132">
        <f>_xlfn.RANK.AVG(Table2[[#This Row],[1Y Return vs Nifty Z-Score]],Table2[1Y Return vs Nifty Z-Score])</f>
        <v>150</v>
      </c>
      <c r="AT132">
        <f>_xlfn.RANK.AVG(Table2[[#This Row],[6M Return vs Nifty Z-Score]],Table2[6M Return vs Nifty Z-Score])</f>
        <v>154</v>
      </c>
      <c r="AU132">
        <f>_xlfn.RANK.AVG(Table2[[#This Row],[Sharpe Ratio Z-Score]],Table2[Sharpe Ratio Z-Score])</f>
        <v>276</v>
      </c>
      <c r="AV132">
        <f>(Table2[[#This Row],[Rank 1Y]]+Table2[[#This Row],[Rank 6M]]+Table2[[#This Row],[Rank Sharpe]])/3</f>
        <v>193.33333333333334</v>
      </c>
    </row>
    <row r="133" spans="1:48" x14ac:dyDescent="0.3">
      <c r="A133" t="s">
        <v>1402</v>
      </c>
      <c r="B133" t="s">
        <v>1403</v>
      </c>
      <c r="C133" t="s">
        <v>3168</v>
      </c>
      <c r="D133" t="s">
        <v>81</v>
      </c>
      <c r="E133">
        <v>8064.2251308449904</v>
      </c>
      <c r="F133">
        <v>3294.15</v>
      </c>
      <c r="G133">
        <v>76.461664893680094</v>
      </c>
      <c r="H133">
        <f>(Table2[[#This Row],[1Y Return vs Nifty]]-AVERAGE(Table2[1Y Return vs Nifty]))/_xlfn.STDEV.P(Table2[1Y Return vs Nifty])</f>
        <v>0.79106326564536</v>
      </c>
      <c r="I133">
        <v>0.40003198444606602</v>
      </c>
      <c r="J133">
        <f>(Table2[[#This Row],[1M Return vs Nifty]]-AVERAGE(Table2[1M Return vs Nifty]))/_xlfn.STDEV.P(Table2[1M Return vs Nifty])</f>
        <v>7.8001353041973198E-2</v>
      </c>
      <c r="K133">
        <v>5.5734944158250297</v>
      </c>
      <c r="L133">
        <f>(Table2[[#This Row],[6M Return vs Nifty]]-AVERAGE(Table2[6M Return vs Nifty]))/_xlfn.STDEV.P(Table2[6M Return vs Nifty])</f>
        <v>-0.28532562033573589</v>
      </c>
      <c r="M133">
        <v>-2.7171162892181902</v>
      </c>
      <c r="N133">
        <f>(Table2[[#This Row],[1W Return vs Nifty]]-AVERAGE(Table2[1W Return vs Nifty]))/_xlfn.STDEV.P(Table2[1W Return vs Nifty])</f>
        <v>-0.16851595001621916</v>
      </c>
      <c r="O133">
        <v>3260.15</v>
      </c>
      <c r="P133">
        <v>3105.3867547395998</v>
      </c>
      <c r="Q133">
        <v>2588.9729270818698</v>
      </c>
      <c r="R133">
        <v>50.849394058412997</v>
      </c>
      <c r="S133" s="1">
        <f>(Table2[[#This Row],[Close Price]]-Table2[[#This Row],[20D EMA]])/Table2[[#This Row],[20D EMA]]</f>
        <v>1.0428967992270295E-2</v>
      </c>
      <c r="T133" s="1">
        <f>(Table2[[#This Row],[Close Price]]-Table2[[#This Row],[50D EMA]])/Table2[[#This Row],[50D EMA]]</f>
        <v>6.0785744311010588E-2</v>
      </c>
      <c r="U133" s="1">
        <f>(Table2[[#This Row],[Close Price]]-Table2[[#This Row],[200D EMA]])/Table2[[#This Row],[200D EMA]]</f>
        <v>0.27237715216781438</v>
      </c>
      <c r="V133">
        <v>0.77681122598346197</v>
      </c>
      <c r="W133">
        <v>3252.65</v>
      </c>
      <c r="X133">
        <v>3327.35</v>
      </c>
      <c r="Y133">
        <v>3228</v>
      </c>
      <c r="Z133">
        <v>3434.8</v>
      </c>
      <c r="AA133">
        <v>3210</v>
      </c>
      <c r="AB133">
        <v>3507.95</v>
      </c>
      <c r="AC133" s="1">
        <f>(Table2[[#This Row],[Close Price]]/Table2[[#This Row],[Day Low]])-1</f>
        <v>1.2758827417644003E-2</v>
      </c>
      <c r="AD133" s="1">
        <f>(Table2[[#This Row],[Day High]]/Table2[[#This Row],[Close Price]])-1</f>
        <v>1.0078472443574071E-2</v>
      </c>
      <c r="AE133" s="1">
        <f>(Table2[[#This Row],[Close Price]]/Table2[[#This Row],[Current Week Low]])-1</f>
        <v>2.0492565055762135E-2</v>
      </c>
      <c r="AF133" s="1">
        <f>(Table2[[#This Row],[Current Week High]]/Table2[[#This Row],[Close Price]])-1</f>
        <v>4.2696902083997346E-2</v>
      </c>
      <c r="AG133" s="1">
        <f>(Table2[[#This Row],[Close Price]]/Table2[[#This Row],[Current Month Low]])-1</f>
        <v>2.6214953271028074E-2</v>
      </c>
      <c r="AH133" s="1">
        <f>(Table2[[#This Row],[Current Month High]]/Table2[[#This Row],[Close Price]])-1</f>
        <v>6.4902933989041012E-2</v>
      </c>
      <c r="AI133">
        <v>6.4902933989041003</v>
      </c>
      <c r="AJ133">
        <v>112.381934818348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0.06</v>
      </c>
      <c r="AM133" t="s">
        <v>3203</v>
      </c>
      <c r="AN133">
        <v>3.96</v>
      </c>
      <c r="AO133" t="s">
        <v>3203</v>
      </c>
      <c r="AP133">
        <v>0.19132419856139099</v>
      </c>
      <c r="AQ133">
        <f>(Table2[[#This Row],[Sharpe Ratio]]-AVERAGE(Table2[Sharpe Ratio]))/_xlfn.STDEV.P(Table2[Sharpe Ratio])</f>
        <v>1.4766238183329201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1.8918468666682977</v>
      </c>
      <c r="AS133">
        <f>_xlfn.RANK.AVG(Table2[[#This Row],[1Y Return vs Nifty Z-Score]],Table2[1Y Return vs Nifty Z-Score])</f>
        <v>117</v>
      </c>
      <c r="AT133">
        <f>_xlfn.RANK.AVG(Table2[[#This Row],[6M Return vs Nifty Z-Score]],Table2[6M Return vs Nifty Z-Score])</f>
        <v>412</v>
      </c>
      <c r="AU133">
        <f>_xlfn.RANK.AVG(Table2[[#This Row],[Sharpe Ratio Z-Score]],Table2[Sharpe Ratio Z-Score])</f>
        <v>51</v>
      </c>
      <c r="AV133">
        <f>(Table2[[#This Row],[Rank 1Y]]+Table2[[#This Row],[Rank 6M]]+Table2[[#This Row],[Rank Sharpe]])/3</f>
        <v>193.33333333333334</v>
      </c>
    </row>
    <row r="134" spans="1:48" x14ac:dyDescent="0.3">
      <c r="A134" t="s">
        <v>263</v>
      </c>
      <c r="B134" t="s">
        <v>264</v>
      </c>
      <c r="C134" t="s">
        <v>3162</v>
      </c>
      <c r="D134" t="s">
        <v>54</v>
      </c>
      <c r="E134">
        <v>102516.88492025</v>
      </c>
      <c r="F134">
        <v>2247.5</v>
      </c>
      <c r="G134">
        <v>70.429865584225197</v>
      </c>
      <c r="H134">
        <f>(Table2[[#This Row],[1Y Return vs Nifty]]-AVERAGE(Table2[1Y Return vs Nifty]))/_xlfn.STDEV.P(Table2[1Y Return vs Nifty])</f>
        <v>0.69141889760396158</v>
      </c>
      <c r="I134">
        <v>0.62293256593703805</v>
      </c>
      <c r="J134">
        <f>(Table2[[#This Row],[1M Return vs Nifty]]-AVERAGE(Table2[1M Return vs Nifty]))/_xlfn.STDEV.P(Table2[1M Return vs Nifty])</f>
        <v>9.9085420175043931E-2</v>
      </c>
      <c r="K134">
        <v>22.869391065592399</v>
      </c>
      <c r="L134">
        <f>(Table2[[#This Row],[6M Return vs Nifty]]-AVERAGE(Table2[6M Return vs Nifty]))/_xlfn.STDEV.P(Table2[6M Return vs Nifty])</f>
        <v>0.25160655566181706</v>
      </c>
      <c r="M134">
        <v>-4.2907995730147199</v>
      </c>
      <c r="N134">
        <f>(Table2[[#This Row],[1W Return vs Nifty]]-AVERAGE(Table2[1W Return vs Nifty]))/_xlfn.STDEV.P(Table2[1W Return vs Nifty])</f>
        <v>-0.53289266543875369</v>
      </c>
      <c r="O134">
        <v>2177.39</v>
      </c>
      <c r="P134">
        <v>2028.58917366743</v>
      </c>
      <c r="Q134">
        <v>1667.1394563863801</v>
      </c>
      <c r="R134">
        <v>62.515199798718101</v>
      </c>
      <c r="S134" s="1">
        <f>(Table2[[#This Row],[Close Price]]-Table2[[#This Row],[20D EMA]])/Table2[[#This Row],[20D EMA]]</f>
        <v>3.219910075824732E-2</v>
      </c>
      <c r="T134" s="1">
        <f>(Table2[[#This Row],[Close Price]]-Table2[[#This Row],[50D EMA]])/Table2[[#This Row],[50D EMA]]</f>
        <v>0.10791284365222514</v>
      </c>
      <c r="U134" s="1">
        <f>(Table2[[#This Row],[Close Price]]-Table2[[#This Row],[200D EMA]])/Table2[[#This Row],[200D EMA]]</f>
        <v>0.34811757432193735</v>
      </c>
      <c r="V134">
        <v>0.91445814090925004</v>
      </c>
      <c r="W134">
        <v>2217.85</v>
      </c>
      <c r="X134">
        <v>2260</v>
      </c>
      <c r="Y134">
        <v>2185.5500000000002</v>
      </c>
      <c r="Z134">
        <v>2260</v>
      </c>
      <c r="AA134">
        <v>2185.5500000000002</v>
      </c>
      <c r="AB134">
        <v>2312</v>
      </c>
      <c r="AC134" s="1">
        <f>(Table2[[#This Row],[Close Price]]/Table2[[#This Row],[Day Low]])-1</f>
        <v>1.3368803120138884E-2</v>
      </c>
      <c r="AD134" s="1">
        <f>(Table2[[#This Row],[Day High]]/Table2[[#This Row],[Close Price]])-1</f>
        <v>5.5617352614014681E-3</v>
      </c>
      <c r="AE134" s="1">
        <f>(Table2[[#This Row],[Close Price]]/Table2[[#This Row],[Current Week Low]])-1</f>
        <v>2.8345267781565209E-2</v>
      </c>
      <c r="AF134" s="1">
        <f>(Table2[[#This Row],[Current Week High]]/Table2[[#This Row],[Close Price]])-1</f>
        <v>5.5617352614014681E-3</v>
      </c>
      <c r="AG134" s="1">
        <f>(Table2[[#This Row],[Close Price]]/Table2[[#This Row],[Current Month Low]])-1</f>
        <v>2.8345267781565209E-2</v>
      </c>
      <c r="AH134" s="1">
        <f>(Table2[[#This Row],[Current Month High]]/Table2[[#This Row],[Close Price]])-1</f>
        <v>2.8698553948832028E-2</v>
      </c>
      <c r="AI134">
        <v>2.8698553948832002</v>
      </c>
      <c r="AJ134">
        <v>105.909299129638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</v>
      </c>
      <c r="AM134" t="s">
        <v>3203</v>
      </c>
      <c r="AN134">
        <v>3.5</v>
      </c>
      <c r="AO134" t="s">
        <v>3203</v>
      </c>
      <c r="AP134">
        <v>0.111917134171389</v>
      </c>
      <c r="AQ134">
        <f>(Table2[[#This Row],[Sharpe Ratio]]-AVERAGE(Table2[Sharpe Ratio]))/_xlfn.STDEV.P(Table2[Sharpe Ratio])</f>
        <v>0.54944459529416223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1.0586628032962309</v>
      </c>
      <c r="AS134">
        <f>_xlfn.RANK.AVG(Table2[[#This Row],[1Y Return vs Nifty Z-Score]],Table2[1Y Return vs Nifty Z-Score])</f>
        <v>136</v>
      </c>
      <c r="AT134">
        <f>_xlfn.RANK.AVG(Table2[[#This Row],[6M Return vs Nifty Z-Score]],Table2[6M Return vs Nifty Z-Score])</f>
        <v>244</v>
      </c>
      <c r="AU134">
        <f>_xlfn.RANK.AVG(Table2[[#This Row],[Sharpe Ratio Z-Score]],Table2[Sharpe Ratio Z-Score])</f>
        <v>203</v>
      </c>
      <c r="AV134">
        <f>(Table2[[#This Row],[Rank 1Y]]+Table2[[#This Row],[Rank 6M]]+Table2[[#This Row],[Rank Sharpe]])/3</f>
        <v>194.33333333333334</v>
      </c>
    </row>
    <row r="135" spans="1:48" x14ac:dyDescent="0.3">
      <c r="A135" t="s">
        <v>1442</v>
      </c>
      <c r="B135" t="s">
        <v>1443</v>
      </c>
      <c r="C135" t="s">
        <v>3161</v>
      </c>
      <c r="D135" t="s">
        <v>46</v>
      </c>
      <c r="E135">
        <v>7569.5428127039904</v>
      </c>
      <c r="F135">
        <v>45.06</v>
      </c>
      <c r="G135">
        <v>67.377176089232705</v>
      </c>
      <c r="H135">
        <f>(Table2[[#This Row],[1Y Return vs Nifty]]-AVERAGE(Table2[1Y Return vs Nifty]))/_xlfn.STDEV.P(Table2[1Y Return vs Nifty])</f>
        <v>0.640988951256388</v>
      </c>
      <c r="I135">
        <v>-9.5291116612027302</v>
      </c>
      <c r="J135">
        <f>(Table2[[#This Row],[1M Return vs Nifty]]-AVERAGE(Table2[1M Return vs Nifty]))/_xlfn.STDEV.P(Table2[1M Return vs Nifty])</f>
        <v>-0.86119194021213552</v>
      </c>
      <c r="K135">
        <v>18.355015571524799</v>
      </c>
      <c r="L135">
        <f>(Table2[[#This Row],[6M Return vs Nifty]]-AVERAGE(Table2[6M Return vs Nifty]))/_xlfn.STDEV.P(Table2[6M Return vs Nifty])</f>
        <v>0.11146271077289963</v>
      </c>
      <c r="M135">
        <v>-4.68447540840135</v>
      </c>
      <c r="N135">
        <f>(Table2[[#This Row],[1W Return vs Nifty]]-AVERAGE(Table2[1W Return vs Nifty]))/_xlfn.STDEV.P(Table2[1W Return vs Nifty])</f>
        <v>-0.62404589132378485</v>
      </c>
      <c r="O135">
        <v>46.92</v>
      </c>
      <c r="P135">
        <v>47.220293688376202</v>
      </c>
      <c r="Q135">
        <v>40.150256241550103</v>
      </c>
      <c r="R135">
        <v>38.219046572775397</v>
      </c>
      <c r="S135" s="1">
        <f>(Table2[[#This Row],[Close Price]]-Table2[[#This Row],[20D EMA]])/Table2[[#This Row],[20D EMA]]</f>
        <v>-3.9641943734015334E-2</v>
      </c>
      <c r="T135" s="1">
        <f>(Table2[[#This Row],[Close Price]]-Table2[[#This Row],[50D EMA]])/Table2[[#This Row],[50D EMA]]</f>
        <v>-4.5749264132763749E-2</v>
      </c>
      <c r="U135" s="1">
        <f>(Table2[[#This Row],[Close Price]]-Table2[[#This Row],[200D EMA]])/Table2[[#This Row],[200D EMA]]</f>
        <v>0.12228424468606444</v>
      </c>
      <c r="V135">
        <v>0.37093493478496797</v>
      </c>
      <c r="W135">
        <v>43.37</v>
      </c>
      <c r="X135">
        <v>45.35</v>
      </c>
      <c r="Y135">
        <v>43.37</v>
      </c>
      <c r="Z135">
        <v>46.58</v>
      </c>
      <c r="AA135">
        <v>43.37</v>
      </c>
      <c r="AB135">
        <v>48.6</v>
      </c>
      <c r="AC135" s="1">
        <f>(Table2[[#This Row],[Close Price]]/Table2[[#This Row],[Day Low]])-1</f>
        <v>3.8967027899469819E-2</v>
      </c>
      <c r="AD135" s="1">
        <f>(Table2[[#This Row],[Day High]]/Table2[[#This Row],[Close Price]])-1</f>
        <v>6.4358632933865234E-3</v>
      </c>
      <c r="AE135" s="1">
        <f>(Table2[[#This Row],[Close Price]]/Table2[[#This Row],[Current Week Low]])-1</f>
        <v>3.8967027899469819E-2</v>
      </c>
      <c r="AF135" s="1">
        <f>(Table2[[#This Row],[Current Week High]]/Table2[[#This Row],[Close Price]])-1</f>
        <v>3.3732800710164046E-2</v>
      </c>
      <c r="AG135" s="1">
        <f>(Table2[[#This Row],[Close Price]]/Table2[[#This Row],[Current Month Low]])-1</f>
        <v>3.8967027899469819E-2</v>
      </c>
      <c r="AH135" s="1">
        <f>(Table2[[#This Row],[Current Month High]]/Table2[[#This Row],[Close Price]])-1</f>
        <v>7.856191744340868E-2</v>
      </c>
      <c r="AI135">
        <v>27.607634265423801</v>
      </c>
      <c r="AJ135">
        <v>101.024033120387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-0.16</v>
      </c>
      <c r="AM135" t="s">
        <v>3202</v>
      </c>
      <c r="AN135">
        <v>-5.61</v>
      </c>
      <c r="AO135" t="s">
        <v>3202</v>
      </c>
      <c r="AP135">
        <v>0.13287024125788299</v>
      </c>
      <c r="AQ135">
        <f>(Table2[[#This Row],[Sharpe Ratio]]-AVERAGE(Table2[Sharpe Ratio]))/_xlfn.STDEV.P(Table2[Sharpe Ratio])</f>
        <v>0.79409896827649162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143</v>
      </c>
      <c r="AT135">
        <f>_xlfn.RANK.AVG(Table2[[#This Row],[6M Return vs Nifty Z-Score]],Table2[6M Return vs Nifty Z-Score])</f>
        <v>289</v>
      </c>
      <c r="AU135">
        <f>_xlfn.RANK.AVG(Table2[[#This Row],[Sharpe Ratio Z-Score]],Table2[Sharpe Ratio Z-Score])</f>
        <v>151</v>
      </c>
      <c r="AV135">
        <f>(Table2[[#This Row],[Rank 1Y]]+Table2[[#This Row],[Rank 6M]]+Table2[[#This Row],[Rank Sharpe]])/3</f>
        <v>194.33333333333334</v>
      </c>
    </row>
    <row r="136" spans="1:48" x14ac:dyDescent="0.3">
      <c r="A136" t="s">
        <v>1177</v>
      </c>
      <c r="B136" t="s">
        <v>1178</v>
      </c>
      <c r="C136" t="s">
        <v>3161</v>
      </c>
      <c r="D136" t="s">
        <v>46</v>
      </c>
      <c r="E136">
        <v>10387.295614410001</v>
      </c>
      <c r="F136">
        <v>6570.85</v>
      </c>
      <c r="G136">
        <v>24.681741481071398</v>
      </c>
      <c r="H136">
        <f>(Table2[[#This Row],[1Y Return vs Nifty]]-AVERAGE(Table2[1Y Return vs Nifty]))/_xlfn.STDEV.P(Table2[1Y Return vs Nifty])</f>
        <v>-6.4332857629782261E-2</v>
      </c>
      <c r="I136">
        <v>9.6058422284245104</v>
      </c>
      <c r="J136">
        <f>(Table2[[#This Row],[1M Return vs Nifty]]-AVERAGE(Table2[1M Return vs Nifty]))/_xlfn.STDEV.P(Table2[1M Return vs Nifty])</f>
        <v>0.94877486067507488</v>
      </c>
      <c r="K136">
        <v>23.186047056313701</v>
      </c>
      <c r="L136">
        <f>(Table2[[#This Row],[6M Return vs Nifty]]-AVERAGE(Table2[6M Return vs Nifty]))/_xlfn.STDEV.P(Table2[6M Return vs Nifty])</f>
        <v>0.2614367942197548</v>
      </c>
      <c r="M136">
        <v>-2.99288484339273</v>
      </c>
      <c r="N136">
        <f>(Table2[[#This Row],[1W Return vs Nifty]]-AVERAGE(Table2[1W Return vs Nifty]))/_xlfn.STDEV.P(Table2[1W Return vs Nifty])</f>
        <v>-0.23236846787770529</v>
      </c>
      <c r="O136">
        <v>6394.13</v>
      </c>
      <c r="P136">
        <v>6069.3509370525499</v>
      </c>
      <c r="Q136">
        <v>5173.2947121459101</v>
      </c>
      <c r="R136">
        <v>56.141912009240301</v>
      </c>
      <c r="S136" s="1">
        <f>(Table2[[#This Row],[Close Price]]-Table2[[#This Row],[20D EMA]])/Table2[[#This Row],[20D EMA]]</f>
        <v>2.7637849089712011E-2</v>
      </c>
      <c r="T136" s="1">
        <f>(Table2[[#This Row],[Close Price]]-Table2[[#This Row],[50D EMA]])/Table2[[#This Row],[50D EMA]]</f>
        <v>8.2628120889478962E-2</v>
      </c>
      <c r="U136" s="1">
        <f>(Table2[[#This Row],[Close Price]]-Table2[[#This Row],[200D EMA]])/Table2[[#This Row],[200D EMA]]</f>
        <v>0.27014801313617348</v>
      </c>
      <c r="V136">
        <v>0.63066779005312301</v>
      </c>
      <c r="W136">
        <v>6380.2</v>
      </c>
      <c r="X136">
        <v>6600</v>
      </c>
      <c r="Y136">
        <v>6136</v>
      </c>
      <c r="Z136">
        <v>6600</v>
      </c>
      <c r="AA136">
        <v>6136</v>
      </c>
      <c r="AB136">
        <v>6849.95</v>
      </c>
      <c r="AC136" s="1">
        <f>(Table2[[#This Row],[Close Price]]/Table2[[#This Row],[Day Low]])-1</f>
        <v>2.9881508416664149E-2</v>
      </c>
      <c r="AD136" s="1">
        <f>(Table2[[#This Row],[Day High]]/Table2[[#This Row],[Close Price]])-1</f>
        <v>4.4362601489913445E-3</v>
      </c>
      <c r="AE136" s="1">
        <f>(Table2[[#This Row],[Close Price]]/Table2[[#This Row],[Current Week Low]])-1</f>
        <v>7.0868644067796582E-2</v>
      </c>
      <c r="AF136" s="1">
        <f>(Table2[[#This Row],[Current Week High]]/Table2[[#This Row],[Close Price]])-1</f>
        <v>4.4362601489913445E-3</v>
      </c>
      <c r="AG136" s="1">
        <f>(Table2[[#This Row],[Close Price]]/Table2[[#This Row],[Current Month Low]])-1</f>
        <v>7.0868644067796582E-2</v>
      </c>
      <c r="AH136" s="1">
        <f>(Table2[[#This Row],[Current Month High]]/Table2[[#This Row],[Close Price]])-1</f>
        <v>4.247547881933067E-2</v>
      </c>
      <c r="AI136">
        <v>13.3795475471209</v>
      </c>
      <c r="AJ136">
        <v>95.273332441789606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0.25</v>
      </c>
      <c r="AM136" t="s">
        <v>3203</v>
      </c>
      <c r="AN136">
        <v>-2.41</v>
      </c>
      <c r="AO136" t="s">
        <v>3202</v>
      </c>
      <c r="AP136">
        <v>0.225312660298992</v>
      </c>
      <c r="AQ136">
        <f>(Table2[[#This Row],[Sharpe Ratio]]-AVERAGE(Table2[Sharpe Ratio]))/_xlfn.STDEV.P(Table2[Sharpe Ratio])</f>
        <v>1.8734826593974345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2.7869929887847764</v>
      </c>
      <c r="AS136">
        <f>_xlfn.RANK.AVG(Table2[[#This Row],[1Y Return vs Nifty Z-Score]],Table2[1Y Return vs Nifty Z-Score])</f>
        <v>322</v>
      </c>
      <c r="AT136">
        <f>_xlfn.RANK.AVG(Table2[[#This Row],[6M Return vs Nifty Z-Score]],Table2[6M Return vs Nifty Z-Score])</f>
        <v>240</v>
      </c>
      <c r="AU136">
        <f>_xlfn.RANK.AVG(Table2[[#This Row],[Sharpe Ratio Z-Score]],Table2[Sharpe Ratio Z-Score])</f>
        <v>23</v>
      </c>
      <c r="AV136">
        <f>(Table2[[#This Row],[Rank 1Y]]+Table2[[#This Row],[Rank 6M]]+Table2[[#This Row],[Rank Sharpe]])/3</f>
        <v>195</v>
      </c>
    </row>
    <row r="137" spans="1:48" x14ac:dyDescent="0.3">
      <c r="A137" t="s">
        <v>130</v>
      </c>
      <c r="B137" t="s">
        <v>131</v>
      </c>
      <c r="C137" t="s">
        <v>3158</v>
      </c>
      <c r="D137" t="s">
        <v>132</v>
      </c>
      <c r="E137">
        <v>218270.18721199999</v>
      </c>
      <c r="F137">
        <v>167.02</v>
      </c>
      <c r="G137">
        <v>74.727300035635295</v>
      </c>
      <c r="H137">
        <f>(Table2[[#This Row],[1Y Return vs Nifty]]-AVERAGE(Table2[1Y Return vs Nifty]))/_xlfn.STDEV.P(Table2[1Y Return vs Nifty])</f>
        <v>0.76241183323410799</v>
      </c>
      <c r="I137">
        <v>-12.1852178867607</v>
      </c>
      <c r="J137">
        <f>(Table2[[#This Row],[1M Return vs Nifty]]-AVERAGE(Table2[1M Return vs Nifty]))/_xlfn.STDEV.P(Table2[1M Return vs Nifty])</f>
        <v>-1.1124318499406776</v>
      </c>
      <c r="K137">
        <v>8.4656871568334502</v>
      </c>
      <c r="L137">
        <f>(Table2[[#This Row],[6M Return vs Nifty]]-AVERAGE(Table2[6M Return vs Nifty]))/_xlfn.STDEV.P(Table2[6M Return vs Nifty])</f>
        <v>-0.19554066305485016</v>
      </c>
      <c r="M137">
        <v>-6.6659910201825499</v>
      </c>
      <c r="N137">
        <f>(Table2[[#This Row],[1W Return vs Nifty]]-AVERAGE(Table2[1W Return vs Nifty]))/_xlfn.STDEV.P(Table2[1W Return vs Nifty])</f>
        <v>-1.0828536816927783</v>
      </c>
      <c r="O137">
        <v>175.49</v>
      </c>
      <c r="P137">
        <v>179.05631937675199</v>
      </c>
      <c r="Q137">
        <v>151.221376069863</v>
      </c>
      <c r="R137">
        <v>25.2409034784068</v>
      </c>
      <c r="S137" s="1">
        <f>(Table2[[#This Row],[Close Price]]-Table2[[#This Row],[20D EMA]])/Table2[[#This Row],[20D EMA]]</f>
        <v>-4.8264858396489821E-2</v>
      </c>
      <c r="T137" s="1">
        <f>(Table2[[#This Row],[Close Price]]-Table2[[#This Row],[50D EMA]])/Table2[[#This Row],[50D EMA]]</f>
        <v>-6.7220857765016295E-2</v>
      </c>
      <c r="U137" s="1">
        <f>(Table2[[#This Row],[Close Price]]-Table2[[#This Row],[200D EMA]])/Table2[[#This Row],[200D EMA]]</f>
        <v>0.1044734834501055</v>
      </c>
      <c r="V137">
        <v>0.26999613444898901</v>
      </c>
      <c r="W137">
        <v>163.52000000000001</v>
      </c>
      <c r="X137">
        <v>168.55</v>
      </c>
      <c r="Y137">
        <v>163.52000000000001</v>
      </c>
      <c r="Z137">
        <v>171.84</v>
      </c>
      <c r="AA137">
        <v>163.52000000000001</v>
      </c>
      <c r="AB137">
        <v>180.25</v>
      </c>
      <c r="AC137" s="1">
        <f>(Table2[[#This Row],[Close Price]]/Table2[[#This Row],[Day Low]])-1</f>
        <v>2.1404109589041154E-2</v>
      </c>
      <c r="AD137" s="1">
        <f>(Table2[[#This Row],[Day High]]/Table2[[#This Row],[Close Price]])-1</f>
        <v>9.1605795713087801E-3</v>
      </c>
      <c r="AE137" s="1">
        <f>(Table2[[#This Row],[Close Price]]/Table2[[#This Row],[Current Week Low]])-1</f>
        <v>2.1404109589041154E-2</v>
      </c>
      <c r="AF137" s="1">
        <f>(Table2[[#This Row],[Current Week High]]/Table2[[#This Row],[Close Price]])-1</f>
        <v>2.8858819303077432E-2</v>
      </c>
      <c r="AG137" s="1">
        <f>(Table2[[#This Row],[Close Price]]/Table2[[#This Row],[Current Month Low]])-1</f>
        <v>2.1404109589041154E-2</v>
      </c>
      <c r="AH137" s="1">
        <f>(Table2[[#This Row],[Current Month High]]/Table2[[#This Row],[Close Price]])-1</f>
        <v>7.9212070410729085E-2</v>
      </c>
      <c r="AI137">
        <v>37.109328224164699</v>
      </c>
      <c r="AJ137">
        <v>154.02281368821201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-7.0000000000000007E-2</v>
      </c>
      <c r="AM137" t="s">
        <v>3202</v>
      </c>
      <c r="AN137">
        <v>-7.65</v>
      </c>
      <c r="AO137" t="s">
        <v>3202</v>
      </c>
      <c r="AP137">
        <v>0.173036418224082</v>
      </c>
      <c r="AQ137">
        <f>(Table2[[#This Row],[Sharpe Ratio]]-AVERAGE(Table2[Sharpe Ratio]))/_xlfn.STDEV.P(Table2[Sharpe Ratio])</f>
        <v>1.263090550298086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125</v>
      </c>
      <c r="AT137">
        <f>_xlfn.RANK.AVG(Table2[[#This Row],[6M Return vs Nifty Z-Score]],Table2[6M Return vs Nifty Z-Score])</f>
        <v>382</v>
      </c>
      <c r="AU137">
        <f>_xlfn.RANK.AVG(Table2[[#This Row],[Sharpe Ratio Z-Score]],Table2[Sharpe Ratio Z-Score])</f>
        <v>80</v>
      </c>
      <c r="AV137">
        <f>(Table2[[#This Row],[Rank 1Y]]+Table2[[#This Row],[Rank 6M]]+Table2[[#This Row],[Rank Sharpe]])/3</f>
        <v>195.66666666666666</v>
      </c>
    </row>
    <row r="138" spans="1:48" x14ac:dyDescent="0.3">
      <c r="A138" t="s">
        <v>886</v>
      </c>
      <c r="B138" t="s">
        <v>887</v>
      </c>
      <c r="C138" t="s">
        <v>3164</v>
      </c>
      <c r="D138" t="s">
        <v>762</v>
      </c>
      <c r="E138">
        <v>17728.198880600001</v>
      </c>
      <c r="F138">
        <v>981.5</v>
      </c>
      <c r="G138">
        <v>22.585625013144501</v>
      </c>
      <c r="H138">
        <f>(Table2[[#This Row],[1Y Return vs Nifty]]-AVERAGE(Table2[1Y Return vs Nifty]))/_xlfn.STDEV.P(Table2[1Y Return vs Nifty])</f>
        <v>-9.8960369268033241E-2</v>
      </c>
      <c r="I138">
        <v>0.122428533057733</v>
      </c>
      <c r="J138">
        <f>(Table2[[#This Row],[1M Return vs Nifty]]-AVERAGE(Table2[1M Return vs Nifty]))/_xlfn.STDEV.P(Table2[1M Return vs Nifty])</f>
        <v>5.1742965709408936E-2</v>
      </c>
      <c r="K138">
        <v>29.0525209952993</v>
      </c>
      <c r="L138">
        <f>(Table2[[#This Row],[6M Return vs Nifty]]-AVERAGE(Table2[6M Return vs Nifty]))/_xlfn.STDEV.P(Table2[6M Return vs Nifty])</f>
        <v>0.44355505505793108</v>
      </c>
      <c r="M138">
        <v>-2.8882799977479099</v>
      </c>
      <c r="N138">
        <f>(Table2[[#This Row],[1W Return vs Nifty]]-AVERAGE(Table2[1W Return vs Nifty]))/_xlfn.STDEV.P(Table2[1W Return vs Nifty])</f>
        <v>-0.20814785724671067</v>
      </c>
      <c r="O138">
        <v>958.91</v>
      </c>
      <c r="P138">
        <v>918.29582851344901</v>
      </c>
      <c r="Q138">
        <v>785.649317882594</v>
      </c>
      <c r="R138">
        <v>61.5066935714406</v>
      </c>
      <c r="S138" s="1">
        <f>(Table2[[#This Row],[Close Price]]-Table2[[#This Row],[20D EMA]])/Table2[[#This Row],[20D EMA]]</f>
        <v>2.3557998143725722E-2</v>
      </c>
      <c r="T138" s="1">
        <f>(Table2[[#This Row],[Close Price]]-Table2[[#This Row],[50D EMA]])/Table2[[#This Row],[50D EMA]]</f>
        <v>6.8827680061300994E-2</v>
      </c>
      <c r="U138" s="1">
        <f>(Table2[[#This Row],[Close Price]]-Table2[[#This Row],[200D EMA]])/Table2[[#This Row],[200D EMA]]</f>
        <v>0.24928511698481939</v>
      </c>
      <c r="V138">
        <v>0.68866073851236298</v>
      </c>
      <c r="W138">
        <v>960.45</v>
      </c>
      <c r="X138">
        <v>985</v>
      </c>
      <c r="Y138">
        <v>944.95</v>
      </c>
      <c r="Z138">
        <v>991.45</v>
      </c>
      <c r="AA138">
        <v>944.4</v>
      </c>
      <c r="AB138">
        <v>1012.2</v>
      </c>
      <c r="AC138" s="1">
        <f>(Table2[[#This Row],[Close Price]]/Table2[[#This Row],[Day Low]])-1</f>
        <v>2.1916809828726125E-2</v>
      </c>
      <c r="AD138" s="1">
        <f>(Table2[[#This Row],[Day High]]/Table2[[#This Row],[Close Price]])-1</f>
        <v>3.5659704533876901E-3</v>
      </c>
      <c r="AE138" s="1">
        <f>(Table2[[#This Row],[Close Price]]/Table2[[#This Row],[Current Week Low]])-1</f>
        <v>3.8679295200804154E-2</v>
      </c>
      <c r="AF138" s="1">
        <f>(Table2[[#This Row],[Current Week High]]/Table2[[#This Row],[Close Price]])-1</f>
        <v>1.0137544574630786E-2</v>
      </c>
      <c r="AG138" s="1">
        <f>(Table2[[#This Row],[Close Price]]/Table2[[#This Row],[Current Month Low]])-1</f>
        <v>3.9284201609487424E-2</v>
      </c>
      <c r="AH138" s="1">
        <f>(Table2[[#This Row],[Current Month High]]/Table2[[#This Row],[Close Price]])-1</f>
        <v>3.1278655119714838E-2</v>
      </c>
      <c r="AI138">
        <v>3.1278655119714802</v>
      </c>
      <c r="AJ138">
        <v>68.209083119108797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0.05</v>
      </c>
      <c r="AM138" t="s">
        <v>3203</v>
      </c>
      <c r="AN138">
        <v>3.55</v>
      </c>
      <c r="AO138" t="s">
        <v>3203</v>
      </c>
      <c r="AP138">
        <v>0.17968510582941599</v>
      </c>
      <c r="AQ138">
        <f>(Table2[[#This Row],[Sharpe Ratio]]-AVERAGE(Table2[Sharpe Ratio]))/_xlfn.STDEV.P(Table2[Sharpe Ratio])</f>
        <v>1.3407224972224097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1.5289122914750057</v>
      </c>
      <c r="AS138">
        <f>_xlfn.RANK.AVG(Table2[[#This Row],[1Y Return vs Nifty Z-Score]],Table2[1Y Return vs Nifty Z-Score])</f>
        <v>332</v>
      </c>
      <c r="AT138">
        <f>_xlfn.RANK.AVG(Table2[[#This Row],[6M Return vs Nifty Z-Score]],Table2[6M Return vs Nifty Z-Score])</f>
        <v>188</v>
      </c>
      <c r="AU138">
        <f>_xlfn.RANK.AVG(Table2[[#This Row],[Sharpe Ratio Z-Score]],Table2[Sharpe Ratio Z-Score])</f>
        <v>68</v>
      </c>
      <c r="AV138">
        <f>(Table2[[#This Row],[Rank 1Y]]+Table2[[#This Row],[Rank 6M]]+Table2[[#This Row],[Rank Sharpe]])/3</f>
        <v>196</v>
      </c>
    </row>
    <row r="139" spans="1:48" x14ac:dyDescent="0.3">
      <c r="A139" t="s">
        <v>207</v>
      </c>
      <c r="B139" t="s">
        <v>208</v>
      </c>
      <c r="C139" t="s">
        <v>3158</v>
      </c>
      <c r="D139" t="s">
        <v>51</v>
      </c>
      <c r="E139">
        <v>127855.02209375</v>
      </c>
      <c r="F139">
        <v>3400.75</v>
      </c>
      <c r="G139">
        <v>50.954924195457103</v>
      </c>
      <c r="H139">
        <f>(Table2[[#This Row],[1Y Return vs Nifty]]-AVERAGE(Table2[1Y Return vs Nifty]))/_xlfn.STDEV.P(Table2[1Y Return vs Nifty])</f>
        <v>0.36969595428832253</v>
      </c>
      <c r="I139">
        <v>6.9108325016048404</v>
      </c>
      <c r="J139">
        <f>(Table2[[#This Row],[1M Return vs Nifty]]-AVERAGE(Table2[1M Return vs Nifty]))/_xlfn.STDEV.P(Table2[1M Return vs Nifty])</f>
        <v>0.69385508601829171</v>
      </c>
      <c r="K139">
        <v>26.755716067212699</v>
      </c>
      <c r="L139">
        <f>(Table2[[#This Row],[6M Return vs Nifty]]-AVERAGE(Table2[6M Return vs Nifty]))/_xlfn.STDEV.P(Table2[6M Return vs Nifty])</f>
        <v>0.37225326060045622</v>
      </c>
      <c r="M139">
        <v>-1.38792227654332E-2</v>
      </c>
      <c r="N139">
        <f>(Table2[[#This Row],[1W Return vs Nifty]]-AVERAGE(Table2[1W Return vs Nifty]))/_xlfn.STDEV.P(Table2[1W Return vs Nifty])</f>
        <v>0.45740201799204938</v>
      </c>
      <c r="O139">
        <v>3198.71</v>
      </c>
      <c r="P139">
        <v>3029.0233930570798</v>
      </c>
      <c r="Q139">
        <v>2567.38646906332</v>
      </c>
      <c r="R139">
        <v>76.609316190765099</v>
      </c>
      <c r="S139" s="1">
        <f>(Table2[[#This Row],[Close Price]]-Table2[[#This Row],[20D EMA]])/Table2[[#This Row],[20D EMA]]</f>
        <v>6.3162962569285733E-2</v>
      </c>
      <c r="T139" s="1">
        <f>(Table2[[#This Row],[Close Price]]-Table2[[#This Row],[50D EMA]])/Table2[[#This Row],[50D EMA]]</f>
        <v>0.12272160320549734</v>
      </c>
      <c r="U139" s="1">
        <f>(Table2[[#This Row],[Close Price]]-Table2[[#This Row],[200D EMA]])/Table2[[#This Row],[200D EMA]]</f>
        <v>0.32459605944745928</v>
      </c>
      <c r="V139">
        <v>0.77535305648744302</v>
      </c>
      <c r="W139">
        <v>3295.55</v>
      </c>
      <c r="X139">
        <v>3412.4</v>
      </c>
      <c r="Y139">
        <v>3216.1</v>
      </c>
      <c r="Z139">
        <v>3412.4</v>
      </c>
      <c r="AA139">
        <v>3190.05</v>
      </c>
      <c r="AB139">
        <v>3412.4</v>
      </c>
      <c r="AC139" s="1">
        <f>(Table2[[#This Row],[Close Price]]/Table2[[#This Row],[Day Low]])-1</f>
        <v>3.1921833988256765E-2</v>
      </c>
      <c r="AD139" s="1">
        <f>(Table2[[#This Row],[Day High]]/Table2[[#This Row],[Close Price]])-1</f>
        <v>3.425714915827438E-3</v>
      </c>
      <c r="AE139" s="1">
        <f>(Table2[[#This Row],[Close Price]]/Table2[[#This Row],[Current Week Low]])-1</f>
        <v>5.741425950685608E-2</v>
      </c>
      <c r="AF139" s="1">
        <f>(Table2[[#This Row],[Current Week High]]/Table2[[#This Row],[Close Price]])-1</f>
        <v>3.425714915827438E-3</v>
      </c>
      <c r="AG139" s="1">
        <f>(Table2[[#This Row],[Close Price]]/Table2[[#This Row],[Current Month Low]])-1</f>
        <v>6.6049121487123941E-2</v>
      </c>
      <c r="AH139" s="1">
        <f>(Table2[[#This Row],[Current Month High]]/Table2[[#This Row],[Close Price]])-1</f>
        <v>3.425714915827438E-3</v>
      </c>
      <c r="AI139">
        <v>0.34257149158274303</v>
      </c>
      <c r="AJ139">
        <v>93.131158247437298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0.12</v>
      </c>
      <c r="AM139" t="s">
        <v>3203</v>
      </c>
      <c r="AN139">
        <v>5.3</v>
      </c>
      <c r="AO139" t="s">
        <v>3203</v>
      </c>
      <c r="AP139">
        <v>0.11880741043297501</v>
      </c>
      <c r="AQ139">
        <f>(Table2[[#This Row],[Sharpe Ratio]]-AVERAGE(Table2[Sharpe Ratio]))/_xlfn.STDEV.P(Table2[Sharpe Ratio])</f>
        <v>0.62989739933390043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2.52310371823302</v>
      </c>
      <c r="AS139">
        <f>_xlfn.RANK.AVG(Table2[[#This Row],[1Y Return vs Nifty Z-Score]],Table2[1Y Return vs Nifty Z-Score])</f>
        <v>190</v>
      </c>
      <c r="AT139">
        <f>_xlfn.RANK.AVG(Table2[[#This Row],[6M Return vs Nifty Z-Score]],Table2[6M Return vs Nifty Z-Score])</f>
        <v>209</v>
      </c>
      <c r="AU139">
        <f>_xlfn.RANK.AVG(Table2[[#This Row],[Sharpe Ratio Z-Score]],Table2[Sharpe Ratio Z-Score])</f>
        <v>190</v>
      </c>
      <c r="AV139">
        <f>(Table2[[#This Row],[Rank 1Y]]+Table2[[#This Row],[Rank 6M]]+Table2[[#This Row],[Rank Sharpe]])/3</f>
        <v>196.33333333333334</v>
      </c>
    </row>
    <row r="140" spans="1:48" x14ac:dyDescent="0.3">
      <c r="A140" t="s">
        <v>560</v>
      </c>
      <c r="B140" t="s">
        <v>561</v>
      </c>
      <c r="C140" t="s">
        <v>3163</v>
      </c>
      <c r="D140" t="s">
        <v>158</v>
      </c>
      <c r="E140">
        <v>36822.135151994997</v>
      </c>
      <c r="F140">
        <v>265.55</v>
      </c>
      <c r="G140">
        <v>80.473261690224604</v>
      </c>
      <c r="H140">
        <f>(Table2[[#This Row],[1Y Return vs Nifty]]-AVERAGE(Table2[1Y Return vs Nifty]))/_xlfn.STDEV.P(Table2[1Y Return vs Nifty])</f>
        <v>0.85733420854659181</v>
      </c>
      <c r="I140">
        <v>-2.6422176177605201</v>
      </c>
      <c r="J140">
        <f>(Table2[[#This Row],[1M Return vs Nifty]]-AVERAGE(Table2[1M Return vs Nifty]))/_xlfn.STDEV.P(Table2[1M Return vs Nifty])</f>
        <v>-0.20976368740534979</v>
      </c>
      <c r="K140">
        <v>6.4072746951335304</v>
      </c>
      <c r="L140">
        <f>(Table2[[#This Row],[6M Return vs Nifty]]-AVERAGE(Table2[6M Return vs Nifty]))/_xlfn.STDEV.P(Table2[6M Return vs Nifty])</f>
        <v>-0.25944182438468977</v>
      </c>
      <c r="M140">
        <v>-3.41795557157426</v>
      </c>
      <c r="N140">
        <f>(Table2[[#This Row],[1W Return vs Nifty]]-AVERAGE(Table2[1W Return vs Nifty]))/_xlfn.STDEV.P(Table2[1W Return vs Nifty])</f>
        <v>-0.33079098869357548</v>
      </c>
      <c r="O140">
        <v>270.49</v>
      </c>
      <c r="P140">
        <v>266.530512252194</v>
      </c>
      <c r="Q140">
        <v>231.37041698717201</v>
      </c>
      <c r="R140">
        <v>42.2539663580297</v>
      </c>
      <c r="S140" s="1">
        <f>(Table2[[#This Row],[Close Price]]-Table2[[#This Row],[20D EMA]])/Table2[[#This Row],[20D EMA]]</f>
        <v>-1.8263152057377344E-2</v>
      </c>
      <c r="T140" s="1">
        <f>(Table2[[#This Row],[Close Price]]-Table2[[#This Row],[50D EMA]])/Table2[[#This Row],[50D EMA]]</f>
        <v>-3.6787992635763148E-3</v>
      </c>
      <c r="U140" s="1">
        <f>(Table2[[#This Row],[Close Price]]-Table2[[#This Row],[200D EMA]])/Table2[[#This Row],[200D EMA]]</f>
        <v>0.14772667767082359</v>
      </c>
      <c r="V140">
        <v>0.51907560687034604</v>
      </c>
      <c r="W140">
        <v>259.39999999999998</v>
      </c>
      <c r="X140">
        <v>271.35000000000002</v>
      </c>
      <c r="Y140">
        <v>258.85000000000002</v>
      </c>
      <c r="Z140">
        <v>274.39999999999998</v>
      </c>
      <c r="AA140">
        <v>258.85000000000002</v>
      </c>
      <c r="AB140">
        <v>287.89999999999998</v>
      </c>
      <c r="AC140" s="1">
        <f>(Table2[[#This Row],[Close Price]]/Table2[[#This Row],[Day Low]])-1</f>
        <v>2.3708558211256836E-2</v>
      </c>
      <c r="AD140" s="1">
        <f>(Table2[[#This Row],[Day High]]/Table2[[#This Row],[Close Price]])-1</f>
        <v>2.1841461118433436E-2</v>
      </c>
      <c r="AE140" s="1">
        <f>(Table2[[#This Row],[Close Price]]/Table2[[#This Row],[Current Week Low]])-1</f>
        <v>2.588371643809162E-2</v>
      </c>
      <c r="AF140" s="1">
        <f>(Table2[[#This Row],[Current Week High]]/Table2[[#This Row],[Close Price]])-1</f>
        <v>3.3327057051402598E-2</v>
      </c>
      <c r="AG140" s="1">
        <f>(Table2[[#This Row],[Close Price]]/Table2[[#This Row],[Current Month Low]])-1</f>
        <v>2.588371643809162E-2</v>
      </c>
      <c r="AH140" s="1">
        <f>(Table2[[#This Row],[Current Month High]]/Table2[[#This Row],[Close Price]])-1</f>
        <v>8.4164940689135603E-2</v>
      </c>
      <c r="AI140">
        <v>17.4166823573714</v>
      </c>
      <c r="AJ140">
        <v>127.354452054794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0.08</v>
      </c>
      <c r="AM140" t="s">
        <v>3203</v>
      </c>
      <c r="AN140">
        <v>-5.01</v>
      </c>
      <c r="AO140" t="s">
        <v>3202</v>
      </c>
      <c r="AP140">
        <v>0.167467104937498</v>
      </c>
      <c r="AQ140">
        <f>(Table2[[#This Row],[Sharpe Ratio]]-AVERAGE(Table2[Sharpe Ratio]))/_xlfn.STDEV.P(Table2[Sharpe Ratio])</f>
        <v>1.1980616815748577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1.2553993896378346</v>
      </c>
      <c r="AS140">
        <f>_xlfn.RANK.AVG(Table2[[#This Row],[1Y Return vs Nifty Z-Score]],Table2[1Y Return vs Nifty Z-Score])</f>
        <v>113</v>
      </c>
      <c r="AT140">
        <f>_xlfn.RANK.AVG(Table2[[#This Row],[6M Return vs Nifty Z-Score]],Table2[6M Return vs Nifty Z-Score])</f>
        <v>403</v>
      </c>
      <c r="AU140">
        <f>_xlfn.RANK.AVG(Table2[[#This Row],[Sharpe Ratio Z-Score]],Table2[Sharpe Ratio Z-Score])</f>
        <v>90</v>
      </c>
      <c r="AV140">
        <f>(Table2[[#This Row],[Rank 1Y]]+Table2[[#This Row],[Rank 6M]]+Table2[[#This Row],[Rank Sharpe]])/3</f>
        <v>202</v>
      </c>
    </row>
    <row r="141" spans="1:48" x14ac:dyDescent="0.3">
      <c r="A141" t="s">
        <v>835</v>
      </c>
      <c r="B141" t="s">
        <v>836</v>
      </c>
      <c r="C141" t="s">
        <v>3162</v>
      </c>
      <c r="D141" t="s">
        <v>54</v>
      </c>
      <c r="E141">
        <v>19532.452648170001</v>
      </c>
      <c r="F141">
        <v>1435.35</v>
      </c>
      <c r="G141">
        <v>50.698632682425703</v>
      </c>
      <c r="H141">
        <f>(Table2[[#This Row],[1Y Return vs Nifty]]-AVERAGE(Table2[1Y Return vs Nifty]))/_xlfn.STDEV.P(Table2[1Y Return vs Nifty])</f>
        <v>0.3654620591369443</v>
      </c>
      <c r="I141">
        <v>14.6601421337429</v>
      </c>
      <c r="J141">
        <f>(Table2[[#This Row],[1M Return vs Nifty]]-AVERAGE(Table2[1M Return vs Nifty]))/_xlfn.STDEV.P(Table2[1M Return vs Nifty])</f>
        <v>1.4268588468252954</v>
      </c>
      <c r="K141">
        <v>49.791285241612997</v>
      </c>
      <c r="L141">
        <f>(Table2[[#This Row],[6M Return vs Nifty]]-AVERAGE(Table2[6M Return vs Nifty]))/_xlfn.STDEV.P(Table2[6M Return vs Nifty])</f>
        <v>1.0873672863494055</v>
      </c>
      <c r="M141">
        <v>-2.8390828367926302</v>
      </c>
      <c r="N141">
        <f>(Table2[[#This Row],[1W Return vs Nifty]]-AVERAGE(Table2[1W Return vs Nifty]))/_xlfn.STDEV.P(Table2[1W Return vs Nifty])</f>
        <v>-0.19675655627682861</v>
      </c>
      <c r="O141">
        <v>1361.77</v>
      </c>
      <c r="P141">
        <v>1230.4339830230899</v>
      </c>
      <c r="Q141">
        <v>1010.81079807461</v>
      </c>
      <c r="R141">
        <v>65.623614248972999</v>
      </c>
      <c r="S141" s="1">
        <f>(Table2[[#This Row],[Close Price]]-Table2[[#This Row],[20D EMA]])/Table2[[#This Row],[20D EMA]]</f>
        <v>5.4032619311631135E-2</v>
      </c>
      <c r="T141" s="1">
        <f>(Table2[[#This Row],[Close Price]]-Table2[[#This Row],[50D EMA]])/Table2[[#This Row],[50D EMA]]</f>
        <v>0.16653962732193539</v>
      </c>
      <c r="U141" s="1">
        <f>(Table2[[#This Row],[Close Price]]-Table2[[#This Row],[200D EMA]])/Table2[[#This Row],[200D EMA]]</f>
        <v>0.41999868099356585</v>
      </c>
      <c r="V141">
        <v>1.16361726860106</v>
      </c>
      <c r="W141">
        <v>1420.2</v>
      </c>
      <c r="X141">
        <v>1463</v>
      </c>
      <c r="Y141">
        <v>1420.2</v>
      </c>
      <c r="Z141">
        <v>1488.45</v>
      </c>
      <c r="AA141">
        <v>1383.05</v>
      </c>
      <c r="AB141">
        <v>1522.05</v>
      </c>
      <c r="AC141" s="1">
        <f>(Table2[[#This Row],[Close Price]]/Table2[[#This Row],[Day Low]])-1</f>
        <v>1.0667511618081882E-2</v>
      </c>
      <c r="AD141" s="1">
        <f>(Table2[[#This Row],[Day High]]/Table2[[#This Row],[Close Price]])-1</f>
        <v>1.9263594245306104E-2</v>
      </c>
      <c r="AE141" s="1">
        <f>(Table2[[#This Row],[Close Price]]/Table2[[#This Row],[Current Week Low]])-1</f>
        <v>1.0667511618081882E-2</v>
      </c>
      <c r="AF141" s="1">
        <f>(Table2[[#This Row],[Current Week High]]/Table2[[#This Row],[Close Price]])-1</f>
        <v>3.6994461281220747E-2</v>
      </c>
      <c r="AG141" s="1">
        <f>(Table2[[#This Row],[Close Price]]/Table2[[#This Row],[Current Month Low]])-1</f>
        <v>3.7814974151332059E-2</v>
      </c>
      <c r="AH141" s="1">
        <f>(Table2[[#This Row],[Current Month High]]/Table2[[#This Row],[Close Price]])-1</f>
        <v>6.0403385933744502E-2</v>
      </c>
      <c r="AI141">
        <v>6.0403385933744502</v>
      </c>
      <c r="AJ141">
        <v>81.151006499652894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0.18</v>
      </c>
      <c r="AM141" t="s">
        <v>3203</v>
      </c>
      <c r="AN141">
        <v>11.05</v>
      </c>
      <c r="AO141" t="s">
        <v>3203</v>
      </c>
      <c r="AP141">
        <v>7.1566705500415995E-2</v>
      </c>
      <c r="AQ141">
        <f>(Table2[[#This Row],[Sharpe Ratio]]-AVERAGE(Table2[Sharpe Ratio]))/_xlfn.STDEV.P(Table2[Sharpe Ratio])</f>
        <v>7.8301638532949122E-2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2.7612332745677657</v>
      </c>
      <c r="AS141">
        <f>_xlfn.RANK.AVG(Table2[[#This Row],[1Y Return vs Nifty Z-Score]],Table2[1Y Return vs Nifty Z-Score])</f>
        <v>193</v>
      </c>
      <c r="AT141">
        <f>_xlfn.RANK.AVG(Table2[[#This Row],[6M Return vs Nifty Z-Score]],Table2[6M Return vs Nifty Z-Score])</f>
        <v>90</v>
      </c>
      <c r="AU141">
        <f>_xlfn.RANK.AVG(Table2[[#This Row],[Sharpe Ratio Z-Score]],Table2[Sharpe Ratio Z-Score])</f>
        <v>325</v>
      </c>
      <c r="AV141">
        <f>(Table2[[#This Row],[Rank 1Y]]+Table2[[#This Row],[Rank 6M]]+Table2[[#This Row],[Rank Sharpe]])/3</f>
        <v>202.66666666666666</v>
      </c>
    </row>
    <row r="142" spans="1:48" x14ac:dyDescent="0.3">
      <c r="A142" t="s">
        <v>285</v>
      </c>
      <c r="B142" t="s">
        <v>286</v>
      </c>
      <c r="C142" t="s">
        <v>3160</v>
      </c>
      <c r="D142" t="s">
        <v>171</v>
      </c>
      <c r="E142">
        <v>99083.006538029993</v>
      </c>
      <c r="F142">
        <v>3642.95</v>
      </c>
      <c r="G142">
        <v>56.047545011206402</v>
      </c>
      <c r="H142">
        <f>(Table2[[#This Row],[1Y Return vs Nifty]]-AVERAGE(Table2[1Y Return vs Nifty]))/_xlfn.STDEV.P(Table2[1Y Return vs Nifty])</f>
        <v>0.45382524255299928</v>
      </c>
      <c r="I142">
        <v>1.93283196630881</v>
      </c>
      <c r="J142">
        <f>(Table2[[#This Row],[1M Return vs Nifty]]-AVERAGE(Table2[1M Return vs Nifty]))/_xlfn.STDEV.P(Table2[1M Return vs Nifty])</f>
        <v>0.22298822343500815</v>
      </c>
      <c r="K142">
        <v>26.295824982157701</v>
      </c>
      <c r="L142">
        <f>(Table2[[#This Row],[6M Return vs Nifty]]-AVERAGE(Table2[6M Return vs Nifty]))/_xlfn.STDEV.P(Table2[6M Return vs Nifty])</f>
        <v>0.35797644535226975</v>
      </c>
      <c r="M142">
        <v>-1.0953140652407001</v>
      </c>
      <c r="N142">
        <f>(Table2[[#This Row],[1W Return vs Nifty]]-AVERAGE(Table2[1W Return vs Nifty]))/_xlfn.STDEV.P(Table2[1W Return vs Nifty])</f>
        <v>0.20700241096694696</v>
      </c>
      <c r="O142">
        <v>3591.25</v>
      </c>
      <c r="P142">
        <v>3399.36763514003</v>
      </c>
      <c r="Q142">
        <v>2853.9297576594499</v>
      </c>
      <c r="R142">
        <v>56.580339958825</v>
      </c>
      <c r="S142" s="1">
        <f>(Table2[[#This Row],[Close Price]]-Table2[[#This Row],[20D EMA]])/Table2[[#This Row],[20D EMA]]</f>
        <v>1.439610163592059E-2</v>
      </c>
      <c r="T142" s="1">
        <f>(Table2[[#This Row],[Close Price]]-Table2[[#This Row],[50D EMA]])/Table2[[#This Row],[50D EMA]]</f>
        <v>7.1655199144100803E-2</v>
      </c>
      <c r="U142" s="1">
        <f>(Table2[[#This Row],[Close Price]]-Table2[[#This Row],[200D EMA]])/Table2[[#This Row],[200D EMA]]</f>
        <v>0.27646799653108389</v>
      </c>
      <c r="V142">
        <v>0.95841141901838101</v>
      </c>
      <c r="W142">
        <v>3632.25</v>
      </c>
      <c r="X142">
        <v>3675.35</v>
      </c>
      <c r="Y142">
        <v>3632.25</v>
      </c>
      <c r="Z142">
        <v>3707</v>
      </c>
      <c r="AA142">
        <v>3607.05</v>
      </c>
      <c r="AB142">
        <v>3708.95</v>
      </c>
      <c r="AC142" s="1">
        <f>(Table2[[#This Row],[Close Price]]/Table2[[#This Row],[Day Low]])-1</f>
        <v>2.9458324729849661E-3</v>
      </c>
      <c r="AD142" s="1">
        <f>(Table2[[#This Row],[Day High]]/Table2[[#This Row],[Close Price]])-1</f>
        <v>8.8938909400348987E-3</v>
      </c>
      <c r="AE142" s="1">
        <f>(Table2[[#This Row],[Close Price]]/Table2[[#This Row],[Current Week Low]])-1</f>
        <v>2.9458324729849661E-3</v>
      </c>
      <c r="AF142" s="1">
        <f>(Table2[[#This Row],[Current Week High]]/Table2[[#This Row],[Close Price]])-1</f>
        <v>1.7581904774976342E-2</v>
      </c>
      <c r="AG142" s="1">
        <f>(Table2[[#This Row],[Close Price]]/Table2[[#This Row],[Current Month Low]])-1</f>
        <v>9.9527314564531455E-3</v>
      </c>
      <c r="AH142" s="1">
        <f>(Table2[[#This Row],[Current Month High]]/Table2[[#This Row],[Close Price]])-1</f>
        <v>1.8117185248219148E-2</v>
      </c>
      <c r="AI142">
        <v>1.8117185248219101</v>
      </c>
      <c r="AJ142">
        <v>88.846841709649794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</v>
      </c>
      <c r="AM142" t="s">
        <v>3203</v>
      </c>
      <c r="AN142">
        <v>2.9</v>
      </c>
      <c r="AO142" t="s">
        <v>3203</v>
      </c>
      <c r="AP142">
        <v>0.10332808599205601</v>
      </c>
      <c r="AQ142">
        <f>(Table2[[#This Row],[Sharpe Ratio]]-AVERAGE(Table2[Sharpe Ratio]))/_xlfn.STDEV.P(Table2[Sharpe Ratio])</f>
        <v>0.44915645243518626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1.6909487747424106</v>
      </c>
      <c r="AS142">
        <f>_xlfn.RANK.AVG(Table2[[#This Row],[1Y Return vs Nifty Z-Score]],Table2[1Y Return vs Nifty Z-Score])</f>
        <v>172</v>
      </c>
      <c r="AT142">
        <f>_xlfn.RANK.AVG(Table2[[#This Row],[6M Return vs Nifty Z-Score]],Table2[6M Return vs Nifty Z-Score])</f>
        <v>214</v>
      </c>
      <c r="AU142">
        <f>_xlfn.RANK.AVG(Table2[[#This Row],[Sharpe Ratio Z-Score]],Table2[Sharpe Ratio Z-Score])</f>
        <v>223</v>
      </c>
      <c r="AV142">
        <f>(Table2[[#This Row],[Rank 1Y]]+Table2[[#This Row],[Rank 6M]]+Table2[[#This Row],[Rank Sharpe]])/3</f>
        <v>203</v>
      </c>
    </row>
    <row r="143" spans="1:48" x14ac:dyDescent="0.3">
      <c r="A143" t="s">
        <v>740</v>
      </c>
      <c r="B143" t="s">
        <v>741</v>
      </c>
      <c r="C143" t="s">
        <v>3170</v>
      </c>
      <c r="D143" t="s">
        <v>127</v>
      </c>
      <c r="E143">
        <v>23476.186404644999</v>
      </c>
      <c r="F143">
        <v>844.35</v>
      </c>
      <c r="G143">
        <v>65.830319166246596</v>
      </c>
      <c r="H143">
        <f>(Table2[[#This Row],[1Y Return vs Nifty]]-AVERAGE(Table2[1Y Return vs Nifty]))/_xlfn.STDEV.P(Table2[1Y Return vs Nifty])</f>
        <v>0.61543512019642488</v>
      </c>
      <c r="I143">
        <v>7.3109191599401102</v>
      </c>
      <c r="J143">
        <f>(Table2[[#This Row],[1M Return vs Nifty]]-AVERAGE(Table2[1M Return vs Nifty]))/_xlfn.STDEV.P(Table2[1M Return vs Nifty])</f>
        <v>0.73169910556710749</v>
      </c>
      <c r="K143">
        <v>30.037322353153399</v>
      </c>
      <c r="L143">
        <f>(Table2[[#This Row],[6M Return vs Nifty]]-AVERAGE(Table2[6M Return vs Nifty]))/_xlfn.STDEV.P(Table2[6M Return vs Nifty])</f>
        <v>0.47412713505501286</v>
      </c>
      <c r="M143">
        <v>-1.43239642703699</v>
      </c>
      <c r="N143">
        <f>(Table2[[#This Row],[1W Return vs Nifty]]-AVERAGE(Table2[1W Return vs Nifty]))/_xlfn.STDEV.P(Table2[1W Return vs Nifty])</f>
        <v>0.12895305689241815</v>
      </c>
      <c r="O143">
        <v>797.93</v>
      </c>
      <c r="P143">
        <v>752.57491619897098</v>
      </c>
      <c r="Q143">
        <v>643.09910537098096</v>
      </c>
      <c r="R143">
        <v>69.041006793608304</v>
      </c>
      <c r="S143" s="1">
        <f>(Table2[[#This Row],[Close Price]]-Table2[[#This Row],[20D EMA]])/Table2[[#This Row],[20D EMA]]</f>
        <v>5.817552918175789E-2</v>
      </c>
      <c r="T143" s="1">
        <f>(Table2[[#This Row],[Close Price]]-Table2[[#This Row],[50D EMA]])/Table2[[#This Row],[50D EMA]]</f>
        <v>0.12194810353839232</v>
      </c>
      <c r="U143" s="1">
        <f>(Table2[[#This Row],[Close Price]]-Table2[[#This Row],[200D EMA]])/Table2[[#This Row],[200D EMA]]</f>
        <v>0.3129391612400465</v>
      </c>
      <c r="V143">
        <v>0.77972142529966204</v>
      </c>
      <c r="W143">
        <v>828.8</v>
      </c>
      <c r="X143">
        <v>854.8</v>
      </c>
      <c r="Y143">
        <v>793.4</v>
      </c>
      <c r="Z143">
        <v>854.8</v>
      </c>
      <c r="AA143">
        <v>781.1</v>
      </c>
      <c r="AB143">
        <v>854.8</v>
      </c>
      <c r="AC143" s="1">
        <f>(Table2[[#This Row],[Close Price]]/Table2[[#This Row],[Day Low]])-1</f>
        <v>1.8762065637065728E-2</v>
      </c>
      <c r="AD143" s="1">
        <f>(Table2[[#This Row],[Day High]]/Table2[[#This Row],[Close Price]])-1</f>
        <v>1.2376384200864399E-2</v>
      </c>
      <c r="AE143" s="1">
        <f>(Table2[[#This Row],[Close Price]]/Table2[[#This Row],[Current Week Low]])-1</f>
        <v>6.4217292664481951E-2</v>
      </c>
      <c r="AF143" s="1">
        <f>(Table2[[#This Row],[Current Week High]]/Table2[[#This Row],[Close Price]])-1</f>
        <v>1.2376384200864399E-2</v>
      </c>
      <c r="AG143" s="1">
        <f>(Table2[[#This Row],[Close Price]]/Table2[[#This Row],[Current Month Low]])-1</f>
        <v>8.0975547305082607E-2</v>
      </c>
      <c r="AH143" s="1">
        <f>(Table2[[#This Row],[Current Month High]]/Table2[[#This Row],[Close Price]])-1</f>
        <v>1.2376384200864399E-2</v>
      </c>
      <c r="AI143">
        <v>1.2376384200864301</v>
      </c>
      <c r="AJ143">
        <v>100.940028557829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0.35</v>
      </c>
      <c r="AM143" t="s">
        <v>3203</v>
      </c>
      <c r="AN143">
        <v>3.72</v>
      </c>
      <c r="AO143" t="s">
        <v>3203</v>
      </c>
      <c r="AP143">
        <v>8.3025955322508005E-2</v>
      </c>
      <c r="AQ143">
        <f>(Table2[[#This Row],[Sharpe Ratio]]-AVERAGE(Table2[Sharpe Ratio]))/_xlfn.STDEV.P(Table2[Sharpe Ratio])</f>
        <v>0.21210306323329406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2.1623174809442571</v>
      </c>
      <c r="AS143">
        <f>_xlfn.RANK.AVG(Table2[[#This Row],[1Y Return vs Nifty Z-Score]],Table2[1Y Return vs Nifty Z-Score])</f>
        <v>145</v>
      </c>
      <c r="AT143">
        <f>_xlfn.RANK.AVG(Table2[[#This Row],[6M Return vs Nifty Z-Score]],Table2[6M Return vs Nifty Z-Score])</f>
        <v>176</v>
      </c>
      <c r="AU143">
        <f>_xlfn.RANK.AVG(Table2[[#This Row],[Sharpe Ratio Z-Score]],Table2[Sharpe Ratio Z-Score])</f>
        <v>289</v>
      </c>
      <c r="AV143">
        <f>(Table2[[#This Row],[Rank 1Y]]+Table2[[#This Row],[Rank 6M]]+Table2[[#This Row],[Rank Sharpe]])/3</f>
        <v>203.33333333333334</v>
      </c>
    </row>
    <row r="144" spans="1:48" x14ac:dyDescent="0.3">
      <c r="A144" t="s">
        <v>390</v>
      </c>
      <c r="B144" t="s">
        <v>391</v>
      </c>
      <c r="C144" t="s">
        <v>3168</v>
      </c>
      <c r="D144" t="s">
        <v>335</v>
      </c>
      <c r="E144">
        <v>61311.287898299997</v>
      </c>
      <c r="F144">
        <v>1852.95</v>
      </c>
      <c r="G144">
        <v>81.923045615940097</v>
      </c>
      <c r="H144">
        <f>(Table2[[#This Row],[1Y Return vs Nifty]]-AVERAGE(Table2[1Y Return vs Nifty]))/_xlfn.STDEV.P(Table2[1Y Return vs Nifty])</f>
        <v>0.88128440908593197</v>
      </c>
      <c r="I144">
        <v>16.729192209138098</v>
      </c>
      <c r="J144">
        <f>(Table2[[#This Row],[1M Return vs Nifty]]-AVERAGE(Table2[1M Return vs Nifty]))/_xlfn.STDEV.P(Table2[1M Return vs Nifty])</f>
        <v>1.6225693757055635</v>
      </c>
      <c r="K144">
        <v>62.140451708017302</v>
      </c>
      <c r="L144">
        <f>(Table2[[#This Row],[6M Return vs Nifty]]-AVERAGE(Table2[6M Return vs Nifty]))/_xlfn.STDEV.P(Table2[6M Return vs Nifty])</f>
        <v>1.4707336394694477</v>
      </c>
      <c r="M144">
        <v>1.8477232434425701</v>
      </c>
      <c r="N144">
        <f>(Table2[[#This Row],[1W Return vs Nifty]]-AVERAGE(Table2[1W Return vs Nifty]))/_xlfn.STDEV.P(Table2[1W Return vs Nifty])</f>
        <v>0.88844465474351553</v>
      </c>
      <c r="O144">
        <v>1742.89</v>
      </c>
      <c r="P144">
        <v>1627.17873274466</v>
      </c>
      <c r="Q144">
        <v>1331.38176246337</v>
      </c>
      <c r="R144">
        <v>77.775173111491796</v>
      </c>
      <c r="S144" s="1">
        <f>(Table2[[#This Row],[Close Price]]-Table2[[#This Row],[20D EMA]])/Table2[[#This Row],[20D EMA]]</f>
        <v>6.3147989832978521E-2</v>
      </c>
      <c r="T144" s="1">
        <f>(Table2[[#This Row],[Close Price]]-Table2[[#This Row],[50D EMA]])/Table2[[#This Row],[50D EMA]]</f>
        <v>0.13875013402769718</v>
      </c>
      <c r="U144" s="1">
        <f>(Table2[[#This Row],[Close Price]]-Table2[[#This Row],[200D EMA]])/Table2[[#This Row],[200D EMA]]</f>
        <v>0.39174957344436345</v>
      </c>
      <c r="V144">
        <v>1.03237040212524</v>
      </c>
      <c r="W144">
        <v>1835.75</v>
      </c>
      <c r="X144">
        <v>1856.85</v>
      </c>
      <c r="Y144">
        <v>1770</v>
      </c>
      <c r="Z144">
        <v>1856.85</v>
      </c>
      <c r="AA144">
        <v>1750.55</v>
      </c>
      <c r="AB144">
        <v>1856.85</v>
      </c>
      <c r="AC144" s="1">
        <f>(Table2[[#This Row],[Close Price]]/Table2[[#This Row],[Day Low]])-1</f>
        <v>9.3694675200872712E-3</v>
      </c>
      <c r="AD144" s="1">
        <f>(Table2[[#This Row],[Day High]]/Table2[[#This Row],[Close Price]])-1</f>
        <v>2.1047518821337707E-3</v>
      </c>
      <c r="AE144" s="1">
        <f>(Table2[[#This Row],[Close Price]]/Table2[[#This Row],[Current Week Low]])-1</f>
        <v>4.6864406779661083E-2</v>
      </c>
      <c r="AF144" s="1">
        <f>(Table2[[#This Row],[Current Week High]]/Table2[[#This Row],[Close Price]])-1</f>
        <v>2.1047518821337707E-3</v>
      </c>
      <c r="AG144" s="1">
        <f>(Table2[[#This Row],[Close Price]]/Table2[[#This Row],[Current Month Low]])-1</f>
        <v>5.849590128816673E-2</v>
      </c>
      <c r="AH144" s="1">
        <f>(Table2[[#This Row],[Current Month High]]/Table2[[#This Row],[Close Price]])-1</f>
        <v>2.1047518821337707E-3</v>
      </c>
      <c r="AI144">
        <v>0.21047518821337699</v>
      </c>
      <c r="AJ144">
        <v>129.69505392339099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0.09</v>
      </c>
      <c r="AM144" t="s">
        <v>3203</v>
      </c>
      <c r="AN144">
        <v>6.29</v>
      </c>
      <c r="AO144" t="s">
        <v>3203</v>
      </c>
      <c r="AP144">
        <v>3.2254478844442998E-2</v>
      </c>
      <c r="AQ144">
        <f>(Table2[[#This Row],[Sharpe Ratio]]-AVERAGE(Table2[Sharpe Ratio]))/_xlfn.STDEV.P(Table2[Sharpe Ratio])</f>
        <v>-0.3807189794285667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4.482313099575892</v>
      </c>
      <c r="AS144">
        <f>_xlfn.RANK.AVG(Table2[[#This Row],[1Y Return vs Nifty Z-Score]],Table2[1Y Return vs Nifty Z-Score])</f>
        <v>109</v>
      </c>
      <c r="AT144">
        <f>_xlfn.RANK.AVG(Table2[[#This Row],[6M Return vs Nifty Z-Score]],Table2[6M Return vs Nifty Z-Score])</f>
        <v>63</v>
      </c>
      <c r="AU144">
        <f>_xlfn.RANK.AVG(Table2[[#This Row],[Sharpe Ratio Z-Score]],Table2[Sharpe Ratio Z-Score])</f>
        <v>440</v>
      </c>
      <c r="AV144">
        <f>(Table2[[#This Row],[Rank 1Y]]+Table2[[#This Row],[Rank 6M]]+Table2[[#This Row],[Rank Sharpe]])/3</f>
        <v>204</v>
      </c>
    </row>
    <row r="145" spans="1:48" x14ac:dyDescent="0.3">
      <c r="A145" t="s">
        <v>1695</v>
      </c>
      <c r="B145" t="s">
        <v>1696</v>
      </c>
      <c r="C145" t="s">
        <v>3162</v>
      </c>
      <c r="D145" t="s">
        <v>54</v>
      </c>
      <c r="E145">
        <v>5055.9294959999997</v>
      </c>
      <c r="F145">
        <v>628.20000000000005</v>
      </c>
      <c r="G145">
        <v>97.811035945458201</v>
      </c>
      <c r="H145">
        <f>(Table2[[#This Row],[1Y Return vs Nifty]]-AVERAGE(Table2[1Y Return vs Nifty]))/_xlfn.STDEV.P(Table2[1Y Return vs Nifty])</f>
        <v>1.143751489738148</v>
      </c>
      <c r="I145">
        <v>26.102768152982001</v>
      </c>
      <c r="J145">
        <f>(Table2[[#This Row],[1M Return vs Nifty]]-AVERAGE(Table2[1M Return vs Nifty]))/_xlfn.STDEV.P(Table2[1M Return vs Nifty])</f>
        <v>2.5092117664745004</v>
      </c>
      <c r="K145">
        <v>72.078481853350198</v>
      </c>
      <c r="L145">
        <f>(Table2[[#This Row],[6M Return vs Nifty]]-AVERAGE(Table2[6M Return vs Nifty]))/_xlfn.STDEV.P(Table2[6M Return vs Nifty])</f>
        <v>1.7792489052064595</v>
      </c>
      <c r="M145">
        <v>5.0663863034836103</v>
      </c>
      <c r="N145">
        <f>(Table2[[#This Row],[1W Return vs Nifty]]-AVERAGE(Table2[1W Return vs Nifty]))/_xlfn.STDEV.P(Table2[1W Return vs Nifty])</f>
        <v>1.6337063512649339</v>
      </c>
      <c r="O145">
        <v>561.55999999999995</v>
      </c>
      <c r="P145">
        <v>498.45901033117798</v>
      </c>
      <c r="Q145">
        <v>394.48290544869701</v>
      </c>
      <c r="R145">
        <v>83.030934950963101</v>
      </c>
      <c r="S145" s="1">
        <f>(Table2[[#This Row],[Close Price]]-Table2[[#This Row],[20D EMA]])/Table2[[#This Row],[20D EMA]]</f>
        <v>0.11866942089892461</v>
      </c>
      <c r="T145" s="1">
        <f>(Table2[[#This Row],[Close Price]]-Table2[[#This Row],[50D EMA]])/Table2[[#This Row],[50D EMA]]</f>
        <v>0.26028416977079355</v>
      </c>
      <c r="U145" s="1">
        <f>(Table2[[#This Row],[Close Price]]-Table2[[#This Row],[200D EMA]])/Table2[[#This Row],[200D EMA]]</f>
        <v>0.59246444224361516</v>
      </c>
      <c r="V145">
        <v>0.84488472504368095</v>
      </c>
      <c r="W145">
        <v>615.20000000000005</v>
      </c>
      <c r="X145">
        <v>647</v>
      </c>
      <c r="Y145">
        <v>584</v>
      </c>
      <c r="Z145">
        <v>647</v>
      </c>
      <c r="AA145">
        <v>525</v>
      </c>
      <c r="AB145">
        <v>647</v>
      </c>
      <c r="AC145" s="1">
        <f>(Table2[[#This Row],[Close Price]]/Table2[[#This Row],[Day Low]])-1</f>
        <v>2.1131339401820437E-2</v>
      </c>
      <c r="AD145" s="1">
        <f>(Table2[[#This Row],[Day High]]/Table2[[#This Row],[Close Price]])-1</f>
        <v>2.9926774912448106E-2</v>
      </c>
      <c r="AE145" s="1">
        <f>(Table2[[#This Row],[Close Price]]/Table2[[#This Row],[Current Week Low]])-1</f>
        <v>7.5684931506849296E-2</v>
      </c>
      <c r="AF145" s="1">
        <f>(Table2[[#This Row],[Current Week High]]/Table2[[#This Row],[Close Price]])-1</f>
        <v>2.9926774912448106E-2</v>
      </c>
      <c r="AG145" s="1">
        <f>(Table2[[#This Row],[Close Price]]/Table2[[#This Row],[Current Month Low]])-1</f>
        <v>0.19657142857142862</v>
      </c>
      <c r="AH145" s="1">
        <f>(Table2[[#This Row],[Current Month High]]/Table2[[#This Row],[Close Price]])-1</f>
        <v>2.9926774912448106E-2</v>
      </c>
      <c r="AI145">
        <v>2.9926774912448102</v>
      </c>
      <c r="AJ145">
        <v>167.43295019157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0.34</v>
      </c>
      <c r="AM145" t="s">
        <v>3203</v>
      </c>
      <c r="AN145">
        <v>12.85</v>
      </c>
      <c r="AO145" t="s">
        <v>3203</v>
      </c>
      <c r="AP145">
        <v>1.7114602492089001E-2</v>
      </c>
      <c r="AQ145">
        <f>(Table2[[#This Row],[Sharpe Ratio]]-AVERAGE(Table2[Sharpe Ratio]))/_xlfn.STDEV.P(Table2[Sharpe Ratio])</f>
        <v>-0.55749643494983969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6.5084220777342026</v>
      </c>
      <c r="AS145">
        <f>_xlfn.RANK.AVG(Table2[[#This Row],[1Y Return vs Nifty Z-Score]],Table2[1Y Return vs Nifty Z-Score])</f>
        <v>84</v>
      </c>
      <c r="AT145">
        <f>_xlfn.RANK.AVG(Table2[[#This Row],[6M Return vs Nifty Z-Score]],Table2[6M Return vs Nifty Z-Score])</f>
        <v>40</v>
      </c>
      <c r="AU145">
        <f>_xlfn.RANK.AVG(Table2[[#This Row],[Sharpe Ratio Z-Score]],Table2[Sharpe Ratio Z-Score])</f>
        <v>489</v>
      </c>
      <c r="AV145">
        <f>(Table2[[#This Row],[Rank 1Y]]+Table2[[#This Row],[Rank 6M]]+Table2[[#This Row],[Rank Sharpe]])/3</f>
        <v>204.33333333333334</v>
      </c>
    </row>
    <row r="146" spans="1:48" x14ac:dyDescent="0.3">
      <c r="A146" t="s">
        <v>827</v>
      </c>
      <c r="B146" t="s">
        <v>828</v>
      </c>
      <c r="C146" t="s">
        <v>3171</v>
      </c>
      <c r="D146" t="s">
        <v>144</v>
      </c>
      <c r="E146">
        <v>19724.557217419999</v>
      </c>
      <c r="F146">
        <v>1742.45</v>
      </c>
      <c r="G146">
        <v>149.83086882633299</v>
      </c>
      <c r="H146">
        <f>(Table2[[#This Row],[1Y Return vs Nifty]]-AVERAGE(Table2[1Y Return vs Nifty]))/_xlfn.STDEV.P(Table2[1Y Return vs Nifty])</f>
        <v>2.0031108793830863</v>
      </c>
      <c r="I146">
        <v>-0.40054684442479999</v>
      </c>
      <c r="J146">
        <f>(Table2[[#This Row],[1M Return vs Nifty]]-AVERAGE(Table2[1M Return vs Nifty]))/_xlfn.STDEV.P(Table2[1M Return vs Nifty])</f>
        <v>2.2749567251823628E-3</v>
      </c>
      <c r="K146">
        <v>14.264765842749499</v>
      </c>
      <c r="L146">
        <f>(Table2[[#This Row],[6M Return vs Nifty]]-AVERAGE(Table2[6M Return vs Nifty]))/_xlfn.STDEV.P(Table2[6M Return vs Nifty])</f>
        <v>-1.551461406410218E-2</v>
      </c>
      <c r="M146">
        <v>2.1598006038794498E-2</v>
      </c>
      <c r="N146">
        <f>(Table2[[#This Row],[1W Return vs Nifty]]-AVERAGE(Table2[1W Return vs Nifty]))/_xlfn.STDEV.P(Table2[1W Return vs Nifty])</f>
        <v>0.46561655279526049</v>
      </c>
      <c r="O146">
        <v>1729.59</v>
      </c>
      <c r="P146">
        <v>1764.9954529423401</v>
      </c>
      <c r="Q146">
        <v>1542.31302590569</v>
      </c>
      <c r="R146">
        <v>54.2223301052503</v>
      </c>
      <c r="S146" s="1">
        <f>(Table2[[#This Row],[Close Price]]-Table2[[#This Row],[20D EMA]])/Table2[[#This Row],[20D EMA]]</f>
        <v>7.4352881318694762E-3</v>
      </c>
      <c r="T146" s="1">
        <f>(Table2[[#This Row],[Close Price]]-Table2[[#This Row],[50D EMA]])/Table2[[#This Row],[50D EMA]]</f>
        <v>-1.2773660637343615E-2</v>
      </c>
      <c r="U146" s="1">
        <f>(Table2[[#This Row],[Close Price]]-Table2[[#This Row],[200D EMA]])/Table2[[#This Row],[200D EMA]]</f>
        <v>0.12976417285770114</v>
      </c>
      <c r="V146">
        <v>0.84973633751722</v>
      </c>
      <c r="W146">
        <v>1732.2</v>
      </c>
      <c r="X146">
        <v>1772</v>
      </c>
      <c r="Y146">
        <v>1653</v>
      </c>
      <c r="Z146">
        <v>1780</v>
      </c>
      <c r="AA146">
        <v>1653</v>
      </c>
      <c r="AB146">
        <v>1786.9</v>
      </c>
      <c r="AC146" s="1">
        <f>(Table2[[#This Row],[Close Price]]/Table2[[#This Row],[Day Low]])-1</f>
        <v>5.9173305622908234E-3</v>
      </c>
      <c r="AD146" s="1">
        <f>(Table2[[#This Row],[Day High]]/Table2[[#This Row],[Close Price]])-1</f>
        <v>1.695887973829957E-2</v>
      </c>
      <c r="AE146" s="1">
        <f>(Table2[[#This Row],[Close Price]]/Table2[[#This Row],[Current Week Low]])-1</f>
        <v>5.4113732607380616E-2</v>
      </c>
      <c r="AF146" s="1">
        <f>(Table2[[#This Row],[Current Week High]]/Table2[[#This Row],[Close Price]])-1</f>
        <v>2.1550116215673265E-2</v>
      </c>
      <c r="AG146" s="1">
        <f>(Table2[[#This Row],[Close Price]]/Table2[[#This Row],[Current Month Low]])-1</f>
        <v>5.4113732607380616E-2</v>
      </c>
      <c r="AH146" s="1">
        <f>(Table2[[#This Row],[Current Month High]]/Table2[[#This Row],[Close Price]])-1</f>
        <v>2.5510057677408327E-2</v>
      </c>
      <c r="AI146">
        <v>24.009493154581001</v>
      </c>
      <c r="AJ146">
        <v>179.803927502612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-0.08</v>
      </c>
      <c r="AM146" t="s">
        <v>3202</v>
      </c>
      <c r="AN146">
        <v>1.7</v>
      </c>
      <c r="AO146" t="s">
        <v>3203</v>
      </c>
      <c r="AP146">
        <v>9.136765425908E-2</v>
      </c>
      <c r="AQ146">
        <f>(Table2[[#This Row],[Sharpe Ratio]]-AVERAGE(Table2[Sharpe Ratio]))/_xlfn.STDEV.P(Table2[Sharpe Ratio])</f>
        <v>0.3095030867481775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37</v>
      </c>
      <c r="AT146">
        <f>_xlfn.RANK.AVG(Table2[[#This Row],[6M Return vs Nifty Z-Score]],Table2[6M Return vs Nifty Z-Score])</f>
        <v>319</v>
      </c>
      <c r="AU146">
        <f>_xlfn.RANK.AVG(Table2[[#This Row],[Sharpe Ratio Z-Score]],Table2[Sharpe Ratio Z-Score])</f>
        <v>259</v>
      </c>
      <c r="AV146">
        <f>(Table2[[#This Row],[Rank 1Y]]+Table2[[#This Row],[Rank 6M]]+Table2[[#This Row],[Rank Sharpe]])/3</f>
        <v>205</v>
      </c>
    </row>
    <row r="147" spans="1:48" x14ac:dyDescent="0.3">
      <c r="A147" t="s">
        <v>787</v>
      </c>
      <c r="B147" t="s">
        <v>788</v>
      </c>
      <c r="C147" t="s">
        <v>3159</v>
      </c>
      <c r="D147" t="s">
        <v>675</v>
      </c>
      <c r="E147">
        <v>21581.178079245001</v>
      </c>
      <c r="F147">
        <v>1260.55</v>
      </c>
      <c r="G147">
        <v>19.912452380412201</v>
      </c>
      <c r="H147">
        <f>(Table2[[#This Row],[1Y Return vs Nifty]]-AVERAGE(Table2[1Y Return vs Nifty]))/_xlfn.STDEV.P(Table2[1Y Return vs Nifty])</f>
        <v>-0.14312075723661818</v>
      </c>
      <c r="I147">
        <v>2.4254985542440899</v>
      </c>
      <c r="J147">
        <f>(Table2[[#This Row],[1M Return vs Nifty]]-AVERAGE(Table2[1M Return vs Nifty]))/_xlfn.STDEV.P(Table2[1M Return vs Nifty])</f>
        <v>0.2695893374597782</v>
      </c>
      <c r="K147">
        <v>63.647888671354103</v>
      </c>
      <c r="L147">
        <f>(Table2[[#This Row],[6M Return vs Nifty]]-AVERAGE(Table2[6M Return vs Nifty]))/_xlfn.STDEV.P(Table2[6M Return vs Nifty])</f>
        <v>1.5175303696588858</v>
      </c>
      <c r="M147">
        <v>-4.3541645035526697</v>
      </c>
      <c r="N147">
        <f>(Table2[[#This Row],[1W Return vs Nifty]]-AVERAGE(Table2[1W Return vs Nifty]))/_xlfn.STDEV.P(Table2[1W Return vs Nifty])</f>
        <v>-0.54756442658671056</v>
      </c>
      <c r="O147">
        <v>1290.93</v>
      </c>
      <c r="P147">
        <v>1281.14156231789</v>
      </c>
      <c r="Q147">
        <v>1088.2159606468299</v>
      </c>
      <c r="R147">
        <v>37.668176284627201</v>
      </c>
      <c r="S147" s="1">
        <f>(Table2[[#This Row],[Close Price]]-Table2[[#This Row],[20D EMA]])/Table2[[#This Row],[20D EMA]]</f>
        <v>-2.3533421641762226E-2</v>
      </c>
      <c r="T147" s="1">
        <f>(Table2[[#This Row],[Close Price]]-Table2[[#This Row],[50D EMA]])/Table2[[#This Row],[50D EMA]]</f>
        <v>-1.6072823584487438E-2</v>
      </c>
      <c r="U147" s="1">
        <f>(Table2[[#This Row],[Close Price]]-Table2[[#This Row],[200D EMA]])/Table2[[#This Row],[200D EMA]]</f>
        <v>0.15836382260993084</v>
      </c>
      <c r="V147">
        <v>0.45146347466352599</v>
      </c>
      <c r="W147">
        <v>1257.1500000000001</v>
      </c>
      <c r="X147">
        <v>1295.8</v>
      </c>
      <c r="Y147">
        <v>1256.05</v>
      </c>
      <c r="Z147">
        <v>1323.1</v>
      </c>
      <c r="AA147">
        <v>1256.05</v>
      </c>
      <c r="AB147">
        <v>1369</v>
      </c>
      <c r="AC147" s="1">
        <f>(Table2[[#This Row],[Close Price]]/Table2[[#This Row],[Day Low]])-1</f>
        <v>2.7045300878971723E-3</v>
      </c>
      <c r="AD147" s="1">
        <f>(Table2[[#This Row],[Day High]]/Table2[[#This Row],[Close Price]])-1</f>
        <v>2.7963983975248796E-2</v>
      </c>
      <c r="AE147" s="1">
        <f>(Table2[[#This Row],[Close Price]]/Table2[[#This Row],[Current Week Low]])-1</f>
        <v>3.5826599259582981E-3</v>
      </c>
      <c r="AF147" s="1">
        <f>(Table2[[#This Row],[Current Week High]]/Table2[[#This Row],[Close Price]])-1</f>
        <v>4.9621197096505476E-2</v>
      </c>
      <c r="AG147" s="1">
        <f>(Table2[[#This Row],[Close Price]]/Table2[[#This Row],[Current Month Low]])-1</f>
        <v>3.5826599259582981E-3</v>
      </c>
      <c r="AH147" s="1">
        <f>(Table2[[#This Row],[Current Month High]]/Table2[[#This Row],[Close Price]])-1</f>
        <v>8.6033874102574348E-2</v>
      </c>
      <c r="AI147">
        <v>18.599024235452699</v>
      </c>
      <c r="AJ147">
        <v>93.558541266794606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-0.17</v>
      </c>
      <c r="AM147" t="s">
        <v>3202</v>
      </c>
      <c r="AN147">
        <v>-5.52</v>
      </c>
      <c r="AO147" t="s">
        <v>3202</v>
      </c>
      <c r="AP147">
        <v>0.106610085542656</v>
      </c>
      <c r="AQ147">
        <f>(Table2[[#This Row],[Sharpe Ratio]]-AVERAGE(Table2[Sharpe Ratio]))/_xlfn.STDEV.P(Table2[Sharpe Ratio])</f>
        <v>0.48747800249770173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1.5839125257930371</v>
      </c>
      <c r="AS147">
        <f>_xlfn.RANK.AVG(Table2[[#This Row],[1Y Return vs Nifty Z-Score]],Table2[1Y Return vs Nifty Z-Score])</f>
        <v>347</v>
      </c>
      <c r="AT147">
        <f>_xlfn.RANK.AVG(Table2[[#This Row],[6M Return vs Nifty Z-Score]],Table2[6M Return vs Nifty Z-Score])</f>
        <v>60</v>
      </c>
      <c r="AU147">
        <f>_xlfn.RANK.AVG(Table2[[#This Row],[Sharpe Ratio Z-Score]],Table2[Sharpe Ratio Z-Score])</f>
        <v>212</v>
      </c>
      <c r="AV147">
        <f>(Table2[[#This Row],[Rank 1Y]]+Table2[[#This Row],[Rank 6M]]+Table2[[#This Row],[Rank Sharpe]])/3</f>
        <v>206.33333333333334</v>
      </c>
    </row>
    <row r="148" spans="1:48" x14ac:dyDescent="0.3">
      <c r="A148" t="s">
        <v>1633</v>
      </c>
      <c r="B148" t="s">
        <v>1634</v>
      </c>
      <c r="C148" t="s">
        <v>3161</v>
      </c>
      <c r="D148" t="s">
        <v>46</v>
      </c>
      <c r="E148">
        <v>5680.9661904799996</v>
      </c>
      <c r="F148">
        <v>750.8</v>
      </c>
      <c r="G148">
        <v>63.546520358223603</v>
      </c>
      <c r="H148">
        <f>(Table2[[#This Row],[1Y Return vs Nifty]]-AVERAGE(Table2[1Y Return vs Nifty]))/_xlfn.STDEV.P(Table2[1Y Return vs Nifty])</f>
        <v>0.57770712606332497</v>
      </c>
      <c r="I148">
        <v>-14.72765921287</v>
      </c>
      <c r="J148">
        <f>(Table2[[#This Row],[1M Return vs Nifty]]-AVERAGE(Table2[1M Return vs Nifty]))/_xlfn.STDEV.P(Table2[1M Return vs Nifty])</f>
        <v>-1.3529202472477657</v>
      </c>
      <c r="K148">
        <v>11.048011766452801</v>
      </c>
      <c r="L148">
        <f>(Table2[[#This Row],[6M Return vs Nifty]]-AVERAGE(Table2[6M Return vs Nifty]))/_xlfn.STDEV.P(Table2[6M Return vs Nifty])</f>
        <v>-0.11537522267026054</v>
      </c>
      <c r="M148">
        <v>-4.6348215373284898</v>
      </c>
      <c r="N148">
        <f>(Table2[[#This Row],[1W Return vs Nifty]]-AVERAGE(Table2[1W Return vs Nifty]))/_xlfn.STDEV.P(Table2[1W Return vs Nifty])</f>
        <v>-0.61254884192646653</v>
      </c>
      <c r="O148">
        <v>806.56</v>
      </c>
      <c r="P148">
        <v>813.51558522380003</v>
      </c>
      <c r="Q148">
        <v>691.00407248037197</v>
      </c>
      <c r="R148">
        <v>21.403994976185398</v>
      </c>
      <c r="S148" s="1">
        <f>(Table2[[#This Row],[Close Price]]-Table2[[#This Row],[20D EMA]])/Table2[[#This Row],[20D EMA]]</f>
        <v>-6.9133108510216215E-2</v>
      </c>
      <c r="T148" s="1">
        <f>(Table2[[#This Row],[Close Price]]-Table2[[#This Row],[50D EMA]])/Table2[[#This Row],[50D EMA]]</f>
        <v>-7.7092051293088465E-2</v>
      </c>
      <c r="U148" s="1">
        <f>(Table2[[#This Row],[Close Price]]-Table2[[#This Row],[200D EMA]])/Table2[[#This Row],[200D EMA]]</f>
        <v>8.6534840966985022E-2</v>
      </c>
      <c r="V148">
        <v>0.83722328710413896</v>
      </c>
      <c r="W148">
        <v>744.25</v>
      </c>
      <c r="X148">
        <v>788.95</v>
      </c>
      <c r="Y148">
        <v>744.25</v>
      </c>
      <c r="Z148">
        <v>800</v>
      </c>
      <c r="AA148">
        <v>744.25</v>
      </c>
      <c r="AB148">
        <v>856.8</v>
      </c>
      <c r="AC148" s="1">
        <f>(Table2[[#This Row],[Close Price]]/Table2[[#This Row],[Day Low]])-1</f>
        <v>8.8008061807187676E-3</v>
      </c>
      <c r="AD148" s="1">
        <f>(Table2[[#This Row],[Day High]]/Table2[[#This Row],[Close Price]])-1</f>
        <v>5.0812466702184533E-2</v>
      </c>
      <c r="AE148" s="1">
        <f>(Table2[[#This Row],[Close Price]]/Table2[[#This Row],[Current Week Low]])-1</f>
        <v>8.8008061807187676E-3</v>
      </c>
      <c r="AF148" s="1">
        <f>(Table2[[#This Row],[Current Week High]]/Table2[[#This Row],[Close Price]])-1</f>
        <v>6.5530101225359738E-2</v>
      </c>
      <c r="AG148" s="1">
        <f>(Table2[[#This Row],[Close Price]]/Table2[[#This Row],[Current Month Low]])-1</f>
        <v>8.8008061807187676E-3</v>
      </c>
      <c r="AH148" s="1">
        <f>(Table2[[#This Row],[Current Month High]]/Table2[[#This Row],[Close Price]])-1</f>
        <v>0.14118273841236006</v>
      </c>
      <c r="AI148">
        <v>24.773574853489599</v>
      </c>
      <c r="AJ148">
        <v>95.5208333333333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-0.16</v>
      </c>
      <c r="AM148" t="s">
        <v>3202</v>
      </c>
      <c r="AN148">
        <v>-11.8</v>
      </c>
      <c r="AO148" t="s">
        <v>3202</v>
      </c>
      <c r="AP148">
        <v>0.153076758816136</v>
      </c>
      <c r="AQ148">
        <f>(Table2[[#This Row],[Sharpe Ratio]]-AVERAGE(Table2[Sharpe Ratio]))/_xlfn.STDEV.P(Table2[Sharpe Ratio])</f>
        <v>1.0300359518925102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153</v>
      </c>
      <c r="AT148">
        <f>_xlfn.RANK.AVG(Table2[[#This Row],[6M Return vs Nifty Z-Score]],Table2[6M Return vs Nifty Z-Score])</f>
        <v>355</v>
      </c>
      <c r="AU148">
        <f>_xlfn.RANK.AVG(Table2[[#This Row],[Sharpe Ratio Z-Score]],Table2[Sharpe Ratio Z-Score])</f>
        <v>111</v>
      </c>
      <c r="AV148">
        <f>(Table2[[#This Row],[Rank 1Y]]+Table2[[#This Row],[Rank 6M]]+Table2[[#This Row],[Rank Sharpe]])/3</f>
        <v>206.33333333333334</v>
      </c>
    </row>
    <row r="149" spans="1:48" x14ac:dyDescent="0.3">
      <c r="A149" t="s">
        <v>669</v>
      </c>
      <c r="B149" t="s">
        <v>670</v>
      </c>
      <c r="C149" t="s">
        <v>3162</v>
      </c>
      <c r="D149" t="s">
        <v>54</v>
      </c>
      <c r="E149">
        <v>28529.515642949998</v>
      </c>
      <c r="F149">
        <v>1592.85</v>
      </c>
      <c r="G149">
        <v>67.463889837541998</v>
      </c>
      <c r="H149">
        <f>(Table2[[#This Row],[1Y Return vs Nifty]]-AVERAGE(Table2[1Y Return vs Nifty]))/_xlfn.STDEV.P(Table2[1Y Return vs Nifty])</f>
        <v>0.64242144862698791</v>
      </c>
      <c r="I149">
        <v>6.5150688483448702</v>
      </c>
      <c r="J149">
        <f>(Table2[[#This Row],[1M Return vs Nifty]]-AVERAGE(Table2[1M Return vs Nifty]))/_xlfn.STDEV.P(Table2[1M Return vs Nifty])</f>
        <v>0.65641997760202897</v>
      </c>
      <c r="K149">
        <v>50.898024414995902</v>
      </c>
      <c r="L149">
        <f>(Table2[[#This Row],[6M Return vs Nifty]]-AVERAGE(Table2[6M Return vs Nifty]))/_xlfn.STDEV.P(Table2[6M Return vs Nifty])</f>
        <v>1.1217247923324334</v>
      </c>
      <c r="M149">
        <v>0.706993791403145</v>
      </c>
      <c r="N149">
        <f>(Table2[[#This Row],[1W Return vs Nifty]]-AVERAGE(Table2[1W Return vs Nifty]))/_xlfn.STDEV.P(Table2[1W Return vs Nifty])</f>
        <v>0.62431574443501936</v>
      </c>
      <c r="O149">
        <v>1524.62</v>
      </c>
      <c r="P149">
        <v>1415.0077898992599</v>
      </c>
      <c r="Q149">
        <v>1126.1957919199201</v>
      </c>
      <c r="R149">
        <v>72.787366642133307</v>
      </c>
      <c r="S149" s="1">
        <f>(Table2[[#This Row],[Close Price]]-Table2[[#This Row],[20D EMA]])/Table2[[#This Row],[20D EMA]]</f>
        <v>4.4752134958219114E-2</v>
      </c>
      <c r="T149" s="1">
        <f>(Table2[[#This Row],[Close Price]]-Table2[[#This Row],[50D EMA]])/Table2[[#This Row],[50D EMA]]</f>
        <v>0.12568284879435276</v>
      </c>
      <c r="U149" s="1">
        <f>(Table2[[#This Row],[Close Price]]-Table2[[#This Row],[200D EMA]])/Table2[[#This Row],[200D EMA]]</f>
        <v>0.41436330292491624</v>
      </c>
      <c r="V149">
        <v>0.84442311657174396</v>
      </c>
      <c r="W149">
        <v>1566.1</v>
      </c>
      <c r="X149">
        <v>1639</v>
      </c>
      <c r="Y149">
        <v>1523.05</v>
      </c>
      <c r="Z149">
        <v>1639</v>
      </c>
      <c r="AA149">
        <v>1503.05</v>
      </c>
      <c r="AB149">
        <v>1639</v>
      </c>
      <c r="AC149" s="1">
        <f>(Table2[[#This Row],[Close Price]]/Table2[[#This Row],[Day Low]])-1</f>
        <v>1.7080646191175441E-2</v>
      </c>
      <c r="AD149" s="1">
        <f>(Table2[[#This Row],[Day High]]/Table2[[#This Row],[Close Price]])-1</f>
        <v>2.8973224095175443E-2</v>
      </c>
      <c r="AE149" s="1">
        <f>(Table2[[#This Row],[Close Price]]/Table2[[#This Row],[Current Week Low]])-1</f>
        <v>4.5829092938511451E-2</v>
      </c>
      <c r="AF149" s="1">
        <f>(Table2[[#This Row],[Current Week High]]/Table2[[#This Row],[Close Price]])-1</f>
        <v>2.8973224095175443E-2</v>
      </c>
      <c r="AG149" s="1">
        <f>(Table2[[#This Row],[Close Price]]/Table2[[#This Row],[Current Month Low]])-1</f>
        <v>5.9745184790925165E-2</v>
      </c>
      <c r="AH149" s="1">
        <f>(Table2[[#This Row],[Current Month High]]/Table2[[#This Row],[Close Price]])-1</f>
        <v>2.8973224095175443E-2</v>
      </c>
      <c r="AI149">
        <v>2.8973224095175398</v>
      </c>
      <c r="AJ149">
        <v>119.946147473073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0.11</v>
      </c>
      <c r="AM149" t="s">
        <v>3203</v>
      </c>
      <c r="AN149">
        <v>1.86</v>
      </c>
      <c r="AO149" t="s">
        <v>3203</v>
      </c>
      <c r="AP149">
        <v>4.8677256187236999E-2</v>
      </c>
      <c r="AQ149">
        <f>(Table2[[#This Row],[Sharpe Ratio]]-AVERAGE(Table2[Sharpe Ratio]))/_xlfn.STDEV.P(Table2[Sharpe Ratio])</f>
        <v>-0.18896201103033125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2.855919951966138</v>
      </c>
      <c r="AS149">
        <f>_xlfn.RANK.AVG(Table2[[#This Row],[1Y Return vs Nifty Z-Score]],Table2[1Y Return vs Nifty Z-Score])</f>
        <v>142</v>
      </c>
      <c r="AT149">
        <f>_xlfn.RANK.AVG(Table2[[#This Row],[6M Return vs Nifty Z-Score]],Table2[6M Return vs Nifty Z-Score])</f>
        <v>87</v>
      </c>
      <c r="AU149">
        <f>_xlfn.RANK.AVG(Table2[[#This Row],[Sharpe Ratio Z-Score]],Table2[Sharpe Ratio Z-Score])</f>
        <v>392</v>
      </c>
      <c r="AV149">
        <f>(Table2[[#This Row],[Rank 1Y]]+Table2[[#This Row],[Rank 6M]]+Table2[[#This Row],[Rank Sharpe]])/3</f>
        <v>207</v>
      </c>
    </row>
    <row r="150" spans="1:48" x14ac:dyDescent="0.3">
      <c r="A150" t="s">
        <v>1233</v>
      </c>
      <c r="B150" t="s">
        <v>1234</v>
      </c>
      <c r="C150" t="s">
        <v>3161</v>
      </c>
      <c r="D150" t="s">
        <v>46</v>
      </c>
      <c r="E150">
        <v>9786.7457388700004</v>
      </c>
      <c r="F150">
        <v>1501.7</v>
      </c>
      <c r="G150">
        <v>32.149716231765503</v>
      </c>
      <c r="H150">
        <f>(Table2[[#This Row],[1Y Return vs Nifty]]-AVERAGE(Table2[1Y Return vs Nifty]))/_xlfn.STDEV.P(Table2[1Y Return vs Nifty])</f>
        <v>5.9036900945504692E-2</v>
      </c>
      <c r="I150">
        <v>-10.1562226279864</v>
      </c>
      <c r="J150">
        <f>(Table2[[#This Row],[1M Return vs Nifty]]-AVERAGE(Table2[1M Return vs Nifty]))/_xlfn.STDEV.P(Table2[1M Return vs Nifty])</f>
        <v>-0.92051008839779791</v>
      </c>
      <c r="K150">
        <v>52.539590289987103</v>
      </c>
      <c r="L150">
        <f>(Table2[[#This Row],[6M Return vs Nifty]]-AVERAGE(Table2[6M Return vs Nifty]))/_xlfn.STDEV.P(Table2[6M Return vs Nifty])</f>
        <v>1.1726854077402624</v>
      </c>
      <c r="M150">
        <v>-2.73504491332955</v>
      </c>
      <c r="N150">
        <f>(Table2[[#This Row],[1W Return vs Nifty]]-AVERAGE(Table2[1W Return vs Nifty]))/_xlfn.STDEV.P(Table2[1W Return vs Nifty])</f>
        <v>-0.17266721300096802</v>
      </c>
      <c r="O150">
        <v>1539.8</v>
      </c>
      <c r="P150">
        <v>1562.08879954237</v>
      </c>
      <c r="Q150">
        <v>1317.21612868541</v>
      </c>
      <c r="R150">
        <v>43.383250852892701</v>
      </c>
      <c r="S150" s="1">
        <f>(Table2[[#This Row],[Close Price]]-Table2[[#This Row],[20D EMA]])/Table2[[#This Row],[20D EMA]]</f>
        <v>-2.474347317833479E-2</v>
      </c>
      <c r="T150" s="1">
        <f>(Table2[[#This Row],[Close Price]]-Table2[[#This Row],[50D EMA]])/Table2[[#This Row],[50D EMA]]</f>
        <v>-3.8659005531607088E-2</v>
      </c>
      <c r="U150" s="1">
        <f>(Table2[[#This Row],[Close Price]]-Table2[[#This Row],[200D EMA]])/Table2[[#This Row],[200D EMA]]</f>
        <v>0.14005588551265774</v>
      </c>
      <c r="V150">
        <v>0.64064313447731402</v>
      </c>
      <c r="W150">
        <v>1484.95</v>
      </c>
      <c r="X150">
        <v>1544</v>
      </c>
      <c r="Y150">
        <v>1440</v>
      </c>
      <c r="Z150">
        <v>1582.65</v>
      </c>
      <c r="AA150">
        <v>1440</v>
      </c>
      <c r="AB150">
        <v>1582.65</v>
      </c>
      <c r="AC150" s="1">
        <f>(Table2[[#This Row],[Close Price]]/Table2[[#This Row],[Day Low]])-1</f>
        <v>1.1279841072090013E-2</v>
      </c>
      <c r="AD150" s="1">
        <f>(Table2[[#This Row],[Day High]]/Table2[[#This Row],[Close Price]])-1</f>
        <v>2.8168076180328905E-2</v>
      </c>
      <c r="AE150" s="1">
        <f>(Table2[[#This Row],[Close Price]]/Table2[[#This Row],[Current Week Low]])-1</f>
        <v>4.2847222222222259E-2</v>
      </c>
      <c r="AF150" s="1">
        <f>(Table2[[#This Row],[Current Week High]]/Table2[[#This Row],[Close Price]])-1</f>
        <v>5.3905573683159069E-2</v>
      </c>
      <c r="AG150" s="1">
        <f>(Table2[[#This Row],[Close Price]]/Table2[[#This Row],[Current Month Low]])-1</f>
        <v>4.2847222222222259E-2</v>
      </c>
      <c r="AH150" s="1">
        <f>(Table2[[#This Row],[Current Month High]]/Table2[[#This Row],[Close Price]])-1</f>
        <v>5.3905573683159069E-2</v>
      </c>
      <c r="AI150">
        <v>25.184790570686499</v>
      </c>
      <c r="AJ150">
        <v>86.523413240591196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-0.21</v>
      </c>
      <c r="AM150" t="s">
        <v>3202</v>
      </c>
      <c r="AN150">
        <v>-2.48</v>
      </c>
      <c r="AO150" t="s">
        <v>3202</v>
      </c>
      <c r="AP150">
        <v>9.3408686842564995E-2</v>
      </c>
      <c r="AQ150">
        <f>(Table2[[#This Row],[Sharpe Ratio]]-AVERAGE(Table2[Sharpe Ratio]))/_xlfn.STDEV.P(Table2[Sharpe Ratio])</f>
        <v>0.33333475738717766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285</v>
      </c>
      <c r="AT150">
        <f>_xlfn.RANK.AVG(Table2[[#This Row],[6M Return vs Nifty Z-Score]],Table2[6M Return vs Nifty Z-Score])</f>
        <v>84</v>
      </c>
      <c r="AU150">
        <f>_xlfn.RANK.AVG(Table2[[#This Row],[Sharpe Ratio Z-Score]],Table2[Sharpe Ratio Z-Score])</f>
        <v>253</v>
      </c>
      <c r="AV150">
        <f>(Table2[[#This Row],[Rank 1Y]]+Table2[[#This Row],[Rank 6M]]+Table2[[#This Row],[Rank Sharpe]])/3</f>
        <v>207.33333333333334</v>
      </c>
    </row>
    <row r="151" spans="1:48" x14ac:dyDescent="0.3">
      <c r="A151" t="s">
        <v>1243</v>
      </c>
      <c r="B151" t="s">
        <v>1244</v>
      </c>
      <c r="C151" t="s">
        <v>3166</v>
      </c>
      <c r="D151" t="s">
        <v>850</v>
      </c>
      <c r="E151">
        <v>9671.066642754</v>
      </c>
      <c r="F151">
        <v>207.81</v>
      </c>
      <c r="G151">
        <v>44.969295642438098</v>
      </c>
      <c r="H151">
        <f>(Table2[[#This Row],[1Y Return vs Nifty]]-AVERAGE(Table2[1Y Return vs Nifty]))/_xlfn.STDEV.P(Table2[1Y Return vs Nifty])</f>
        <v>0.27081431982127174</v>
      </c>
      <c r="I151">
        <v>-6.9577371369174399</v>
      </c>
      <c r="J151">
        <f>(Table2[[#This Row],[1M Return vs Nifty]]-AVERAGE(Table2[1M Return vs Nifty]))/_xlfn.STDEV.P(Table2[1M Return vs Nifty])</f>
        <v>-0.61796676452323895</v>
      </c>
      <c r="K151">
        <v>24.456026923639001</v>
      </c>
      <c r="L151">
        <f>(Table2[[#This Row],[6M Return vs Nifty]]-AVERAGE(Table2[6M Return vs Nifty]))/_xlfn.STDEV.P(Table2[6M Return vs Nifty])</f>
        <v>0.30086192883081464</v>
      </c>
      <c r="M151">
        <v>-3.8734696872699299</v>
      </c>
      <c r="N151">
        <f>(Table2[[#This Row],[1W Return vs Nifty]]-AVERAGE(Table2[1W Return vs Nifty]))/_xlfn.STDEV.P(Table2[1W Return vs Nifty])</f>
        <v>-0.43626248922661975</v>
      </c>
      <c r="O151">
        <v>216.74</v>
      </c>
      <c r="P151">
        <v>221.16916075690699</v>
      </c>
      <c r="Q151">
        <v>193.03441982826999</v>
      </c>
      <c r="R151">
        <v>40.317341042595402</v>
      </c>
      <c r="S151" s="1">
        <f>(Table2[[#This Row],[Close Price]]-Table2[[#This Row],[20D EMA]])/Table2[[#This Row],[20D EMA]]</f>
        <v>-4.1201439512780318E-2</v>
      </c>
      <c r="T151" s="1">
        <f>(Table2[[#This Row],[Close Price]]-Table2[[#This Row],[50D EMA]])/Table2[[#This Row],[50D EMA]]</f>
        <v>-6.0402457156268741E-2</v>
      </c>
      <c r="U151" s="1">
        <f>(Table2[[#This Row],[Close Price]]-Table2[[#This Row],[200D EMA]])/Table2[[#This Row],[200D EMA]]</f>
        <v>7.6543759319580795E-2</v>
      </c>
      <c r="V151">
        <v>0.90037362088909001</v>
      </c>
      <c r="W151">
        <v>200.43</v>
      </c>
      <c r="X151">
        <v>210.27</v>
      </c>
      <c r="Y151">
        <v>200.43</v>
      </c>
      <c r="Z151">
        <v>218.5</v>
      </c>
      <c r="AA151">
        <v>200.43</v>
      </c>
      <c r="AB151">
        <v>230</v>
      </c>
      <c r="AC151" s="1">
        <f>(Table2[[#This Row],[Close Price]]/Table2[[#This Row],[Day Low]])-1</f>
        <v>3.6820835204310676E-2</v>
      </c>
      <c r="AD151" s="1">
        <f>(Table2[[#This Row],[Day High]]/Table2[[#This Row],[Close Price]])-1</f>
        <v>1.1837736393821352E-2</v>
      </c>
      <c r="AE151" s="1">
        <f>(Table2[[#This Row],[Close Price]]/Table2[[#This Row],[Current Week Low]])-1</f>
        <v>3.6820835204310676E-2</v>
      </c>
      <c r="AF151" s="1">
        <f>(Table2[[#This Row],[Current Week High]]/Table2[[#This Row],[Close Price]])-1</f>
        <v>5.144122034550791E-2</v>
      </c>
      <c r="AG151" s="1">
        <f>(Table2[[#This Row],[Close Price]]/Table2[[#This Row],[Current Month Low]])-1</f>
        <v>3.6820835204310676E-2</v>
      </c>
      <c r="AH151" s="1">
        <f>(Table2[[#This Row],[Current Month High]]/Table2[[#This Row],[Close Price]])-1</f>
        <v>0.10678023194263986</v>
      </c>
      <c r="AI151">
        <v>27.039122275155101</v>
      </c>
      <c r="AJ151">
        <v>83.011889035667096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-0.21</v>
      </c>
      <c r="AM151" t="s">
        <v>3202</v>
      </c>
      <c r="AN151">
        <v>-11.02</v>
      </c>
      <c r="AO151" t="s">
        <v>3202</v>
      </c>
      <c r="AP151">
        <v>0.12616112687114001</v>
      </c>
      <c r="AQ151">
        <f>(Table2[[#This Row],[Sharpe Ratio]]-AVERAGE(Table2[Sharpe Ratio]))/_xlfn.STDEV.P(Table2[Sharpe Ratio])</f>
        <v>0.71576146125285034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224</v>
      </c>
      <c r="AT151">
        <f>_xlfn.RANK.AVG(Table2[[#This Row],[6M Return vs Nifty Z-Score]],Table2[6M Return vs Nifty Z-Score])</f>
        <v>230</v>
      </c>
      <c r="AU151">
        <f>_xlfn.RANK.AVG(Table2[[#This Row],[Sharpe Ratio Z-Score]],Table2[Sharpe Ratio Z-Score])</f>
        <v>168</v>
      </c>
      <c r="AV151">
        <f>(Table2[[#This Row],[Rank 1Y]]+Table2[[#This Row],[Rank 6M]]+Table2[[#This Row],[Rank Sharpe]])/3</f>
        <v>207.33333333333334</v>
      </c>
    </row>
    <row r="152" spans="1:48" x14ac:dyDescent="0.3">
      <c r="A152" t="s">
        <v>323</v>
      </c>
      <c r="B152" t="s">
        <v>324</v>
      </c>
      <c r="C152" t="s">
        <v>3158</v>
      </c>
      <c r="D152" t="s">
        <v>116</v>
      </c>
      <c r="E152">
        <v>82225.235310150005</v>
      </c>
      <c r="F152">
        <v>1812.75</v>
      </c>
      <c r="G152">
        <v>102.940025864501</v>
      </c>
      <c r="H152">
        <f>(Table2[[#This Row],[1Y Return vs Nifty]]-AVERAGE(Table2[1Y Return vs Nifty]))/_xlfn.STDEV.P(Table2[1Y Return vs Nifty])</f>
        <v>1.2284815898216517</v>
      </c>
      <c r="I152">
        <v>20.950689400899201</v>
      </c>
      <c r="J152">
        <f>(Table2[[#This Row],[1M Return vs Nifty]]-AVERAGE(Table2[1M Return vs Nifty]))/_xlfn.STDEV.P(Table2[1M Return vs Nifty])</f>
        <v>2.0218789225797855</v>
      </c>
      <c r="K152">
        <v>47.592747000930501</v>
      </c>
      <c r="L152">
        <f>(Table2[[#This Row],[6M Return vs Nifty]]-AVERAGE(Table2[6M Return vs Nifty]))/_xlfn.STDEV.P(Table2[6M Return vs Nifty])</f>
        <v>1.0191160736203237</v>
      </c>
      <c r="M152">
        <v>2.6879357581471002</v>
      </c>
      <c r="N152">
        <f>(Table2[[#This Row],[1W Return vs Nifty]]-AVERAGE(Table2[1W Return vs Nifty]))/_xlfn.STDEV.P(Table2[1W Return vs Nifty])</f>
        <v>1.0829907108129075</v>
      </c>
      <c r="O152">
        <v>1707.83</v>
      </c>
      <c r="P152">
        <v>1591.8233324937901</v>
      </c>
      <c r="Q152">
        <v>1262.78536307595</v>
      </c>
      <c r="R152">
        <v>72.510680567951496</v>
      </c>
      <c r="S152" s="1">
        <f>(Table2[[#This Row],[Close Price]]-Table2[[#This Row],[20D EMA]])/Table2[[#This Row],[20D EMA]]</f>
        <v>6.1434686122155059E-2</v>
      </c>
      <c r="T152" s="1">
        <f>(Table2[[#This Row],[Close Price]]-Table2[[#This Row],[50D EMA]])/Table2[[#This Row],[50D EMA]]</f>
        <v>0.13878843399041066</v>
      </c>
      <c r="U152" s="1">
        <f>(Table2[[#This Row],[Close Price]]-Table2[[#This Row],[200D EMA]])/Table2[[#This Row],[200D EMA]]</f>
        <v>0.43551711399665027</v>
      </c>
      <c r="V152">
        <v>0.81516118199286403</v>
      </c>
      <c r="W152">
        <v>1781.45</v>
      </c>
      <c r="X152">
        <v>1835</v>
      </c>
      <c r="Y152">
        <v>1680.55</v>
      </c>
      <c r="Z152">
        <v>1835</v>
      </c>
      <c r="AA152">
        <v>1680.55</v>
      </c>
      <c r="AB152">
        <v>1835</v>
      </c>
      <c r="AC152" s="1">
        <f>(Table2[[#This Row],[Close Price]]/Table2[[#This Row],[Day Low]])-1</f>
        <v>1.7569957057453234E-2</v>
      </c>
      <c r="AD152" s="1">
        <f>(Table2[[#This Row],[Day High]]/Table2[[#This Row],[Close Price]])-1</f>
        <v>1.2274169080126907E-2</v>
      </c>
      <c r="AE152" s="1">
        <f>(Table2[[#This Row],[Close Price]]/Table2[[#This Row],[Current Week Low]])-1</f>
        <v>7.8664722858587943E-2</v>
      </c>
      <c r="AF152" s="1">
        <f>(Table2[[#This Row],[Current Week High]]/Table2[[#This Row],[Close Price]])-1</f>
        <v>1.2274169080126907E-2</v>
      </c>
      <c r="AG152" s="1">
        <f>(Table2[[#This Row],[Close Price]]/Table2[[#This Row],[Current Month Low]])-1</f>
        <v>7.8664722858587943E-2</v>
      </c>
      <c r="AH152" s="1">
        <f>(Table2[[#This Row],[Current Month High]]/Table2[[#This Row],[Close Price]])-1</f>
        <v>1.2274169080126907E-2</v>
      </c>
      <c r="AI152">
        <v>2.0493725003447798</v>
      </c>
      <c r="AJ152">
        <v>174.11915923181601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0.12</v>
      </c>
      <c r="AM152" t="s">
        <v>3203</v>
      </c>
      <c r="AN152">
        <v>1.96</v>
      </c>
      <c r="AO152" t="s">
        <v>3203</v>
      </c>
      <c r="AP152">
        <v>3.1216025467345001E-2</v>
      </c>
      <c r="AQ152">
        <f>(Table2[[#This Row],[Sharpe Ratio]]-AVERAGE(Table2[Sharpe Ratio]))/_xlfn.STDEV.P(Table2[Sharpe Ratio])</f>
        <v>-0.39284425320283456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4.9596230436318338</v>
      </c>
      <c r="AS152">
        <f>_xlfn.RANK.AVG(Table2[[#This Row],[1Y Return vs Nifty Z-Score]],Table2[1Y Return vs Nifty Z-Score])</f>
        <v>77</v>
      </c>
      <c r="AT152">
        <f>_xlfn.RANK.AVG(Table2[[#This Row],[6M Return vs Nifty Z-Score]],Table2[6M Return vs Nifty Z-Score])</f>
        <v>102</v>
      </c>
      <c r="AU152">
        <f>_xlfn.RANK.AVG(Table2[[#This Row],[Sharpe Ratio Z-Score]],Table2[Sharpe Ratio Z-Score])</f>
        <v>446</v>
      </c>
      <c r="AV152">
        <f>(Table2[[#This Row],[Rank 1Y]]+Table2[[#This Row],[Rank 6M]]+Table2[[#This Row],[Rank Sharpe]])/3</f>
        <v>208.33333333333334</v>
      </c>
    </row>
    <row r="153" spans="1:48" x14ac:dyDescent="0.3">
      <c r="A153" t="s">
        <v>306</v>
      </c>
      <c r="B153" t="s">
        <v>307</v>
      </c>
      <c r="C153" t="s">
        <v>3162</v>
      </c>
      <c r="D153" t="s">
        <v>54</v>
      </c>
      <c r="E153">
        <v>90689.269423335005</v>
      </c>
      <c r="F153">
        <v>1561.45</v>
      </c>
      <c r="G153">
        <v>52.242122170022597</v>
      </c>
      <c r="H153">
        <f>(Table2[[#This Row],[1Y Return vs Nifty]]-AVERAGE(Table2[1Y Return vs Nifty]))/_xlfn.STDEV.P(Table2[1Y Return vs Nifty])</f>
        <v>0.39096026069830114</v>
      </c>
      <c r="I153">
        <v>-0.180761956713553</v>
      </c>
      <c r="J153">
        <f>(Table2[[#This Row],[1M Return vs Nifty]]-AVERAGE(Table2[1M Return vs Nifty]))/_xlfn.STDEV.P(Table2[1M Return vs Nifty])</f>
        <v>2.3064311765631323E-2</v>
      </c>
      <c r="K153">
        <v>35.794364738756897</v>
      </c>
      <c r="L153">
        <f>(Table2[[#This Row],[6M Return vs Nifty]]-AVERAGE(Table2[6M Return vs Nifty]))/_xlfn.STDEV.P(Table2[6M Return vs Nifty])</f>
        <v>0.65284821312377006</v>
      </c>
      <c r="M153">
        <v>-3.30524916935188</v>
      </c>
      <c r="N153">
        <f>(Table2[[#This Row],[1W Return vs Nifty]]-AVERAGE(Table2[1W Return vs Nifty]))/_xlfn.STDEV.P(Table2[1W Return vs Nifty])</f>
        <v>-0.3046945123112339</v>
      </c>
      <c r="O153">
        <v>1522.75</v>
      </c>
      <c r="P153">
        <v>1449.57431767909</v>
      </c>
      <c r="Q153">
        <v>1211.04359636911</v>
      </c>
      <c r="R153">
        <v>63.996580877071601</v>
      </c>
      <c r="S153" s="1">
        <f>(Table2[[#This Row],[Close Price]]-Table2[[#This Row],[20D EMA]])/Table2[[#This Row],[20D EMA]]</f>
        <v>2.5414546051551499E-2</v>
      </c>
      <c r="T153" s="1">
        <f>(Table2[[#This Row],[Close Price]]-Table2[[#This Row],[50D EMA]])/Table2[[#This Row],[50D EMA]]</f>
        <v>7.7178300523448817E-2</v>
      </c>
      <c r="U153" s="1">
        <f>(Table2[[#This Row],[Close Price]]-Table2[[#This Row],[200D EMA]])/Table2[[#This Row],[200D EMA]]</f>
        <v>0.28934251804101924</v>
      </c>
      <c r="V153">
        <v>0.84147586703888899</v>
      </c>
      <c r="W153">
        <v>1521.5</v>
      </c>
      <c r="X153">
        <v>1578</v>
      </c>
      <c r="Y153">
        <v>1502.4</v>
      </c>
      <c r="Z153">
        <v>1578</v>
      </c>
      <c r="AA153">
        <v>1502.4</v>
      </c>
      <c r="AB153">
        <v>1584.45</v>
      </c>
      <c r="AC153" s="1">
        <f>(Table2[[#This Row],[Close Price]]/Table2[[#This Row],[Day Low]])-1</f>
        <v>2.6256983240223519E-2</v>
      </c>
      <c r="AD153" s="1">
        <f>(Table2[[#This Row],[Day High]]/Table2[[#This Row],[Close Price]])-1</f>
        <v>1.0599122610394085E-2</v>
      </c>
      <c r="AE153" s="1">
        <f>(Table2[[#This Row],[Close Price]]/Table2[[#This Row],[Current Week Low]])-1</f>
        <v>3.9303780617678363E-2</v>
      </c>
      <c r="AF153" s="1">
        <f>(Table2[[#This Row],[Current Week High]]/Table2[[#This Row],[Close Price]])-1</f>
        <v>1.0599122610394085E-2</v>
      </c>
      <c r="AG153" s="1">
        <f>(Table2[[#This Row],[Close Price]]/Table2[[#This Row],[Current Month Low]])-1</f>
        <v>3.9303780617678363E-2</v>
      </c>
      <c r="AH153" s="1">
        <f>(Table2[[#This Row],[Current Month High]]/Table2[[#This Row],[Close Price]])-1</f>
        <v>1.4729898491786519E-2</v>
      </c>
      <c r="AI153">
        <v>1.4729898491786499</v>
      </c>
      <c r="AJ153">
        <v>87.078416102557895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7.0000000000000007E-2</v>
      </c>
      <c r="AM153" t="s">
        <v>3203</v>
      </c>
      <c r="AN153">
        <v>0.61</v>
      </c>
      <c r="AO153" t="s">
        <v>3203</v>
      </c>
      <c r="AP153">
        <v>8.3404072146694E-2</v>
      </c>
      <c r="AQ153">
        <f>(Table2[[#This Row],[Sharpe Ratio]]-AVERAGE(Table2[Sharpe Ratio]))/_xlfn.STDEV.P(Table2[Sharpe Ratio])</f>
        <v>0.21651806164634199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0.97869633492281061</v>
      </c>
      <c r="AS153">
        <f>_xlfn.RANK.AVG(Table2[[#This Row],[1Y Return vs Nifty Z-Score]],Table2[1Y Return vs Nifty Z-Score])</f>
        <v>186</v>
      </c>
      <c r="AT153">
        <f>_xlfn.RANK.AVG(Table2[[#This Row],[6M Return vs Nifty Z-Score]],Table2[6M Return vs Nifty Z-Score])</f>
        <v>152</v>
      </c>
      <c r="AU153">
        <f>_xlfn.RANK.AVG(Table2[[#This Row],[Sharpe Ratio Z-Score]],Table2[Sharpe Ratio Z-Score])</f>
        <v>288</v>
      </c>
      <c r="AV153">
        <f>(Table2[[#This Row],[Rank 1Y]]+Table2[[#This Row],[Rank 6M]]+Table2[[#This Row],[Rank Sharpe]])/3</f>
        <v>208.66666666666666</v>
      </c>
    </row>
    <row r="154" spans="1:48" x14ac:dyDescent="0.3">
      <c r="A154" t="s">
        <v>765</v>
      </c>
      <c r="B154" t="s">
        <v>766</v>
      </c>
      <c r="C154" t="s">
        <v>3169</v>
      </c>
      <c r="D154" t="s">
        <v>767</v>
      </c>
      <c r="E154">
        <v>21977.27124582</v>
      </c>
      <c r="F154">
        <v>318.45</v>
      </c>
      <c r="G154">
        <v>74.818407840414693</v>
      </c>
      <c r="H154">
        <f>(Table2[[#This Row],[1Y Return vs Nifty]]-AVERAGE(Table2[1Y Return vs Nifty]))/_xlfn.STDEV.P(Table2[1Y Return vs Nifty])</f>
        <v>0.76391691972076403</v>
      </c>
      <c r="I154">
        <v>8.5651456321811192</v>
      </c>
      <c r="J154">
        <f>(Table2[[#This Row],[1M Return vs Nifty]]-AVERAGE(Table2[1M Return vs Nifty]))/_xlfn.STDEV.P(Table2[1M Return vs Nifty])</f>
        <v>0.85033583124956136</v>
      </c>
      <c r="K154">
        <v>54.377897196724803</v>
      </c>
      <c r="L154">
        <f>(Table2[[#This Row],[6M Return vs Nifty]]-AVERAGE(Table2[6M Return vs Nifty]))/_xlfn.STDEV.P(Table2[6M Return vs Nifty])</f>
        <v>1.2297536330871848</v>
      </c>
      <c r="M154">
        <v>-3.7208504545053797E-2</v>
      </c>
      <c r="N154">
        <f>(Table2[[#This Row],[1W Return vs Nifty]]-AVERAGE(Table2[1W Return vs Nifty]))/_xlfn.STDEV.P(Table2[1W Return vs Nifty])</f>
        <v>0.45200026583800917</v>
      </c>
      <c r="O154">
        <v>310.45</v>
      </c>
      <c r="P154">
        <v>285.47512955210101</v>
      </c>
      <c r="Q154">
        <v>225.73791490183501</v>
      </c>
      <c r="R154">
        <v>54.3275625924379</v>
      </c>
      <c r="S154" s="1">
        <f>(Table2[[#This Row],[Close Price]]-Table2[[#This Row],[20D EMA]])/Table2[[#This Row],[20D EMA]]</f>
        <v>2.5769044934772105E-2</v>
      </c>
      <c r="T154" s="1">
        <f>(Table2[[#This Row],[Close Price]]-Table2[[#This Row],[50D EMA]])/Table2[[#This Row],[50D EMA]]</f>
        <v>0.11550873275593297</v>
      </c>
      <c r="U154" s="1">
        <f>(Table2[[#This Row],[Close Price]]-Table2[[#This Row],[200D EMA]])/Table2[[#This Row],[200D EMA]]</f>
        <v>0.41070674874658075</v>
      </c>
      <c r="V154">
        <v>0.84106871156977503</v>
      </c>
      <c r="W154">
        <v>312.64999999999998</v>
      </c>
      <c r="X154">
        <v>332.7</v>
      </c>
      <c r="Y154">
        <v>307.85000000000002</v>
      </c>
      <c r="Z154">
        <v>333.1</v>
      </c>
      <c r="AA154">
        <v>300.60000000000002</v>
      </c>
      <c r="AB154">
        <v>333.1</v>
      </c>
      <c r="AC154" s="1">
        <f>(Table2[[#This Row],[Close Price]]/Table2[[#This Row],[Day Low]])-1</f>
        <v>1.855109547417233E-2</v>
      </c>
      <c r="AD154" s="1">
        <f>(Table2[[#This Row],[Day High]]/Table2[[#This Row],[Close Price]])-1</f>
        <v>4.4747998115873822E-2</v>
      </c>
      <c r="AE154" s="1">
        <f>(Table2[[#This Row],[Close Price]]/Table2[[#This Row],[Current Week Low]])-1</f>
        <v>3.443235341887263E-2</v>
      </c>
      <c r="AF154" s="1">
        <f>(Table2[[#This Row],[Current Week High]]/Table2[[#This Row],[Close Price]])-1</f>
        <v>4.6004082273512381E-2</v>
      </c>
      <c r="AG154" s="1">
        <f>(Table2[[#This Row],[Close Price]]/Table2[[#This Row],[Current Month Low]])-1</f>
        <v>5.9381237524950059E-2</v>
      </c>
      <c r="AH154" s="1">
        <f>(Table2[[#This Row],[Current Month High]]/Table2[[#This Row],[Close Price]])-1</f>
        <v>4.6004082273512381E-2</v>
      </c>
      <c r="AI154">
        <v>7.9918354529753399</v>
      </c>
      <c r="AJ154">
        <v>114.733648010788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0.23</v>
      </c>
      <c r="AM154" t="s">
        <v>3203</v>
      </c>
      <c r="AN154">
        <v>3.19</v>
      </c>
      <c r="AO154" t="s">
        <v>3203</v>
      </c>
      <c r="AP154">
        <v>3.8135648319107998E-2</v>
      </c>
      <c r="AQ154">
        <f>(Table2[[#This Row],[Sharpe Ratio]]-AVERAGE(Table2[Sharpe Ratio]))/_xlfn.STDEV.P(Table2[Sharpe Ratio])</f>
        <v>-0.31204879012024966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2.9839578597752698</v>
      </c>
      <c r="AS154">
        <f>_xlfn.RANK.AVG(Table2[[#This Row],[1Y Return vs Nifty Z-Score]],Table2[1Y Return vs Nifty Z-Score])</f>
        <v>124</v>
      </c>
      <c r="AT154">
        <f>_xlfn.RANK.AVG(Table2[[#This Row],[6M Return vs Nifty Z-Score]],Table2[6M Return vs Nifty Z-Score])</f>
        <v>78</v>
      </c>
      <c r="AU154">
        <f>_xlfn.RANK.AVG(Table2[[#This Row],[Sharpe Ratio Z-Score]],Table2[Sharpe Ratio Z-Score])</f>
        <v>424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325</v>
      </c>
      <c r="B155" t="s">
        <v>326</v>
      </c>
      <c r="C155" t="s">
        <v>3157</v>
      </c>
      <c r="D155" t="s">
        <v>279</v>
      </c>
      <c r="E155">
        <v>81189.65021937</v>
      </c>
      <c r="F155">
        <v>5306.7</v>
      </c>
      <c r="G155">
        <v>54.751737536343597</v>
      </c>
      <c r="H155">
        <f>(Table2[[#This Row],[1Y Return vs Nifty]]-AVERAGE(Table2[1Y Return vs Nifty]))/_xlfn.STDEV.P(Table2[1Y Return vs Nifty])</f>
        <v>0.43241870856344367</v>
      </c>
      <c r="I155">
        <v>8.5377178111878909</v>
      </c>
      <c r="J155">
        <f>(Table2[[#This Row],[1M Return vs Nifty]]-AVERAGE(Table2[1M Return vs Nifty]))/_xlfn.STDEV.P(Table2[1M Return vs Nifty])</f>
        <v>0.8477414458277428</v>
      </c>
      <c r="K155">
        <v>15.591864308449599</v>
      </c>
      <c r="L155">
        <f>(Table2[[#This Row],[6M Return vs Nifty]]-AVERAGE(Table2[6M Return vs Nifty]))/_xlfn.STDEV.P(Table2[6M Return vs Nifty])</f>
        <v>2.5683704900237414E-2</v>
      </c>
      <c r="M155">
        <v>-0.67095477456375197</v>
      </c>
      <c r="N155">
        <f>(Table2[[#This Row],[1W Return vs Nifty]]-AVERAGE(Table2[1W Return vs Nifty]))/_xlfn.STDEV.P(Table2[1W Return vs Nifty])</f>
        <v>0.30526020279076577</v>
      </c>
      <c r="O155">
        <v>5101.16</v>
      </c>
      <c r="P155">
        <v>4816.4268912994703</v>
      </c>
      <c r="Q155">
        <v>4075.6224233552798</v>
      </c>
      <c r="R155">
        <v>70.833037819338898</v>
      </c>
      <c r="S155" s="1">
        <f>(Table2[[#This Row],[Close Price]]-Table2[[#This Row],[20D EMA]])/Table2[[#This Row],[20D EMA]]</f>
        <v>4.0292796148327044E-2</v>
      </c>
      <c r="T155" s="1">
        <f>(Table2[[#This Row],[Close Price]]-Table2[[#This Row],[50D EMA]])/Table2[[#This Row],[50D EMA]]</f>
        <v>0.10179187180982083</v>
      </c>
      <c r="U155" s="1">
        <f>(Table2[[#This Row],[Close Price]]-Table2[[#This Row],[200D EMA]])/Table2[[#This Row],[200D EMA]]</f>
        <v>0.30205878974216366</v>
      </c>
      <c r="V155">
        <v>0.83725730630098705</v>
      </c>
      <c r="W155">
        <v>5267</v>
      </c>
      <c r="X155">
        <v>5368.95</v>
      </c>
      <c r="Y155">
        <v>5131.55</v>
      </c>
      <c r="Z155">
        <v>5370.95</v>
      </c>
      <c r="AA155">
        <v>5131.55</v>
      </c>
      <c r="AB155">
        <v>5370.95</v>
      </c>
      <c r="AC155" s="1">
        <f>(Table2[[#This Row],[Close Price]]/Table2[[#This Row],[Day Low]])-1</f>
        <v>7.5374976267323923E-3</v>
      </c>
      <c r="AD155" s="1">
        <f>(Table2[[#This Row],[Day High]]/Table2[[#This Row],[Close Price]])-1</f>
        <v>1.173045395443495E-2</v>
      </c>
      <c r="AE155" s="1">
        <f>(Table2[[#This Row],[Close Price]]/Table2[[#This Row],[Current Week Low]])-1</f>
        <v>3.4131987411210929E-2</v>
      </c>
      <c r="AF155" s="1">
        <f>(Table2[[#This Row],[Current Week High]]/Table2[[#This Row],[Close Price]])-1</f>
        <v>1.210733600919589E-2</v>
      </c>
      <c r="AG155" s="1">
        <f>(Table2[[#This Row],[Close Price]]/Table2[[#This Row],[Current Month Low]])-1</f>
        <v>3.4131987411210929E-2</v>
      </c>
      <c r="AH155" s="1">
        <f>(Table2[[#This Row],[Current Month High]]/Table2[[#This Row],[Close Price]])-1</f>
        <v>1.210733600919589E-2</v>
      </c>
      <c r="AI155">
        <v>1.2107336009195799</v>
      </c>
      <c r="AJ155">
        <v>90.313441400086006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</v>
      </c>
      <c r="AM155" t="s">
        <v>3203</v>
      </c>
      <c r="AN155">
        <v>8.09</v>
      </c>
      <c r="AO155" t="s">
        <v>3203</v>
      </c>
      <c r="AP155">
        <v>0.13903556078822499</v>
      </c>
      <c r="AQ155">
        <f>(Table2[[#This Row],[Sharpe Ratio]]-AVERAGE(Table2[Sharpe Ratio]))/_xlfn.STDEV.P(Table2[Sharpe Ratio])</f>
        <v>0.86608697357351028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2.4771910356556996</v>
      </c>
      <c r="AS155">
        <f>_xlfn.RANK.AVG(Table2[[#This Row],[1Y Return vs Nifty Z-Score]],Table2[1Y Return vs Nifty Z-Score])</f>
        <v>176</v>
      </c>
      <c r="AT155">
        <f>_xlfn.RANK.AVG(Table2[[#This Row],[6M Return vs Nifty Z-Score]],Table2[6M Return vs Nifty Z-Score])</f>
        <v>311</v>
      </c>
      <c r="AU155">
        <f>_xlfn.RANK.AVG(Table2[[#This Row],[Sharpe Ratio Z-Score]],Table2[Sharpe Ratio Z-Score])</f>
        <v>141</v>
      </c>
      <c r="AV155">
        <f>(Table2[[#This Row],[Rank 1Y]]+Table2[[#This Row],[Rank 6M]]+Table2[[#This Row],[Rank Sharpe]])/3</f>
        <v>209.33333333333334</v>
      </c>
    </row>
    <row r="156" spans="1:48" x14ac:dyDescent="0.3">
      <c r="A156" t="s">
        <v>971</v>
      </c>
      <c r="B156" t="s">
        <v>972</v>
      </c>
      <c r="C156" t="s">
        <v>3157</v>
      </c>
      <c r="D156" t="s">
        <v>21</v>
      </c>
      <c r="E156">
        <v>15327.543177699999</v>
      </c>
      <c r="F156">
        <v>2719.25</v>
      </c>
      <c r="G156">
        <v>198.37876152196199</v>
      </c>
      <c r="H156">
        <f>(Table2[[#This Row],[1Y Return vs Nifty]]-AVERAGE(Table2[1Y Return vs Nifty]))/_xlfn.STDEV.P(Table2[1Y Return vs Nifty])</f>
        <v>2.8051143677641921</v>
      </c>
      <c r="I156">
        <v>15.410897925769101</v>
      </c>
      <c r="J156">
        <f>(Table2[[#This Row],[1M Return vs Nifty]]-AVERAGE(Table2[1M Return vs Nifty]))/_xlfn.STDEV.P(Table2[1M Return vs Nifty])</f>
        <v>1.4978725041865402</v>
      </c>
      <c r="K156">
        <v>66.837556370282002</v>
      </c>
      <c r="L156">
        <f>(Table2[[#This Row],[6M Return vs Nifty]]-AVERAGE(Table2[6M Return vs Nifty]))/_xlfn.STDEV.P(Table2[6M Return vs Nifty])</f>
        <v>1.6165501113337126</v>
      </c>
      <c r="M156">
        <v>-0.19205730143140801</v>
      </c>
      <c r="N156">
        <f>(Table2[[#This Row],[1W Return vs Nifty]]-AVERAGE(Table2[1W Return vs Nifty]))/_xlfn.STDEV.P(Table2[1W Return vs Nifty])</f>
        <v>0.41614597636467943</v>
      </c>
      <c r="O156">
        <v>2614.56</v>
      </c>
      <c r="P156">
        <v>2499.97003938849</v>
      </c>
      <c r="Q156">
        <v>1915.6591516435001</v>
      </c>
      <c r="R156">
        <v>61.337558519047001</v>
      </c>
      <c r="S156" s="1">
        <f>(Table2[[#This Row],[Close Price]]-Table2[[#This Row],[20D EMA]])/Table2[[#This Row],[20D EMA]]</f>
        <v>4.0041154152132691E-2</v>
      </c>
      <c r="T156" s="1">
        <f>(Table2[[#This Row],[Close Price]]-Table2[[#This Row],[50D EMA]])/Table2[[#This Row],[50D EMA]]</f>
        <v>8.7713035419075408E-2</v>
      </c>
      <c r="U156" s="1">
        <f>(Table2[[#This Row],[Close Price]]-Table2[[#This Row],[200D EMA]])/Table2[[#This Row],[200D EMA]]</f>
        <v>0.41948529709320981</v>
      </c>
      <c r="V156">
        <v>0.98587868071066098</v>
      </c>
      <c r="W156">
        <v>2690</v>
      </c>
      <c r="X156">
        <v>2774.9</v>
      </c>
      <c r="Y156">
        <v>2541.9</v>
      </c>
      <c r="Z156">
        <v>2818.75</v>
      </c>
      <c r="AA156">
        <v>2541.9</v>
      </c>
      <c r="AB156">
        <v>2925</v>
      </c>
      <c r="AC156" s="1">
        <f>(Table2[[#This Row],[Close Price]]/Table2[[#This Row],[Day Low]])-1</f>
        <v>1.08736059479555E-2</v>
      </c>
      <c r="AD156" s="1">
        <f>(Table2[[#This Row],[Day High]]/Table2[[#This Row],[Close Price]])-1</f>
        <v>2.0465201801967536E-2</v>
      </c>
      <c r="AE156" s="1">
        <f>(Table2[[#This Row],[Close Price]]/Table2[[#This Row],[Current Week Low]])-1</f>
        <v>6.9770644006451832E-2</v>
      </c>
      <c r="AF156" s="1">
        <f>(Table2[[#This Row],[Current Week High]]/Table2[[#This Row],[Close Price]])-1</f>
        <v>3.6590971775305681E-2</v>
      </c>
      <c r="AG156" s="1">
        <f>(Table2[[#This Row],[Close Price]]/Table2[[#This Row],[Current Month Low]])-1</f>
        <v>6.9770644006451832E-2</v>
      </c>
      <c r="AH156" s="1">
        <f>(Table2[[#This Row],[Current Month High]]/Table2[[#This Row],[Close Price]])-1</f>
        <v>7.5664245655971296E-2</v>
      </c>
      <c r="AI156">
        <v>7.5664245655971296</v>
      </c>
      <c r="AJ156">
        <v>268.16274031952298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3202</v>
      </c>
      <c r="AN156">
        <v>3.87</v>
      </c>
      <c r="AO156" t="s">
        <v>3203</v>
      </c>
      <c r="AQ156">
        <f>(Table2[[#This Row],[Sharpe Ratio]]-AVERAGE(Table2[Sharpe Ratio]))/_xlfn.STDEV.P(Table2[Sharpe Ratio])</f>
        <v>-0.7573313484192038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5.5783516112299205</v>
      </c>
      <c r="AS156">
        <f>_xlfn.RANK.AVG(Table2[[#This Row],[1Y Return vs Nifty Z-Score]],Table2[1Y Return vs Nifty Z-Score])</f>
        <v>15</v>
      </c>
      <c r="AT156">
        <f>_xlfn.RANK.AVG(Table2[[#This Row],[6M Return vs Nifty Z-Score]],Table2[6M Return vs Nifty Z-Score])</f>
        <v>52</v>
      </c>
      <c r="AU156">
        <f>_xlfn.RANK.AVG(Table2[[#This Row],[Sharpe Ratio Z-Score]],Table2[Sharpe Ratio Z-Score])</f>
        <v>563.5</v>
      </c>
      <c r="AV156">
        <f>(Table2[[#This Row],[Rank 1Y]]+Table2[[#This Row],[Rank 6M]]+Table2[[#This Row],[Rank Sharpe]])/3</f>
        <v>210.16666666666666</v>
      </c>
    </row>
    <row r="157" spans="1:48" x14ac:dyDescent="0.3">
      <c r="A157" t="s">
        <v>1479</v>
      </c>
      <c r="B157" t="s">
        <v>1480</v>
      </c>
      <c r="C157" t="s">
        <v>3172</v>
      </c>
      <c r="D157" t="s">
        <v>378</v>
      </c>
      <c r="E157">
        <v>7231.0011026000002</v>
      </c>
      <c r="F157">
        <v>1586.5</v>
      </c>
      <c r="G157">
        <v>61.3321057796365</v>
      </c>
      <c r="H157">
        <f>(Table2[[#This Row],[1Y Return vs Nifty]]-AVERAGE(Table2[1Y Return vs Nifty]))/_xlfn.STDEV.P(Table2[1Y Return vs Nifty])</f>
        <v>0.54112534839723214</v>
      </c>
      <c r="I157">
        <v>-18.1640958346762</v>
      </c>
      <c r="J157">
        <f>(Table2[[#This Row],[1M Return vs Nifty]]-AVERAGE(Table2[1M Return vs Nifty]))/_xlfn.STDEV.P(Table2[1M Return vs Nifty])</f>
        <v>-1.6779712630327523</v>
      </c>
      <c r="K157">
        <v>39.076757232591802</v>
      </c>
      <c r="L157">
        <f>(Table2[[#This Row],[6M Return vs Nifty]]-AVERAGE(Table2[6M Return vs Nifty]))/_xlfn.STDEV.P(Table2[6M Return vs Nifty])</f>
        <v>0.75474649454166431</v>
      </c>
      <c r="M157">
        <v>-7.0732295330121904</v>
      </c>
      <c r="N157">
        <f>(Table2[[#This Row],[1W Return vs Nifty]]-AVERAGE(Table2[1W Return vs Nifty]))/_xlfn.STDEV.P(Table2[1W Return vs Nifty])</f>
        <v>-1.1771472623810308</v>
      </c>
      <c r="O157">
        <v>1700.87</v>
      </c>
      <c r="P157">
        <v>1688.7722210936399</v>
      </c>
      <c r="Q157">
        <v>1383.3988638430801</v>
      </c>
      <c r="R157">
        <v>33.184437010453401</v>
      </c>
      <c r="S157" s="1">
        <f>(Table2[[#This Row],[Close Price]]-Table2[[#This Row],[20D EMA]])/Table2[[#This Row],[20D EMA]]</f>
        <v>-6.7242058475956365E-2</v>
      </c>
      <c r="T157" s="1">
        <f>(Table2[[#This Row],[Close Price]]-Table2[[#This Row],[50D EMA]])/Table2[[#This Row],[50D EMA]]</f>
        <v>-6.056010385308741E-2</v>
      </c>
      <c r="U157" s="1">
        <f>(Table2[[#This Row],[Close Price]]-Table2[[#This Row],[200D EMA]])/Table2[[#This Row],[200D EMA]]</f>
        <v>0.14681314367477882</v>
      </c>
      <c r="V157">
        <v>0.92818148569658099</v>
      </c>
      <c r="W157">
        <v>1580.2</v>
      </c>
      <c r="X157">
        <v>1626.3</v>
      </c>
      <c r="Y157">
        <v>1533.4</v>
      </c>
      <c r="Z157">
        <v>1690</v>
      </c>
      <c r="AA157">
        <v>1533.4</v>
      </c>
      <c r="AB157">
        <v>1849.95</v>
      </c>
      <c r="AC157" s="1">
        <f>(Table2[[#This Row],[Close Price]]/Table2[[#This Row],[Day Low]])-1</f>
        <v>3.9868371092266486E-3</v>
      </c>
      <c r="AD157" s="1">
        <f>(Table2[[#This Row],[Day High]]/Table2[[#This Row],[Close Price]])-1</f>
        <v>2.5086668767727582E-2</v>
      </c>
      <c r="AE157" s="1">
        <f>(Table2[[#This Row],[Close Price]]/Table2[[#This Row],[Current Week Low]])-1</f>
        <v>3.462892917699234E-2</v>
      </c>
      <c r="AF157" s="1">
        <f>(Table2[[#This Row],[Current Week High]]/Table2[[#This Row],[Close Price]])-1</f>
        <v>6.5237945162306854E-2</v>
      </c>
      <c r="AG157" s="1">
        <f>(Table2[[#This Row],[Close Price]]/Table2[[#This Row],[Current Month Low]])-1</f>
        <v>3.462892917699234E-2</v>
      </c>
      <c r="AH157" s="1">
        <f>(Table2[[#This Row],[Current Month High]]/Table2[[#This Row],[Close Price]])-1</f>
        <v>0.16605735896627793</v>
      </c>
      <c r="AI157">
        <v>21.386700283643201</v>
      </c>
      <c r="AJ157">
        <v>107.494114569709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-0.1</v>
      </c>
      <c r="AM157" t="s">
        <v>3202</v>
      </c>
      <c r="AN157">
        <v>-12.83</v>
      </c>
      <c r="AO157" t="s">
        <v>3202</v>
      </c>
      <c r="AP157">
        <v>6.6451038708667004E-2</v>
      </c>
      <c r="AQ157">
        <f>(Table2[[#This Row],[Sharpe Ratio]]-AVERAGE(Table2[Sharpe Ratio]))/_xlfn.STDEV.P(Table2[Sharpe Ratio])</f>
        <v>1.8569673905678437E-2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-1.5406770085692081</v>
      </c>
      <c r="AS157">
        <f>_xlfn.RANK.AVG(Table2[[#This Row],[1Y Return vs Nifty Z-Score]],Table2[1Y Return vs Nifty Z-Score])</f>
        <v>159</v>
      </c>
      <c r="AT157">
        <f>_xlfn.RANK.AVG(Table2[[#This Row],[6M Return vs Nifty Z-Score]],Table2[6M Return vs Nifty Z-Score])</f>
        <v>136</v>
      </c>
      <c r="AU157">
        <f>_xlfn.RANK.AVG(Table2[[#This Row],[Sharpe Ratio Z-Score]],Table2[Sharpe Ratio Z-Score])</f>
        <v>347</v>
      </c>
      <c r="AV157">
        <f>(Table2[[#This Row],[Rank 1Y]]+Table2[[#This Row],[Rank 6M]]+Table2[[#This Row],[Rank Sharpe]])/3</f>
        <v>214</v>
      </c>
    </row>
    <row r="158" spans="1:48" x14ac:dyDescent="0.3">
      <c r="A158" t="s">
        <v>280</v>
      </c>
      <c r="B158" t="s">
        <v>281</v>
      </c>
      <c r="C158" t="s">
        <v>3166</v>
      </c>
      <c r="D158" t="s">
        <v>282</v>
      </c>
      <c r="E158">
        <v>99768.364790430001</v>
      </c>
      <c r="F158">
        <v>700.9</v>
      </c>
      <c r="G158">
        <v>39.675027792649999</v>
      </c>
      <c r="H158">
        <f>(Table2[[#This Row],[1Y Return vs Nifty]]-AVERAGE(Table2[1Y Return vs Nifty]))/_xlfn.STDEV.P(Table2[1Y Return vs Nifty])</f>
        <v>0.1833538545323988</v>
      </c>
      <c r="I158">
        <v>7.1345504218745397</v>
      </c>
      <c r="J158">
        <f>(Table2[[#This Row],[1M Return vs Nifty]]-AVERAGE(Table2[1M Return vs Nifty]))/_xlfn.STDEV.P(Table2[1M Return vs Nifty])</f>
        <v>0.71501646486390202</v>
      </c>
      <c r="K158">
        <v>9.6740025611786997</v>
      </c>
      <c r="L158">
        <f>(Table2[[#This Row],[6M Return vs Nifty]]-AVERAGE(Table2[6M Return vs Nifty]))/_xlfn.STDEV.P(Table2[6M Return vs Nifty])</f>
        <v>-0.15802983418694153</v>
      </c>
      <c r="M158">
        <v>2.9063375935487699</v>
      </c>
      <c r="N158">
        <f>(Table2[[#This Row],[1W Return vs Nifty]]-AVERAGE(Table2[1W Return vs Nifty]))/_xlfn.STDEV.P(Table2[1W Return vs Nifty])</f>
        <v>1.1335603166829809</v>
      </c>
      <c r="O158">
        <v>659.17</v>
      </c>
      <c r="P158">
        <v>636.69714014094995</v>
      </c>
      <c r="Q158">
        <v>563.80348097871797</v>
      </c>
      <c r="R158">
        <v>72.9060098746763</v>
      </c>
      <c r="S158" s="1">
        <f>(Table2[[#This Row],[Close Price]]-Table2[[#This Row],[20D EMA]])/Table2[[#This Row],[20D EMA]]</f>
        <v>6.3306885932308848E-2</v>
      </c>
      <c r="T158" s="1">
        <f>(Table2[[#This Row],[Close Price]]-Table2[[#This Row],[50D EMA]])/Table2[[#This Row],[50D EMA]]</f>
        <v>0.10083736177115073</v>
      </c>
      <c r="U158" s="1">
        <f>(Table2[[#This Row],[Close Price]]-Table2[[#This Row],[200D EMA]])/Table2[[#This Row],[200D EMA]]</f>
        <v>0.24316366189029795</v>
      </c>
      <c r="V158">
        <v>0.88254298291614597</v>
      </c>
      <c r="W158">
        <v>685.1</v>
      </c>
      <c r="X158">
        <v>703.75</v>
      </c>
      <c r="Y158">
        <v>651.29999999999995</v>
      </c>
      <c r="Z158">
        <v>703.75</v>
      </c>
      <c r="AA158">
        <v>647.1</v>
      </c>
      <c r="AB158">
        <v>703.75</v>
      </c>
      <c r="AC158" s="1">
        <f>(Table2[[#This Row],[Close Price]]/Table2[[#This Row],[Day Low]])-1</f>
        <v>2.3062326667639743E-2</v>
      </c>
      <c r="AD158" s="1">
        <f>(Table2[[#This Row],[Day High]]/Table2[[#This Row],[Close Price]])-1</f>
        <v>4.0662005992295747E-3</v>
      </c>
      <c r="AE158" s="1">
        <f>(Table2[[#This Row],[Close Price]]/Table2[[#This Row],[Current Week Low]])-1</f>
        <v>7.6155381544603218E-2</v>
      </c>
      <c r="AF158" s="1">
        <f>(Table2[[#This Row],[Current Week High]]/Table2[[#This Row],[Close Price]])-1</f>
        <v>4.0662005992295747E-3</v>
      </c>
      <c r="AG158" s="1">
        <f>(Table2[[#This Row],[Close Price]]/Table2[[#This Row],[Current Month Low]])-1</f>
        <v>8.3140163807757572E-2</v>
      </c>
      <c r="AH158" s="1">
        <f>(Table2[[#This Row],[Current Month High]]/Table2[[#This Row],[Close Price]])-1</f>
        <v>4.0662005992295747E-3</v>
      </c>
      <c r="AI158">
        <v>0.40662005992295702</v>
      </c>
      <c r="AJ158">
        <v>88.616792249730807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-0.01</v>
      </c>
      <c r="AM158" t="s">
        <v>3202</v>
      </c>
      <c r="AN158">
        <v>5.35</v>
      </c>
      <c r="AO158" t="s">
        <v>3203</v>
      </c>
      <c r="AP158">
        <v>0.21926653442004601</v>
      </c>
      <c r="AQ158">
        <f>(Table2[[#This Row],[Sharpe Ratio]]-AVERAGE(Table2[Sharpe Ratio]))/_xlfn.STDEV.P(Table2[Sharpe Ratio])</f>
        <v>1.8028863927063126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3.6767871945986523</v>
      </c>
      <c r="AS158">
        <f>_xlfn.RANK.AVG(Table2[[#This Row],[1Y Return vs Nifty Z-Score]],Table2[1Y Return vs Nifty Z-Score])</f>
        <v>249</v>
      </c>
      <c r="AT158">
        <f>_xlfn.RANK.AVG(Table2[[#This Row],[6M Return vs Nifty Z-Score]],Table2[6M Return vs Nifty Z-Score])</f>
        <v>372</v>
      </c>
      <c r="AU158">
        <f>_xlfn.RANK.AVG(Table2[[#This Row],[Sharpe Ratio Z-Score]],Table2[Sharpe Ratio Z-Score])</f>
        <v>26</v>
      </c>
      <c r="AV158">
        <f>(Table2[[#This Row],[Rank 1Y]]+Table2[[#This Row],[Rank 6M]]+Table2[[#This Row],[Rank Sharpe]])/3</f>
        <v>215.66666666666666</v>
      </c>
    </row>
    <row r="159" spans="1:48" x14ac:dyDescent="0.3">
      <c r="A159" t="s">
        <v>947</v>
      </c>
      <c r="B159" t="s">
        <v>948</v>
      </c>
      <c r="C159" t="s">
        <v>3172</v>
      </c>
      <c r="D159" t="s">
        <v>471</v>
      </c>
      <c r="E159">
        <v>16081.295567839999</v>
      </c>
      <c r="F159">
        <v>855.2</v>
      </c>
      <c r="G159">
        <v>60.720840432542403</v>
      </c>
      <c r="H159">
        <f>(Table2[[#This Row],[1Y Return vs Nifty]]-AVERAGE(Table2[1Y Return vs Nifty]))/_xlfn.STDEV.P(Table2[1Y Return vs Nifty])</f>
        <v>0.53102734180054023</v>
      </c>
      <c r="I159">
        <v>6.5287270418432103E-2</v>
      </c>
      <c r="J159">
        <f>(Table2[[#This Row],[1M Return vs Nifty]]-AVERAGE(Table2[1M Return vs Nifty]))/_xlfn.STDEV.P(Table2[1M Return vs Nifty])</f>
        <v>4.6337999022032915E-2</v>
      </c>
      <c r="K159">
        <v>17.315240674636001</v>
      </c>
      <c r="L159">
        <f>(Table2[[#This Row],[6M Return vs Nifty]]-AVERAGE(Table2[6M Return vs Nifty]))/_xlfn.STDEV.P(Table2[6M Return vs Nifty])</f>
        <v>7.918403744134718E-2</v>
      </c>
      <c r="M159">
        <v>-4.2279995669181103</v>
      </c>
      <c r="N159">
        <f>(Table2[[#This Row],[1W Return vs Nifty]]-AVERAGE(Table2[1W Return vs Nifty]))/_xlfn.STDEV.P(Table2[1W Return vs Nifty])</f>
        <v>-0.51835170908139017</v>
      </c>
      <c r="O159">
        <v>862.64</v>
      </c>
      <c r="P159">
        <v>842.116093685588</v>
      </c>
      <c r="Q159">
        <v>715.735033150655</v>
      </c>
      <c r="R159">
        <v>43.139051604871199</v>
      </c>
      <c r="S159" s="1">
        <f>(Table2[[#This Row],[Close Price]]-Table2[[#This Row],[20D EMA]])/Table2[[#This Row],[20D EMA]]</f>
        <v>-8.6246870073262791E-3</v>
      </c>
      <c r="T159" s="1">
        <f>(Table2[[#This Row],[Close Price]]-Table2[[#This Row],[50D EMA]])/Table2[[#This Row],[50D EMA]]</f>
        <v>1.5536938923883158E-2</v>
      </c>
      <c r="U159" s="1">
        <f>(Table2[[#This Row],[Close Price]]-Table2[[#This Row],[200D EMA]])/Table2[[#This Row],[200D EMA]]</f>
        <v>0.19485558256862506</v>
      </c>
      <c r="V159">
        <v>0.66874840613231601</v>
      </c>
      <c r="W159">
        <v>851</v>
      </c>
      <c r="X159">
        <v>862.5</v>
      </c>
      <c r="Y159">
        <v>846.3</v>
      </c>
      <c r="Z159">
        <v>875.8</v>
      </c>
      <c r="AA159">
        <v>846.3</v>
      </c>
      <c r="AB159">
        <v>910</v>
      </c>
      <c r="AC159" s="1">
        <f>(Table2[[#This Row],[Close Price]]/Table2[[#This Row],[Day Low]])-1</f>
        <v>4.9353701527614646E-3</v>
      </c>
      <c r="AD159" s="1">
        <f>(Table2[[#This Row],[Day High]]/Table2[[#This Row],[Close Price]])-1</f>
        <v>8.5360149672590868E-3</v>
      </c>
      <c r="AE159" s="1">
        <f>(Table2[[#This Row],[Close Price]]/Table2[[#This Row],[Current Week Low]])-1</f>
        <v>1.0516365355075052E-2</v>
      </c>
      <c r="AF159" s="1">
        <f>(Table2[[#This Row],[Current Week High]]/Table2[[#This Row],[Close Price]])-1</f>
        <v>2.4087932647333776E-2</v>
      </c>
      <c r="AG159" s="1">
        <f>(Table2[[#This Row],[Close Price]]/Table2[[#This Row],[Current Month Low]])-1</f>
        <v>1.0516365355075052E-2</v>
      </c>
      <c r="AH159" s="1">
        <f>(Table2[[#This Row],[Current Month High]]/Table2[[#This Row],[Close Price]])-1</f>
        <v>6.4078578110383422E-2</v>
      </c>
      <c r="AI159">
        <v>8.3489242282507092</v>
      </c>
      <c r="AJ159">
        <v>103.13539192399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7.0000000000000007E-2</v>
      </c>
      <c r="AM159" t="s">
        <v>3203</v>
      </c>
      <c r="AN159">
        <v>-3.68</v>
      </c>
      <c r="AO159" t="s">
        <v>3202</v>
      </c>
      <c r="AP159">
        <v>0.119534340289477</v>
      </c>
      <c r="AQ159">
        <f>(Table2[[#This Row],[Sharpe Ratio]]-AVERAGE(Table2[Sharpe Ratio]))/_xlfn.STDEV.P(Table2[Sharpe Ratio])</f>
        <v>0.63838523684222248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0.77658290602475277</v>
      </c>
      <c r="AS159">
        <f>_xlfn.RANK.AVG(Table2[[#This Row],[1Y Return vs Nifty Z-Score]],Table2[1Y Return vs Nifty Z-Score])</f>
        <v>162</v>
      </c>
      <c r="AT159">
        <f>_xlfn.RANK.AVG(Table2[[#This Row],[6M Return vs Nifty Z-Score]],Table2[6M Return vs Nifty Z-Score])</f>
        <v>297</v>
      </c>
      <c r="AU159">
        <f>_xlfn.RANK.AVG(Table2[[#This Row],[Sharpe Ratio Z-Score]],Table2[Sharpe Ratio Z-Score])</f>
        <v>188</v>
      </c>
      <c r="AV159">
        <f>(Table2[[#This Row],[Rank 1Y]]+Table2[[#This Row],[Rank 6M]]+Table2[[#This Row],[Rank Sharpe]])/3</f>
        <v>215.66666666666666</v>
      </c>
    </row>
    <row r="160" spans="1:48" x14ac:dyDescent="0.3">
      <c r="A160" t="s">
        <v>871</v>
      </c>
      <c r="B160" t="s">
        <v>872</v>
      </c>
      <c r="C160" t="s">
        <v>3169</v>
      </c>
      <c r="D160" t="s">
        <v>443</v>
      </c>
      <c r="E160">
        <v>18262.77523512</v>
      </c>
      <c r="F160">
        <v>1279.2</v>
      </c>
      <c r="G160">
        <v>32.493685616480697</v>
      </c>
      <c r="H160">
        <f>(Table2[[#This Row],[1Y Return vs Nifty]]-AVERAGE(Table2[1Y Return vs Nifty]))/_xlfn.STDEV.P(Table2[1Y Return vs Nifty])</f>
        <v>6.4719220632734401E-2</v>
      </c>
      <c r="I160">
        <v>-7.6281899610780997</v>
      </c>
      <c r="J160">
        <f>(Table2[[#This Row],[1M Return vs Nifty]]-AVERAGE(Table2[1M Return vs Nifty]))/_xlfn.STDEV.P(Table2[1M Return vs Nifty])</f>
        <v>-0.68138459977340304</v>
      </c>
      <c r="K160">
        <v>22.437229350300601</v>
      </c>
      <c r="L160">
        <f>(Table2[[#This Row],[6M Return vs Nifty]]-AVERAGE(Table2[6M Return vs Nifty]))/_xlfn.STDEV.P(Table2[6M Return vs Nifty])</f>
        <v>0.23819056833990038</v>
      </c>
      <c r="M160">
        <v>-4.8734765045298802</v>
      </c>
      <c r="N160">
        <f>(Table2[[#This Row],[1W Return vs Nifty]]-AVERAGE(Table2[1W Return vs Nifty]))/_xlfn.STDEV.P(Table2[1W Return vs Nifty])</f>
        <v>-0.66780793628395541</v>
      </c>
      <c r="O160">
        <v>1311.67</v>
      </c>
      <c r="P160">
        <v>1296.9521676245299</v>
      </c>
      <c r="Q160">
        <v>1111.1799258292001</v>
      </c>
      <c r="R160">
        <v>37.439694083044301</v>
      </c>
      <c r="S160" s="1">
        <f>(Table2[[#This Row],[Close Price]]-Table2[[#This Row],[20D EMA]])/Table2[[#This Row],[20D EMA]]</f>
        <v>-2.4754702021087642E-2</v>
      </c>
      <c r="T160" s="1">
        <f>(Table2[[#This Row],[Close Price]]-Table2[[#This Row],[50D EMA]])/Table2[[#This Row],[50D EMA]]</f>
        <v>-1.3687603959245752E-2</v>
      </c>
      <c r="U160" s="1">
        <f>(Table2[[#This Row],[Close Price]]-Table2[[#This Row],[200D EMA]])/Table2[[#This Row],[200D EMA]]</f>
        <v>0.151208701907945</v>
      </c>
      <c r="V160">
        <v>0.322889706297245</v>
      </c>
      <c r="W160">
        <v>1263.55</v>
      </c>
      <c r="X160">
        <v>1288.7</v>
      </c>
      <c r="Y160">
        <v>1246</v>
      </c>
      <c r="Z160">
        <v>1333.95</v>
      </c>
      <c r="AA160">
        <v>1246</v>
      </c>
      <c r="AB160">
        <v>1349.4</v>
      </c>
      <c r="AC160" s="1">
        <f>(Table2[[#This Row],[Close Price]]/Table2[[#This Row],[Day Low]])-1</f>
        <v>1.2385738593645002E-2</v>
      </c>
      <c r="AD160" s="1">
        <f>(Table2[[#This Row],[Day High]]/Table2[[#This Row],[Close Price]])-1</f>
        <v>7.4265165728579774E-3</v>
      </c>
      <c r="AE160" s="1">
        <f>(Table2[[#This Row],[Close Price]]/Table2[[#This Row],[Current Week Low]])-1</f>
        <v>2.6645264847512173E-2</v>
      </c>
      <c r="AF160" s="1">
        <f>(Table2[[#This Row],[Current Week High]]/Table2[[#This Row],[Close Price]])-1</f>
        <v>4.2800187617260788E-2</v>
      </c>
      <c r="AG160" s="1">
        <f>(Table2[[#This Row],[Close Price]]/Table2[[#This Row],[Current Month Low]])-1</f>
        <v>2.6645264847512173E-2</v>
      </c>
      <c r="AH160" s="1">
        <f>(Table2[[#This Row],[Current Month High]]/Table2[[#This Row],[Close Price]])-1</f>
        <v>5.4878048780487854E-2</v>
      </c>
      <c r="AI160">
        <v>20.676985616010001</v>
      </c>
      <c r="AJ160">
        <v>75.835051546391696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0.02</v>
      </c>
      <c r="AM160" t="s">
        <v>3203</v>
      </c>
      <c r="AN160">
        <v>-2.2799999999999998</v>
      </c>
      <c r="AO160" t="s">
        <v>3202</v>
      </c>
      <c r="AP160">
        <v>0.15035252573449201</v>
      </c>
      <c r="AQ160">
        <f>(Table2[[#This Row],[Sharpe Ratio]]-AVERAGE(Table2[Sharpe Ratio]))/_xlfn.STDEV.P(Table2[Sharpe Ratio])</f>
        <v>0.99822704003537854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-4.8055707049345031E-2</v>
      </c>
      <c r="AS160">
        <f>_xlfn.RANK.AVG(Table2[[#This Row],[1Y Return vs Nifty Z-Score]],Table2[1Y Return vs Nifty Z-Score])</f>
        <v>282</v>
      </c>
      <c r="AT160">
        <f>_xlfn.RANK.AVG(Table2[[#This Row],[6M Return vs Nifty Z-Score]],Table2[6M Return vs Nifty Z-Score])</f>
        <v>250</v>
      </c>
      <c r="AU160">
        <f>_xlfn.RANK.AVG(Table2[[#This Row],[Sharpe Ratio Z-Score]],Table2[Sharpe Ratio Z-Score])</f>
        <v>115</v>
      </c>
      <c r="AV160">
        <f>(Table2[[#This Row],[Rank 1Y]]+Table2[[#This Row],[Rank 6M]]+Table2[[#This Row],[Rank Sharpe]])/3</f>
        <v>215.66666666666666</v>
      </c>
    </row>
    <row r="161" spans="1:48" x14ac:dyDescent="0.3">
      <c r="A161" t="s">
        <v>890</v>
      </c>
      <c r="B161" t="s">
        <v>891</v>
      </c>
      <c r="C161" t="s">
        <v>3158</v>
      </c>
      <c r="D161" t="s">
        <v>24</v>
      </c>
      <c r="E161">
        <v>17659.282169464001</v>
      </c>
      <c r="F161">
        <v>219.44</v>
      </c>
      <c r="G161">
        <v>41.942270302618802</v>
      </c>
      <c r="H161">
        <f>(Table2[[#This Row],[1Y Return vs Nifty]]-AVERAGE(Table2[1Y Return vs Nifty]))/_xlfn.STDEV.P(Table2[1Y Return vs Nifty])</f>
        <v>0.22080834124721818</v>
      </c>
      <c r="I161">
        <v>-0.84675322254159102</v>
      </c>
      <c r="J161">
        <f>(Table2[[#This Row],[1M Return vs Nifty]]-AVERAGE(Table2[1M Return vs Nifty]))/_xlfn.STDEV.P(Table2[1M Return vs Nifty])</f>
        <v>-3.9931506660826357E-2</v>
      </c>
      <c r="K161">
        <v>11.4030740694629</v>
      </c>
      <c r="L161">
        <f>(Table2[[#This Row],[6M Return vs Nifty]]-AVERAGE(Table2[6M Return vs Nifty]))/_xlfn.STDEV.P(Table2[6M Return vs Nifty])</f>
        <v>-0.10435270219442969</v>
      </c>
      <c r="M161">
        <v>-1.6144994786348801</v>
      </c>
      <c r="N161">
        <f>(Table2[[#This Row],[1W Return vs Nifty]]-AVERAGE(Table2[1W Return vs Nifty]))/_xlfn.STDEV.P(Table2[1W Return vs Nifty])</f>
        <v>8.6788211848389071E-2</v>
      </c>
      <c r="O161">
        <v>220.3</v>
      </c>
      <c r="P161">
        <v>215.901896217879</v>
      </c>
      <c r="Q161">
        <v>190.82004375034199</v>
      </c>
      <c r="R161">
        <v>46.202963056638097</v>
      </c>
      <c r="S161" s="1">
        <f>(Table2[[#This Row],[Close Price]]-Table2[[#This Row],[20D EMA]])/Table2[[#This Row],[20D EMA]]</f>
        <v>-3.9037675896505383E-3</v>
      </c>
      <c r="T161" s="1">
        <f>(Table2[[#This Row],[Close Price]]-Table2[[#This Row],[50D EMA]])/Table2[[#This Row],[50D EMA]]</f>
        <v>1.6387553069707617E-2</v>
      </c>
      <c r="U161" s="1">
        <f>(Table2[[#This Row],[Close Price]]-Table2[[#This Row],[200D EMA]])/Table2[[#This Row],[200D EMA]]</f>
        <v>0.1499840147144223</v>
      </c>
      <c r="V161">
        <v>0.472542857475375</v>
      </c>
      <c r="W161">
        <v>217</v>
      </c>
      <c r="X161">
        <v>222.99</v>
      </c>
      <c r="Y161">
        <v>212.21</v>
      </c>
      <c r="Z161">
        <v>226</v>
      </c>
      <c r="AA161">
        <v>212.21</v>
      </c>
      <c r="AB161">
        <v>226</v>
      </c>
      <c r="AC161" s="1">
        <f>(Table2[[#This Row],[Close Price]]/Table2[[#This Row],[Day Low]])-1</f>
        <v>1.1244239631336361E-2</v>
      </c>
      <c r="AD161" s="1">
        <f>(Table2[[#This Row],[Day High]]/Table2[[#This Row],[Close Price]])-1</f>
        <v>1.6177542836310677E-2</v>
      </c>
      <c r="AE161" s="1">
        <f>(Table2[[#This Row],[Close Price]]/Table2[[#This Row],[Current Week Low]])-1</f>
        <v>3.4070024975260349E-2</v>
      </c>
      <c r="AF161" s="1">
        <f>(Table2[[#This Row],[Current Week High]]/Table2[[#This Row],[Close Price]])-1</f>
        <v>2.989427633977404E-2</v>
      </c>
      <c r="AG161" s="1">
        <f>(Table2[[#This Row],[Close Price]]/Table2[[#This Row],[Current Month Low]])-1</f>
        <v>3.4070024975260349E-2</v>
      </c>
      <c r="AH161" s="1">
        <f>(Table2[[#This Row],[Current Month High]]/Table2[[#This Row],[Close Price]])-1</f>
        <v>2.989427633977404E-2</v>
      </c>
      <c r="AI161">
        <v>6.0654393000364601</v>
      </c>
      <c r="AJ161">
        <v>75.551999999999893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0.08</v>
      </c>
      <c r="AM161" t="s">
        <v>3203</v>
      </c>
      <c r="AN161">
        <v>-2.89</v>
      </c>
      <c r="AO161" t="s">
        <v>3202</v>
      </c>
      <c r="AP161">
        <v>0.185198818756907</v>
      </c>
      <c r="AQ161">
        <f>(Table2[[#This Row],[Sharpe Ratio]]-AVERAGE(Table2[Sharpe Ratio]))/_xlfn.STDEV.P(Table2[Sharpe Ratio])</f>
        <v>1.4051021605110772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1.5684145047514284</v>
      </c>
      <c r="AS161">
        <f>_xlfn.RANK.AVG(Table2[[#This Row],[1Y Return vs Nifty Z-Score]],Table2[1Y Return vs Nifty Z-Score])</f>
        <v>235</v>
      </c>
      <c r="AT161">
        <f>_xlfn.RANK.AVG(Table2[[#This Row],[6M Return vs Nifty Z-Score]],Table2[6M Return vs Nifty Z-Score])</f>
        <v>353</v>
      </c>
      <c r="AU161">
        <f>_xlfn.RANK.AVG(Table2[[#This Row],[Sharpe Ratio Z-Score]],Table2[Sharpe Ratio Z-Score])</f>
        <v>61</v>
      </c>
      <c r="AV161">
        <f>(Table2[[#This Row],[Rank 1Y]]+Table2[[#This Row],[Rank 6M]]+Table2[[#This Row],[Rank Sharpe]])/3</f>
        <v>216.33333333333334</v>
      </c>
    </row>
    <row r="162" spans="1:48" x14ac:dyDescent="0.3">
      <c r="A162" t="s">
        <v>661</v>
      </c>
      <c r="B162" t="s">
        <v>662</v>
      </c>
      <c r="C162" t="s">
        <v>3158</v>
      </c>
      <c r="D162" t="s">
        <v>553</v>
      </c>
      <c r="E162">
        <v>28807.485029899999</v>
      </c>
      <c r="F162">
        <v>1109</v>
      </c>
      <c r="G162">
        <v>39.0427156865941</v>
      </c>
      <c r="H162">
        <f>(Table2[[#This Row],[1Y Return vs Nifty]]-AVERAGE(Table2[1Y Return vs Nifty]))/_xlfn.STDEV.P(Table2[1Y Return vs Nifty])</f>
        <v>0.17290815881535088</v>
      </c>
      <c r="I162">
        <v>30.885256810324599</v>
      </c>
      <c r="J162">
        <f>(Table2[[#This Row],[1M Return vs Nifty]]-AVERAGE(Table2[1M Return vs Nifty]))/_xlfn.STDEV.P(Table2[1M Return vs Nifty])</f>
        <v>2.9615852472437489</v>
      </c>
      <c r="K162">
        <v>54.081122292501398</v>
      </c>
      <c r="L162">
        <f>(Table2[[#This Row],[6M Return vs Nifty]]-AVERAGE(Table2[6M Return vs Nifty]))/_xlfn.STDEV.P(Table2[6M Return vs Nifty])</f>
        <v>1.2205405810938217</v>
      </c>
      <c r="M162">
        <v>4.3118332412168003</v>
      </c>
      <c r="N162">
        <f>(Table2[[#This Row],[1W Return vs Nifty]]-AVERAGE(Table2[1W Return vs Nifty]))/_xlfn.STDEV.P(Table2[1W Return vs Nifty])</f>
        <v>1.4589942161919252</v>
      </c>
      <c r="O162">
        <v>979.22</v>
      </c>
      <c r="P162">
        <v>893.69460828571096</v>
      </c>
      <c r="Q162">
        <v>784.07472631144196</v>
      </c>
      <c r="R162">
        <v>77.8040634097771</v>
      </c>
      <c r="S162" s="1">
        <f>(Table2[[#This Row],[Close Price]]-Table2[[#This Row],[20D EMA]])/Table2[[#This Row],[20D EMA]]</f>
        <v>0.13253405771940929</v>
      </c>
      <c r="T162" s="1">
        <f>(Table2[[#This Row],[Close Price]]-Table2[[#This Row],[50D EMA]])/Table2[[#This Row],[50D EMA]]</f>
        <v>0.24091606877576313</v>
      </c>
      <c r="U162" s="1">
        <f>(Table2[[#This Row],[Close Price]]-Table2[[#This Row],[200D EMA]])/Table2[[#This Row],[200D EMA]]</f>
        <v>0.41440600338837424</v>
      </c>
      <c r="V162">
        <v>1.63596430688589</v>
      </c>
      <c r="W162">
        <v>1087.7</v>
      </c>
      <c r="X162">
        <v>1132.6500000000001</v>
      </c>
      <c r="Y162">
        <v>1007.6</v>
      </c>
      <c r="Z162">
        <v>1133.95</v>
      </c>
      <c r="AA162">
        <v>951</v>
      </c>
      <c r="AB162">
        <v>1133.95</v>
      </c>
      <c r="AC162" s="1">
        <f>(Table2[[#This Row],[Close Price]]/Table2[[#This Row],[Day Low]])-1</f>
        <v>1.9582605497839412E-2</v>
      </c>
      <c r="AD162" s="1">
        <f>(Table2[[#This Row],[Day High]]/Table2[[#This Row],[Close Price]])-1</f>
        <v>2.1325518485121764E-2</v>
      </c>
      <c r="AE162" s="1">
        <f>(Table2[[#This Row],[Close Price]]/Table2[[#This Row],[Current Week Low]])-1</f>
        <v>0.10063517268757449</v>
      </c>
      <c r="AF162" s="1">
        <f>(Table2[[#This Row],[Current Week High]]/Table2[[#This Row],[Close Price]])-1</f>
        <v>2.2497745716862028E-2</v>
      </c>
      <c r="AG162" s="1">
        <f>(Table2[[#This Row],[Close Price]]/Table2[[#This Row],[Current Month Low]])-1</f>
        <v>0.16614090431125139</v>
      </c>
      <c r="AH162" s="1">
        <f>(Table2[[#This Row],[Current Month High]]/Table2[[#This Row],[Close Price]])-1</f>
        <v>2.2497745716862028E-2</v>
      </c>
      <c r="AI162">
        <v>2.2497745716862001</v>
      </c>
      <c r="AJ162">
        <v>83.609271523178805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0.39</v>
      </c>
      <c r="AM162" t="s">
        <v>3203</v>
      </c>
      <c r="AN162">
        <v>25.92</v>
      </c>
      <c r="AO162" t="s">
        <v>3203</v>
      </c>
      <c r="AP162">
        <v>7.2511471818997003E-2</v>
      </c>
      <c r="AQ162">
        <f>(Table2[[#This Row],[Sharpe Ratio]]-AVERAGE(Table2[Sharpe Ratio]))/_xlfn.STDEV.P(Table2[Sharpe Ratio])</f>
        <v>8.9332995855427075E-2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5.9033611992002744</v>
      </c>
      <c r="AS162">
        <f>_xlfn.RANK.AVG(Table2[[#This Row],[1Y Return vs Nifty Z-Score]],Table2[1Y Return vs Nifty Z-Score])</f>
        <v>251</v>
      </c>
      <c r="AT162">
        <f>_xlfn.RANK.AVG(Table2[[#This Row],[6M Return vs Nifty Z-Score]],Table2[6M Return vs Nifty Z-Score])</f>
        <v>80</v>
      </c>
      <c r="AU162">
        <f>_xlfn.RANK.AVG(Table2[[#This Row],[Sharpe Ratio Z-Score]],Table2[Sharpe Ratio Z-Score])</f>
        <v>320</v>
      </c>
      <c r="AV162">
        <f>(Table2[[#This Row],[Rank 1Y]]+Table2[[#This Row],[Rank 6M]]+Table2[[#This Row],[Rank Sharpe]])/3</f>
        <v>217</v>
      </c>
    </row>
    <row r="163" spans="1:48" x14ac:dyDescent="0.3">
      <c r="A163" t="s">
        <v>1519</v>
      </c>
      <c r="B163" t="s">
        <v>1520</v>
      </c>
      <c r="C163" t="s">
        <v>3172</v>
      </c>
      <c r="D163" t="s">
        <v>163</v>
      </c>
      <c r="E163">
        <v>6759.3486899999998</v>
      </c>
      <c r="F163">
        <v>976.4</v>
      </c>
      <c r="G163">
        <v>70.524208482729904</v>
      </c>
      <c r="H163">
        <f>(Table2[[#This Row],[1Y Return vs Nifty]]-AVERAGE(Table2[1Y Return vs Nifty]))/_xlfn.STDEV.P(Table2[1Y Return vs Nifty])</f>
        <v>0.6929774273259236</v>
      </c>
      <c r="I163">
        <v>-6.1568781054842896</v>
      </c>
      <c r="J163">
        <f>(Table2[[#This Row],[1M Return vs Nifty]]-AVERAGE(Table2[1M Return vs Nifty]))/_xlfn.STDEV.P(Table2[1M Return vs Nifty])</f>
        <v>-0.54221386397036886</v>
      </c>
      <c r="K163">
        <v>59.589209577788203</v>
      </c>
      <c r="L163">
        <f>(Table2[[#This Row],[6M Return vs Nifty]]-AVERAGE(Table2[6M Return vs Nifty]))/_xlfn.STDEV.P(Table2[6M Return vs Nifty])</f>
        <v>1.3915331206285255</v>
      </c>
      <c r="M163">
        <v>-10.572597175295099</v>
      </c>
      <c r="N163">
        <f>(Table2[[#This Row],[1W Return vs Nifty]]-AVERAGE(Table2[1W Return vs Nifty]))/_xlfn.STDEV.P(Table2[1W Return vs Nifty])</f>
        <v>-1.9874043837979782</v>
      </c>
      <c r="O163">
        <v>995.38</v>
      </c>
      <c r="P163">
        <v>954.75605213169194</v>
      </c>
      <c r="Q163">
        <v>764.67652980643902</v>
      </c>
      <c r="R163">
        <v>41.681140038681399</v>
      </c>
      <c r="S163" s="1">
        <f>(Table2[[#This Row],[Close Price]]-Table2[[#This Row],[20D EMA]])/Table2[[#This Row],[20D EMA]]</f>
        <v>-1.9068094597038336E-2</v>
      </c>
      <c r="T163" s="1">
        <f>(Table2[[#This Row],[Close Price]]-Table2[[#This Row],[50D EMA]])/Table2[[#This Row],[50D EMA]]</f>
        <v>2.2669610546048286E-2</v>
      </c>
      <c r="U163" s="1">
        <f>(Table2[[#This Row],[Close Price]]-Table2[[#This Row],[200D EMA]])/Table2[[#This Row],[200D EMA]]</f>
        <v>0.27687978111104583</v>
      </c>
      <c r="V163">
        <v>0.88770402693158101</v>
      </c>
      <c r="W163">
        <v>948.35</v>
      </c>
      <c r="X163">
        <v>999.5</v>
      </c>
      <c r="Y163">
        <v>948.35</v>
      </c>
      <c r="Z163">
        <v>1012</v>
      </c>
      <c r="AA163">
        <v>948.35</v>
      </c>
      <c r="AB163">
        <v>1078.9000000000001</v>
      </c>
      <c r="AC163" s="1">
        <f>(Table2[[#This Row],[Close Price]]/Table2[[#This Row],[Day Low]])-1</f>
        <v>2.957768756260859E-2</v>
      </c>
      <c r="AD163" s="1">
        <f>(Table2[[#This Row],[Day High]]/Table2[[#This Row],[Close Price]])-1</f>
        <v>2.3658336747234721E-2</v>
      </c>
      <c r="AE163" s="1">
        <f>(Table2[[#This Row],[Close Price]]/Table2[[#This Row],[Current Week Low]])-1</f>
        <v>2.957768756260859E-2</v>
      </c>
      <c r="AF163" s="1">
        <f>(Table2[[#This Row],[Current Week High]]/Table2[[#This Row],[Close Price]])-1</f>
        <v>3.6460467021712351E-2</v>
      </c>
      <c r="AG163" s="1">
        <f>(Table2[[#This Row],[Close Price]]/Table2[[#This Row],[Current Month Low]])-1</f>
        <v>2.957768756260859E-2</v>
      </c>
      <c r="AH163" s="1">
        <f>(Table2[[#This Row],[Current Month High]]/Table2[[#This Row],[Close Price]])-1</f>
        <v>0.10497746825071697</v>
      </c>
      <c r="AI163">
        <v>10.815239655878701</v>
      </c>
      <c r="AJ163">
        <v>123.38137725920799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7.0000000000000007E-2</v>
      </c>
      <c r="AM163" t="s">
        <v>3203</v>
      </c>
      <c r="AN163">
        <v>-2.41</v>
      </c>
      <c r="AO163" t="s">
        <v>3202</v>
      </c>
      <c r="AP163">
        <v>3.0840118115993999E-2</v>
      </c>
      <c r="AQ163">
        <f>(Table2[[#This Row],[Sharpe Ratio]]-AVERAGE(Table2[Sharpe Ratio]))/_xlfn.STDEV.P(Table2[Sharpe Ratio])</f>
        <v>-0.39723345318948039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-0.84234115300337842</v>
      </c>
      <c r="AS163">
        <f>_xlfn.RANK.AVG(Table2[[#This Row],[1Y Return vs Nifty Z-Score]],Table2[1Y Return vs Nifty Z-Score])</f>
        <v>135</v>
      </c>
      <c r="AT163">
        <f>_xlfn.RANK.AVG(Table2[[#This Row],[6M Return vs Nifty Z-Score]],Table2[6M Return vs Nifty Z-Score])</f>
        <v>68</v>
      </c>
      <c r="AU163">
        <f>_xlfn.RANK.AVG(Table2[[#This Row],[Sharpe Ratio Z-Score]],Table2[Sharpe Ratio Z-Score])</f>
        <v>448</v>
      </c>
      <c r="AV163">
        <f>(Table2[[#This Row],[Rank 1Y]]+Table2[[#This Row],[Rank 6M]]+Table2[[#This Row],[Rank Sharpe]])/3</f>
        <v>217</v>
      </c>
    </row>
    <row r="164" spans="1:48" x14ac:dyDescent="0.3">
      <c r="A164" t="s">
        <v>396</v>
      </c>
      <c r="B164" t="s">
        <v>397</v>
      </c>
      <c r="C164" t="s">
        <v>3171</v>
      </c>
      <c r="D164" t="s">
        <v>144</v>
      </c>
      <c r="E164">
        <v>60133.3663228199</v>
      </c>
      <c r="F164">
        <v>3364.2</v>
      </c>
      <c r="G164">
        <v>53.065309284821701</v>
      </c>
      <c r="H164">
        <f>(Table2[[#This Row],[1Y Return vs Nifty]]-AVERAGE(Table2[1Y Return vs Nifty]))/_xlfn.STDEV.P(Table2[1Y Return vs Nifty])</f>
        <v>0.40455918128993995</v>
      </c>
      <c r="I164">
        <v>-1.2791976845406301</v>
      </c>
      <c r="J164">
        <f>(Table2[[#This Row],[1M Return vs Nifty]]-AVERAGE(Table2[1M Return vs Nifty]))/_xlfn.STDEV.P(Table2[1M Return vs Nifty])</f>
        <v>-8.0836236505515788E-2</v>
      </c>
      <c r="K164">
        <v>6.2427204510836596</v>
      </c>
      <c r="L164">
        <f>(Table2[[#This Row],[6M Return vs Nifty]]-AVERAGE(Table2[6M Return vs Nifty]))/_xlfn.STDEV.P(Table2[6M Return vs Nifty])</f>
        <v>-0.26455023073773759</v>
      </c>
      <c r="M164">
        <v>-6.0704029683602601</v>
      </c>
      <c r="N164">
        <f>(Table2[[#This Row],[1W Return vs Nifty]]-AVERAGE(Table2[1W Return vs Nifty]))/_xlfn.STDEV.P(Table2[1W Return vs Nifty])</f>
        <v>-0.94494892010418685</v>
      </c>
      <c r="O164">
        <v>3553.72</v>
      </c>
      <c r="P164">
        <v>3540.3010788597398</v>
      </c>
      <c r="Q164">
        <v>3045.9748617188202</v>
      </c>
      <c r="R164">
        <v>30.682735380277101</v>
      </c>
      <c r="S164" s="1">
        <f>(Table2[[#This Row],[Close Price]]-Table2[[#This Row],[20D EMA]])/Table2[[#This Row],[20D EMA]]</f>
        <v>-5.3330031628828378E-2</v>
      </c>
      <c r="T164" s="1">
        <f>(Table2[[#This Row],[Close Price]]-Table2[[#This Row],[50D EMA]])/Table2[[#This Row],[50D EMA]]</f>
        <v>-4.9741836905142167E-2</v>
      </c>
      <c r="U164" s="1">
        <f>(Table2[[#This Row],[Close Price]]-Table2[[#This Row],[200D EMA]])/Table2[[#This Row],[200D EMA]]</f>
        <v>0.10447398705766325</v>
      </c>
      <c r="V164">
        <v>0.99484897154215701</v>
      </c>
      <c r="W164">
        <v>3344</v>
      </c>
      <c r="X164">
        <v>3492.9</v>
      </c>
      <c r="Y164">
        <v>3344</v>
      </c>
      <c r="Z164">
        <v>3674.45</v>
      </c>
      <c r="AA164">
        <v>3344</v>
      </c>
      <c r="AB164">
        <v>3814.15</v>
      </c>
      <c r="AC164" s="1">
        <f>(Table2[[#This Row],[Close Price]]/Table2[[#This Row],[Day Low]])-1</f>
        <v>6.0406698564592354E-3</v>
      </c>
      <c r="AD164" s="1">
        <f>(Table2[[#This Row],[Day High]]/Table2[[#This Row],[Close Price]])-1</f>
        <v>3.8255751738897947E-2</v>
      </c>
      <c r="AE164" s="1">
        <f>(Table2[[#This Row],[Close Price]]/Table2[[#This Row],[Current Week Low]])-1</f>
        <v>6.0406698564592354E-3</v>
      </c>
      <c r="AF164" s="1">
        <f>(Table2[[#This Row],[Current Week High]]/Table2[[#This Row],[Close Price]])-1</f>
        <v>9.2221033232269267E-2</v>
      </c>
      <c r="AG164" s="1">
        <f>(Table2[[#This Row],[Close Price]]/Table2[[#This Row],[Current Month Low]])-1</f>
        <v>6.0406698564592354E-3</v>
      </c>
      <c r="AH164" s="1">
        <f>(Table2[[#This Row],[Current Month High]]/Table2[[#This Row],[Close Price]])-1</f>
        <v>0.13374650734201299</v>
      </c>
      <c r="AI164">
        <v>22.971285892634199</v>
      </c>
      <c r="AJ164">
        <v>94.681866844130596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-0.02</v>
      </c>
      <c r="AM164" t="s">
        <v>3202</v>
      </c>
      <c r="AN164">
        <v>-7.98</v>
      </c>
      <c r="AO164" t="s">
        <v>3202</v>
      </c>
      <c r="AP164">
        <v>0.184592169207493</v>
      </c>
      <c r="AQ164">
        <f>(Table2[[#This Row],[Sharpe Ratio]]-AVERAGE(Table2[Sharpe Ratio]))/_xlfn.STDEV.P(Table2[Sharpe Ratio])</f>
        <v>1.3980187497062155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0.51224254364871535</v>
      </c>
      <c r="AS164">
        <f>_xlfn.RANK.AVG(Table2[[#This Row],[1Y Return vs Nifty Z-Score]],Table2[1Y Return vs Nifty Z-Score])</f>
        <v>182</v>
      </c>
      <c r="AT164">
        <f>_xlfn.RANK.AVG(Table2[[#This Row],[6M Return vs Nifty Z-Score]],Table2[6M Return vs Nifty Z-Score])</f>
        <v>407</v>
      </c>
      <c r="AU164">
        <f>_xlfn.RANK.AVG(Table2[[#This Row],[Sharpe Ratio Z-Score]],Table2[Sharpe Ratio Z-Score])</f>
        <v>63</v>
      </c>
      <c r="AV164">
        <f>(Table2[[#This Row],[Rank 1Y]]+Table2[[#This Row],[Rank 6M]]+Table2[[#This Row],[Rank Sharpe]])/3</f>
        <v>217.33333333333334</v>
      </c>
    </row>
    <row r="165" spans="1:48" x14ac:dyDescent="0.3">
      <c r="A165" t="s">
        <v>795</v>
      </c>
      <c r="B165" t="s">
        <v>796</v>
      </c>
      <c r="C165" t="s">
        <v>3160</v>
      </c>
      <c r="D165" t="s">
        <v>37</v>
      </c>
      <c r="E165">
        <v>20881.319541059998</v>
      </c>
      <c r="F165">
        <v>568.65</v>
      </c>
      <c r="G165">
        <v>36.112854808323</v>
      </c>
      <c r="H165">
        <f>(Table2[[#This Row],[1Y Return vs Nifty]]-AVERAGE(Table2[1Y Return vs Nifty]))/_xlfn.STDEV.P(Table2[1Y Return vs Nifty])</f>
        <v>0.12450732173728114</v>
      </c>
      <c r="I165">
        <v>2.2107862970040202</v>
      </c>
      <c r="J165">
        <f>(Table2[[#This Row],[1M Return vs Nifty]]-AVERAGE(Table2[1M Return vs Nifty]))/_xlfn.STDEV.P(Table2[1M Return vs Nifty])</f>
        <v>0.24927980028557331</v>
      </c>
      <c r="K165">
        <v>19.910389698598099</v>
      </c>
      <c r="L165">
        <f>(Table2[[#This Row],[6M Return vs Nifty]]-AVERAGE(Table2[6M Return vs Nifty]))/_xlfn.STDEV.P(Table2[6M Return vs Nifty])</f>
        <v>0.15974759772907798</v>
      </c>
      <c r="M165">
        <v>2.79251983935968</v>
      </c>
      <c r="N165">
        <f>(Table2[[#This Row],[1W Return vs Nifty]]-AVERAGE(Table2[1W Return vs Nifty]))/_xlfn.STDEV.P(Table2[1W Return vs Nifty])</f>
        <v>1.1072065135669329</v>
      </c>
      <c r="O165">
        <v>552.63</v>
      </c>
      <c r="P165">
        <v>529.19452664529501</v>
      </c>
      <c r="Q165">
        <v>461.15619838351898</v>
      </c>
      <c r="R165">
        <v>61.590830360556303</v>
      </c>
      <c r="S165" s="1">
        <f>(Table2[[#This Row],[Close Price]]-Table2[[#This Row],[20D EMA]])/Table2[[#This Row],[20D EMA]]</f>
        <v>2.8988654253297833E-2</v>
      </c>
      <c r="T165" s="1">
        <f>(Table2[[#This Row],[Close Price]]-Table2[[#This Row],[50D EMA]])/Table2[[#This Row],[50D EMA]]</f>
        <v>7.4557599083315759E-2</v>
      </c>
      <c r="U165" s="1">
        <f>(Table2[[#This Row],[Close Price]]-Table2[[#This Row],[200D EMA]])/Table2[[#This Row],[200D EMA]]</f>
        <v>0.23309629577413624</v>
      </c>
      <c r="V165">
        <v>0.69932632133435402</v>
      </c>
      <c r="W165">
        <v>565.15</v>
      </c>
      <c r="X165">
        <v>584.54999999999995</v>
      </c>
      <c r="Y165">
        <v>532.15</v>
      </c>
      <c r="Z165">
        <v>595.85</v>
      </c>
      <c r="AA165">
        <v>532.15</v>
      </c>
      <c r="AB165">
        <v>595.85</v>
      </c>
      <c r="AC165" s="1">
        <f>(Table2[[#This Row],[Close Price]]/Table2[[#This Row],[Day Low]])-1</f>
        <v>6.1930460939574328E-3</v>
      </c>
      <c r="AD165" s="1">
        <f>(Table2[[#This Row],[Day High]]/Table2[[#This Row],[Close Price]])-1</f>
        <v>2.7960960168820881E-2</v>
      </c>
      <c r="AE165" s="1">
        <f>(Table2[[#This Row],[Close Price]]/Table2[[#This Row],[Current Week Low]])-1</f>
        <v>6.8589683359954856E-2</v>
      </c>
      <c r="AF165" s="1">
        <f>(Table2[[#This Row],[Current Week High]]/Table2[[#This Row],[Close Price]])-1</f>
        <v>4.7832585949177941E-2</v>
      </c>
      <c r="AG165" s="1">
        <f>(Table2[[#This Row],[Close Price]]/Table2[[#This Row],[Current Month Low]])-1</f>
        <v>6.8589683359954856E-2</v>
      </c>
      <c r="AH165" s="1">
        <f>(Table2[[#This Row],[Current Month High]]/Table2[[#This Row],[Close Price]])-1</f>
        <v>4.7832585949177941E-2</v>
      </c>
      <c r="AI165">
        <v>4.7832585949177897</v>
      </c>
      <c r="AJ165">
        <v>70.765765765765707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0.17</v>
      </c>
      <c r="AM165" t="s">
        <v>3203</v>
      </c>
      <c r="AN165">
        <v>2.39</v>
      </c>
      <c r="AO165" t="s">
        <v>3203</v>
      </c>
      <c r="AP165">
        <v>0.142661038089512</v>
      </c>
      <c r="AQ165">
        <f>(Table2[[#This Row],[Sharpe Ratio]]-AVERAGE(Table2[Sharpe Ratio]))/_xlfn.STDEV.P(Table2[Sharpe Ratio])</f>
        <v>0.90841906648204984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2.5491602998009153</v>
      </c>
      <c r="AS165">
        <f>_xlfn.RANK.AVG(Table2[[#This Row],[1Y Return vs Nifty Z-Score]],Table2[1Y Return vs Nifty Z-Score])</f>
        <v>259</v>
      </c>
      <c r="AT165">
        <f>_xlfn.RANK.AVG(Table2[[#This Row],[6M Return vs Nifty Z-Score]],Table2[6M Return vs Nifty Z-Score])</f>
        <v>264</v>
      </c>
      <c r="AU165">
        <f>_xlfn.RANK.AVG(Table2[[#This Row],[Sharpe Ratio Z-Score]],Table2[Sharpe Ratio Z-Score])</f>
        <v>129</v>
      </c>
      <c r="AV165">
        <f>(Table2[[#This Row],[Rank 1Y]]+Table2[[#This Row],[Rank 6M]]+Table2[[#This Row],[Rank Sharpe]])/3</f>
        <v>217.33333333333334</v>
      </c>
    </row>
    <row r="166" spans="1:48" x14ac:dyDescent="0.3">
      <c r="A166" t="s">
        <v>1165</v>
      </c>
      <c r="B166" t="s">
        <v>1166</v>
      </c>
      <c r="C166" t="s">
        <v>3163</v>
      </c>
      <c r="D166" t="s">
        <v>106</v>
      </c>
      <c r="E166">
        <v>10636.03045509</v>
      </c>
      <c r="F166">
        <v>810.3</v>
      </c>
      <c r="G166">
        <v>180.91606073233899</v>
      </c>
      <c r="H166">
        <f>(Table2[[#This Row],[1Y Return vs Nifty]]-AVERAGE(Table2[1Y Return vs Nifty]))/_xlfn.STDEV.P(Table2[1Y Return vs Nifty])</f>
        <v>2.5166333200359539</v>
      </c>
      <c r="I166">
        <v>-26.324701489774601</v>
      </c>
      <c r="J166">
        <f>(Table2[[#This Row],[1M Return vs Nifty]]-AVERAGE(Table2[1M Return vs Nifty]))/_xlfn.STDEV.P(Table2[1M Return vs Nifty])</f>
        <v>-2.4498793322164123</v>
      </c>
      <c r="K166">
        <v>-14.416778960521199</v>
      </c>
      <c r="L166">
        <f>(Table2[[#This Row],[6M Return vs Nifty]]-AVERAGE(Table2[6M Return vs Nifty]))/_xlfn.STDEV.P(Table2[6M Return vs Nifty])</f>
        <v>-0.90590177201457334</v>
      </c>
      <c r="M166">
        <v>-10.9861288920167</v>
      </c>
      <c r="N166">
        <f>(Table2[[#This Row],[1W Return vs Nifty]]-AVERAGE(Table2[1W Return vs Nifty]))/_xlfn.STDEV.P(Table2[1W Return vs Nifty])</f>
        <v>-2.0831551172610281</v>
      </c>
      <c r="O166">
        <v>888.6</v>
      </c>
      <c r="P166">
        <v>916.94917438739196</v>
      </c>
      <c r="Q166">
        <v>780.36715224763998</v>
      </c>
      <c r="R166">
        <v>24.551048277378701</v>
      </c>
      <c r="S166" s="1">
        <f>(Table2[[#This Row],[Close Price]]-Table2[[#This Row],[20D EMA]])/Table2[[#This Row],[20D EMA]]</f>
        <v>-8.811613774476712E-2</v>
      </c>
      <c r="T166" s="1">
        <f>(Table2[[#This Row],[Close Price]]-Table2[[#This Row],[50D EMA]])/Table2[[#This Row],[50D EMA]]</f>
        <v>-0.11630870866822435</v>
      </c>
      <c r="U166" s="1">
        <f>(Table2[[#This Row],[Close Price]]-Table2[[#This Row],[200D EMA]])/Table2[[#This Row],[200D EMA]]</f>
        <v>3.8357390705319121E-2</v>
      </c>
      <c r="V166">
        <v>0.86436336753845999</v>
      </c>
      <c r="W166">
        <v>808</v>
      </c>
      <c r="X166">
        <v>829.45</v>
      </c>
      <c r="Y166">
        <v>807.7</v>
      </c>
      <c r="Z166">
        <v>872.55</v>
      </c>
      <c r="AA166">
        <v>807.7</v>
      </c>
      <c r="AB166">
        <v>919.1</v>
      </c>
      <c r="AC166" s="1">
        <f>(Table2[[#This Row],[Close Price]]/Table2[[#This Row],[Day Low]])-1</f>
        <v>2.8465346534651825E-3</v>
      </c>
      <c r="AD166" s="1">
        <f>(Table2[[#This Row],[Day High]]/Table2[[#This Row],[Close Price]])-1</f>
        <v>2.3633222263359288E-2</v>
      </c>
      <c r="AE166" s="1">
        <f>(Table2[[#This Row],[Close Price]]/Table2[[#This Row],[Current Week Low]])-1</f>
        <v>3.2190169617432041E-3</v>
      </c>
      <c r="AF166" s="1">
        <f>(Table2[[#This Row],[Current Week High]]/Table2[[#This Row],[Close Price]])-1</f>
        <v>7.6823398741207027E-2</v>
      </c>
      <c r="AG166" s="1">
        <f>(Table2[[#This Row],[Close Price]]/Table2[[#This Row],[Current Month Low]])-1</f>
        <v>3.2190169617432041E-3</v>
      </c>
      <c r="AH166" s="1">
        <f>(Table2[[#This Row],[Current Month High]]/Table2[[#This Row],[Close Price]])-1</f>
        <v>0.13427125755892888</v>
      </c>
      <c r="AI166">
        <v>37.9735900283845</v>
      </c>
      <c r="AJ166">
        <v>217.349869451697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-0.12</v>
      </c>
      <c r="AM166" t="s">
        <v>3202</v>
      </c>
      <c r="AN166">
        <v>-10.76</v>
      </c>
      <c r="AO166" t="s">
        <v>3202</v>
      </c>
      <c r="AP166">
        <v>0.28905797306126302</v>
      </c>
      <c r="AQ166">
        <f>(Table2[[#This Row],[Sharpe Ratio]]-AVERAGE(Table2[Sharpe Ratio]))/_xlfn.STDEV.P(Table2[Sharpe Ratio])</f>
        <v>2.6177908643828673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25</v>
      </c>
      <c r="AT166">
        <f>_xlfn.RANK.AVG(Table2[[#This Row],[6M Return vs Nifty Z-Score]],Table2[6M Return vs Nifty Z-Score])</f>
        <v>625</v>
      </c>
      <c r="AU166">
        <f>_xlfn.RANK.AVG(Table2[[#This Row],[Sharpe Ratio Z-Score]],Table2[Sharpe Ratio Z-Score])</f>
        <v>2</v>
      </c>
      <c r="AV166">
        <f>(Table2[[#This Row],[Rank 1Y]]+Table2[[#This Row],[Rank 6M]]+Table2[[#This Row],[Rank Sharpe]])/3</f>
        <v>217.33333333333334</v>
      </c>
    </row>
    <row r="167" spans="1:48" x14ac:dyDescent="0.3">
      <c r="A167" t="s">
        <v>462</v>
      </c>
      <c r="B167" t="s">
        <v>463</v>
      </c>
      <c r="C167" t="s">
        <v>3162</v>
      </c>
      <c r="D167" t="s">
        <v>54</v>
      </c>
      <c r="E167">
        <v>48479.771779950002</v>
      </c>
      <c r="F167">
        <v>2861.75</v>
      </c>
      <c r="G167">
        <v>68.787935614886806</v>
      </c>
      <c r="H167">
        <f>(Table2[[#This Row],[1Y Return vs Nifty]]-AVERAGE(Table2[1Y Return vs Nifty]))/_xlfn.STDEV.P(Table2[1Y Return vs Nifty])</f>
        <v>0.66429447489538473</v>
      </c>
      <c r="I167">
        <v>-5.5363919263646899</v>
      </c>
      <c r="J167">
        <f>(Table2[[#This Row],[1M Return vs Nifty]]-AVERAGE(Table2[1M Return vs Nifty]))/_xlfn.STDEV.P(Table2[1M Return vs Nifty])</f>
        <v>-0.48352235151134881</v>
      </c>
      <c r="K167">
        <v>29.328529964173899</v>
      </c>
      <c r="L167">
        <f>(Table2[[#This Row],[6M Return vs Nifty]]-AVERAGE(Table2[6M Return vs Nifty]))/_xlfn.STDEV.P(Table2[6M Return vs Nifty])</f>
        <v>0.45212345132287252</v>
      </c>
      <c r="M167">
        <v>-1.2068246634977799</v>
      </c>
      <c r="N167">
        <f>(Table2[[#This Row],[1W Return vs Nifty]]-AVERAGE(Table2[1W Return vs Nifty]))/_xlfn.STDEV.P(Table2[1W Return vs Nifty])</f>
        <v>0.18118281566077346</v>
      </c>
      <c r="O167">
        <v>2834.84</v>
      </c>
      <c r="P167">
        <v>2753.3433928750401</v>
      </c>
      <c r="Q167">
        <v>2326.5897515848101</v>
      </c>
      <c r="R167">
        <v>55.035961763604902</v>
      </c>
      <c r="S167" s="1">
        <f>(Table2[[#This Row],[Close Price]]-Table2[[#This Row],[20D EMA]])/Table2[[#This Row],[20D EMA]]</f>
        <v>9.4925992295860975E-3</v>
      </c>
      <c r="T167" s="1">
        <f>(Table2[[#This Row],[Close Price]]-Table2[[#This Row],[50D EMA]])/Table2[[#This Row],[50D EMA]]</f>
        <v>3.9372715878988773E-2</v>
      </c>
      <c r="U167" s="1">
        <f>(Table2[[#This Row],[Close Price]]-Table2[[#This Row],[200D EMA]])/Table2[[#This Row],[200D EMA]]</f>
        <v>0.23001917207391342</v>
      </c>
      <c r="V167">
        <v>0.58536151934171499</v>
      </c>
      <c r="W167">
        <v>2830.8</v>
      </c>
      <c r="X167">
        <v>2889.9</v>
      </c>
      <c r="Y167">
        <v>2771.05</v>
      </c>
      <c r="Z167">
        <v>2912</v>
      </c>
      <c r="AA167">
        <v>2716.2</v>
      </c>
      <c r="AB167">
        <v>2912</v>
      </c>
      <c r="AC167" s="1">
        <f>(Table2[[#This Row],[Close Price]]/Table2[[#This Row],[Day Low]])-1</f>
        <v>1.0933305072770905E-2</v>
      </c>
      <c r="AD167" s="1">
        <f>(Table2[[#This Row],[Day High]]/Table2[[#This Row],[Close Price]])-1</f>
        <v>9.8366384205468282E-3</v>
      </c>
      <c r="AE167" s="1">
        <f>(Table2[[#This Row],[Close Price]]/Table2[[#This Row],[Current Week Low]])-1</f>
        <v>3.2731275148409456E-2</v>
      </c>
      <c r="AF167" s="1">
        <f>(Table2[[#This Row],[Current Week High]]/Table2[[#This Row],[Close Price]])-1</f>
        <v>1.7559185812876743E-2</v>
      </c>
      <c r="AG167" s="1">
        <f>(Table2[[#This Row],[Close Price]]/Table2[[#This Row],[Current Month Low]])-1</f>
        <v>5.3585892055076911E-2</v>
      </c>
      <c r="AH167" s="1">
        <f>(Table2[[#This Row],[Current Month High]]/Table2[[#This Row],[Close Price]])-1</f>
        <v>1.7559185812876743E-2</v>
      </c>
      <c r="AI167">
        <v>7.9060015724643904</v>
      </c>
      <c r="AJ167">
        <v>106.617089635753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-0.1</v>
      </c>
      <c r="AM167" t="s">
        <v>3202</v>
      </c>
      <c r="AN167">
        <v>-0.43</v>
      </c>
      <c r="AO167" t="s">
        <v>3202</v>
      </c>
      <c r="AP167">
        <v>7.0072777185859997E-2</v>
      </c>
      <c r="AQ167">
        <f>(Table2[[#This Row],[Sharpe Ratio]]-AVERAGE(Table2[Sharpe Ratio]))/_xlfn.STDEV.P(Table2[Sharpe Ratio])</f>
        <v>6.0858111252270156E-2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0.87493650161995207</v>
      </c>
      <c r="AS167">
        <f>_xlfn.RANK.AVG(Table2[[#This Row],[1Y Return vs Nifty Z-Score]],Table2[1Y Return vs Nifty Z-Score])</f>
        <v>140</v>
      </c>
      <c r="AT167">
        <f>_xlfn.RANK.AVG(Table2[[#This Row],[6M Return vs Nifty Z-Score]],Table2[6M Return vs Nifty Z-Score])</f>
        <v>183</v>
      </c>
      <c r="AU167">
        <f>_xlfn.RANK.AVG(Table2[[#This Row],[Sharpe Ratio Z-Score]],Table2[Sharpe Ratio Z-Score])</f>
        <v>332</v>
      </c>
      <c r="AV167">
        <f>(Table2[[#This Row],[Rank 1Y]]+Table2[[#This Row],[Rank 6M]]+Table2[[#This Row],[Rank Sharpe]])/3</f>
        <v>218.33333333333334</v>
      </c>
    </row>
    <row r="168" spans="1:48" x14ac:dyDescent="0.3">
      <c r="A168" t="s">
        <v>204</v>
      </c>
      <c r="B168" t="s">
        <v>205</v>
      </c>
      <c r="C168" t="s">
        <v>3164</v>
      </c>
      <c r="D168" t="s">
        <v>206</v>
      </c>
      <c r="E168">
        <v>127972.71749691</v>
      </c>
      <c r="F168">
        <v>188.85</v>
      </c>
      <c r="G168">
        <v>66.704631882532297</v>
      </c>
      <c r="H168">
        <f>(Table2[[#This Row],[1Y Return vs Nifty]]-AVERAGE(Table2[1Y Return vs Nifty]))/_xlfn.STDEV.P(Table2[1Y Return vs Nifty])</f>
        <v>0.6298786276168864</v>
      </c>
      <c r="I168">
        <v>-5.8165204992110198</v>
      </c>
      <c r="J168">
        <f>(Table2[[#This Row],[1M Return vs Nifty]]-AVERAGE(Table2[1M Return vs Nifty]))/_xlfn.STDEV.P(Table2[1M Return vs Nifty])</f>
        <v>-0.51001958896257782</v>
      </c>
      <c r="K168">
        <v>49.1321279309619</v>
      </c>
      <c r="L168">
        <f>(Table2[[#This Row],[6M Return vs Nifty]]-AVERAGE(Table2[6M Return vs Nifty]))/_xlfn.STDEV.P(Table2[6M Return vs Nifty])</f>
        <v>1.0669044692836394</v>
      </c>
      <c r="M168">
        <v>-5.9618206626414798</v>
      </c>
      <c r="N168">
        <f>(Table2[[#This Row],[1W Return vs Nifty]]-AVERAGE(Table2[1W Return vs Nifty]))/_xlfn.STDEV.P(Table2[1W Return vs Nifty])</f>
        <v>-0.91980735298061433</v>
      </c>
      <c r="O168">
        <v>190.6</v>
      </c>
      <c r="P168">
        <v>186.980568843241</v>
      </c>
      <c r="Q168">
        <v>150.64993037823899</v>
      </c>
      <c r="R168">
        <v>46.0548195896991</v>
      </c>
      <c r="S168" s="1">
        <f>(Table2[[#This Row],[Close Price]]-Table2[[#This Row],[20D EMA]])/Table2[[#This Row],[20D EMA]]</f>
        <v>-9.1815320041972719E-3</v>
      </c>
      <c r="T168" s="1">
        <f>(Table2[[#This Row],[Close Price]]-Table2[[#This Row],[50D EMA]])/Table2[[#This Row],[50D EMA]]</f>
        <v>9.9979969486897226E-3</v>
      </c>
      <c r="U168" s="1">
        <f>(Table2[[#This Row],[Close Price]]-Table2[[#This Row],[200D EMA]])/Table2[[#This Row],[200D EMA]]</f>
        <v>0.25356845187947669</v>
      </c>
      <c r="V168">
        <v>0.50541717230376204</v>
      </c>
      <c r="W168">
        <v>185.41</v>
      </c>
      <c r="X168">
        <v>190</v>
      </c>
      <c r="Y168">
        <v>182.11</v>
      </c>
      <c r="Z168">
        <v>190.39</v>
      </c>
      <c r="AA168">
        <v>182.11</v>
      </c>
      <c r="AB168">
        <v>195.75</v>
      </c>
      <c r="AC168" s="1">
        <f>(Table2[[#This Row],[Close Price]]/Table2[[#This Row],[Day Low]])-1</f>
        <v>1.8553476080038767E-2</v>
      </c>
      <c r="AD168" s="1">
        <f>(Table2[[#This Row],[Day High]]/Table2[[#This Row],[Close Price]])-1</f>
        <v>6.0894890124436607E-3</v>
      </c>
      <c r="AE168" s="1">
        <f>(Table2[[#This Row],[Close Price]]/Table2[[#This Row],[Current Week Low]])-1</f>
        <v>3.7010597990225547E-2</v>
      </c>
      <c r="AF168" s="1">
        <f>(Table2[[#This Row],[Current Week High]]/Table2[[#This Row],[Close Price]])-1</f>
        <v>8.1546200688376036E-3</v>
      </c>
      <c r="AG168" s="1">
        <f>(Table2[[#This Row],[Close Price]]/Table2[[#This Row],[Current Month Low]])-1</f>
        <v>3.7010597990225547E-2</v>
      </c>
      <c r="AH168" s="1">
        <f>(Table2[[#This Row],[Current Month High]]/Table2[[#This Row],[Close Price]])-1</f>
        <v>3.6536934074662408E-2</v>
      </c>
      <c r="AI168">
        <v>10.606301297325899</v>
      </c>
      <c r="AJ168">
        <v>117.569124423963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-0.04</v>
      </c>
      <c r="AM168" t="s">
        <v>3202</v>
      </c>
      <c r="AN168">
        <v>-5.53</v>
      </c>
      <c r="AO168" t="s">
        <v>3202</v>
      </c>
      <c r="AP168">
        <v>3.8964345046981999E-2</v>
      </c>
      <c r="AQ168">
        <f>(Table2[[#This Row],[Sharpe Ratio]]-AVERAGE(Table2[Sharpe Ratio]))/_xlfn.STDEV.P(Table2[Sharpe Ratio])</f>
        <v>-0.3023726939921863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-3.5416539034852645E-2</v>
      </c>
      <c r="AS168">
        <f>_xlfn.RANK.AVG(Table2[[#This Row],[1Y Return vs Nifty Z-Score]],Table2[1Y Return vs Nifty Z-Score])</f>
        <v>144</v>
      </c>
      <c r="AT168">
        <f>_xlfn.RANK.AVG(Table2[[#This Row],[6M Return vs Nifty Z-Score]],Table2[6M Return vs Nifty Z-Score])</f>
        <v>95</v>
      </c>
      <c r="AU168">
        <f>_xlfn.RANK.AVG(Table2[[#This Row],[Sharpe Ratio Z-Score]],Table2[Sharpe Ratio Z-Score])</f>
        <v>422</v>
      </c>
      <c r="AV168">
        <f>(Table2[[#This Row],[Rank 1Y]]+Table2[[#This Row],[Rank 6M]]+Table2[[#This Row],[Rank Sharpe]])/3</f>
        <v>220.33333333333334</v>
      </c>
    </row>
    <row r="169" spans="1:48" x14ac:dyDescent="0.3">
      <c r="A169" t="s">
        <v>1404</v>
      </c>
      <c r="B169" t="s">
        <v>1405</v>
      </c>
      <c r="C169" t="s">
        <v>3165</v>
      </c>
      <c r="D169" t="s">
        <v>1406</v>
      </c>
      <c r="E169">
        <v>8008.1604789049998</v>
      </c>
      <c r="F169">
        <v>393.55</v>
      </c>
      <c r="G169">
        <v>50.446949979223703</v>
      </c>
      <c r="H169">
        <f>(Table2[[#This Row],[1Y Return vs Nifty]]-AVERAGE(Table2[1Y Return vs Nifty]))/_xlfn.STDEV.P(Table2[1Y Return vs Nifty])</f>
        <v>0.36130430079306125</v>
      </c>
      <c r="I169">
        <v>-14.627737991754399</v>
      </c>
      <c r="J169">
        <f>(Table2[[#This Row],[1M Return vs Nifty]]-AVERAGE(Table2[1M Return vs Nifty]))/_xlfn.STDEV.P(Table2[1M Return vs Nifty])</f>
        <v>-1.3434687432636674</v>
      </c>
      <c r="K169">
        <v>27.5395892971571</v>
      </c>
      <c r="L169">
        <f>(Table2[[#This Row],[6M Return vs Nifty]]-AVERAGE(Table2[6M Return vs Nifty]))/_xlfn.STDEV.P(Table2[6M Return vs Nifty])</f>
        <v>0.39658774684207804</v>
      </c>
      <c r="M169">
        <v>-0.753232564993496</v>
      </c>
      <c r="N169">
        <f>(Table2[[#This Row],[1W Return vs Nifty]]-AVERAGE(Table2[1W Return vs Nifty]))/_xlfn.STDEV.P(Table2[1W Return vs Nifty])</f>
        <v>0.28620928489788044</v>
      </c>
      <c r="O169">
        <v>405.7</v>
      </c>
      <c r="P169">
        <v>432.45494076634998</v>
      </c>
      <c r="Q169">
        <v>389.02945800599701</v>
      </c>
      <c r="R169">
        <v>43.423257488227001</v>
      </c>
      <c r="S169" s="1">
        <f>(Table2[[#This Row],[Close Price]]-Table2[[#This Row],[20D EMA]])/Table2[[#This Row],[20D EMA]]</f>
        <v>-2.9948237614000436E-2</v>
      </c>
      <c r="T169" s="1">
        <f>(Table2[[#This Row],[Close Price]]-Table2[[#This Row],[50D EMA]])/Table2[[#This Row],[50D EMA]]</f>
        <v>-8.9962992901426508E-2</v>
      </c>
      <c r="U169" s="1">
        <f>(Table2[[#This Row],[Close Price]]-Table2[[#This Row],[200D EMA]])/Table2[[#This Row],[200D EMA]]</f>
        <v>1.162005061820617E-2</v>
      </c>
      <c r="V169">
        <v>0.558495169726684</v>
      </c>
      <c r="W169">
        <v>388.3</v>
      </c>
      <c r="X169">
        <v>398</v>
      </c>
      <c r="Y169">
        <v>381.75</v>
      </c>
      <c r="Z169">
        <v>408.45</v>
      </c>
      <c r="AA169">
        <v>381.1</v>
      </c>
      <c r="AB169">
        <v>408.45</v>
      </c>
      <c r="AC169" s="1">
        <f>(Table2[[#This Row],[Close Price]]/Table2[[#This Row],[Day Low]])-1</f>
        <v>1.3520473860417104E-2</v>
      </c>
      <c r="AD169" s="1">
        <f>(Table2[[#This Row],[Day High]]/Table2[[#This Row],[Close Price]])-1</f>
        <v>1.130733070766099E-2</v>
      </c>
      <c r="AE169" s="1">
        <f>(Table2[[#This Row],[Close Price]]/Table2[[#This Row],[Current Week Low]])-1</f>
        <v>3.0910281597904321E-2</v>
      </c>
      <c r="AF169" s="1">
        <f>(Table2[[#This Row],[Current Week High]]/Table2[[#This Row],[Close Price]])-1</f>
        <v>3.7860500571718969E-2</v>
      </c>
      <c r="AG169" s="1">
        <f>(Table2[[#This Row],[Close Price]]/Table2[[#This Row],[Current Month Low]])-1</f>
        <v>3.2668590921018037E-2</v>
      </c>
      <c r="AH169" s="1">
        <f>(Table2[[#This Row],[Current Month High]]/Table2[[#This Row],[Close Price]])-1</f>
        <v>3.7860500571718969E-2</v>
      </c>
      <c r="AI169">
        <v>49.409223732689597</v>
      </c>
      <c r="AJ169">
        <v>90.074861144650995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-0.22</v>
      </c>
      <c r="AM169" t="s">
        <v>3202</v>
      </c>
      <c r="AN169">
        <v>-3.35</v>
      </c>
      <c r="AO169" t="s">
        <v>3202</v>
      </c>
      <c r="AP169">
        <v>8.9294687856284999E-2</v>
      </c>
      <c r="AQ169">
        <f>(Table2[[#This Row],[Sharpe Ratio]]-AVERAGE(Table2[Sharpe Ratio]))/_xlfn.STDEV.P(Table2[Sharpe Ratio])</f>
        <v>0.28529854785112041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195</v>
      </c>
      <c r="AT169">
        <f>_xlfn.RANK.AVG(Table2[[#This Row],[6M Return vs Nifty Z-Score]],Table2[6M Return vs Nifty Z-Score])</f>
        <v>204</v>
      </c>
      <c r="AU169">
        <f>_xlfn.RANK.AVG(Table2[[#This Row],[Sharpe Ratio Z-Score]],Table2[Sharpe Ratio Z-Score])</f>
        <v>262</v>
      </c>
      <c r="AV169">
        <f>(Table2[[#This Row],[Rank 1Y]]+Table2[[#This Row],[Rank 6M]]+Table2[[#This Row],[Rank Sharpe]])/3</f>
        <v>220.33333333333334</v>
      </c>
    </row>
    <row r="170" spans="1:48" x14ac:dyDescent="0.3">
      <c r="A170" t="s">
        <v>722</v>
      </c>
      <c r="B170" t="s">
        <v>723</v>
      </c>
      <c r="C170" t="s">
        <v>3158</v>
      </c>
      <c r="D170" t="s">
        <v>419</v>
      </c>
      <c r="E170">
        <v>24452.207235675</v>
      </c>
      <c r="F170">
        <v>6864.75</v>
      </c>
      <c r="G170">
        <v>135.77787442945899</v>
      </c>
      <c r="H170">
        <f>(Table2[[#This Row],[1Y Return vs Nifty]]-AVERAGE(Table2[1Y Return vs Nifty]))/_xlfn.STDEV.P(Table2[1Y Return vs Nifty])</f>
        <v>1.7709576405359591</v>
      </c>
      <c r="I170">
        <v>3.91436828528124</v>
      </c>
      <c r="J170">
        <f>(Table2[[#This Row],[1M Return vs Nifty]]-AVERAGE(Table2[1M Return vs Nifty]))/_xlfn.STDEV.P(Table2[1M Return vs Nifty])</f>
        <v>0.41042086491299684</v>
      </c>
      <c r="K170">
        <v>64.577726090986005</v>
      </c>
      <c r="L170">
        <f>(Table2[[#This Row],[6M Return vs Nifty]]-AVERAGE(Table2[6M Return vs Nifty]))/_xlfn.STDEV.P(Table2[6M Return vs Nifty])</f>
        <v>1.5463961543682103</v>
      </c>
      <c r="M170">
        <v>0.34248942412428202</v>
      </c>
      <c r="N170">
        <f>(Table2[[#This Row],[1W Return vs Nifty]]-AVERAGE(Table2[1W Return vs Nifty]))/_xlfn.STDEV.P(Table2[1W Return vs Nifty])</f>
        <v>0.5399169931273109</v>
      </c>
      <c r="O170">
        <v>6516.27</v>
      </c>
      <c r="P170">
        <v>6066.4033355416004</v>
      </c>
      <c r="Q170">
        <v>4716.0093194292203</v>
      </c>
      <c r="R170">
        <v>68.072747062911702</v>
      </c>
      <c r="S170" s="1">
        <f>(Table2[[#This Row],[Close Price]]-Table2[[#This Row],[20D EMA]])/Table2[[#This Row],[20D EMA]]</f>
        <v>5.3478447025675661E-2</v>
      </c>
      <c r="T170" s="1">
        <f>(Table2[[#This Row],[Close Price]]-Table2[[#This Row],[50D EMA]])/Table2[[#This Row],[50D EMA]]</f>
        <v>0.13160131634853195</v>
      </c>
      <c r="U170" s="1">
        <f>(Table2[[#This Row],[Close Price]]-Table2[[#This Row],[200D EMA]])/Table2[[#This Row],[200D EMA]]</f>
        <v>0.45562689448434812</v>
      </c>
      <c r="V170">
        <v>0.90613554254686801</v>
      </c>
      <c r="W170">
        <v>6816.35</v>
      </c>
      <c r="X170">
        <v>6997.85</v>
      </c>
      <c r="Y170">
        <v>6440</v>
      </c>
      <c r="Z170">
        <v>6997.85</v>
      </c>
      <c r="AA170">
        <v>6418.4</v>
      </c>
      <c r="AB170">
        <v>6997.85</v>
      </c>
      <c r="AC170" s="1">
        <f>(Table2[[#This Row],[Close Price]]/Table2[[#This Row],[Day Low]])-1</f>
        <v>7.1005743543097743E-3</v>
      </c>
      <c r="AD170" s="1">
        <f>(Table2[[#This Row],[Day High]]/Table2[[#This Row],[Close Price]])-1</f>
        <v>1.9388907097855013E-2</v>
      </c>
      <c r="AE170" s="1">
        <f>(Table2[[#This Row],[Close Price]]/Table2[[#This Row],[Current Week Low]])-1</f>
        <v>6.5954968944099468E-2</v>
      </c>
      <c r="AF170" s="1">
        <f>(Table2[[#This Row],[Current Week High]]/Table2[[#This Row],[Close Price]])-1</f>
        <v>1.9388907097855013E-2</v>
      </c>
      <c r="AG170" s="1">
        <f>(Table2[[#This Row],[Close Price]]/Table2[[#This Row],[Current Month Low]])-1</f>
        <v>6.9542253521126751E-2</v>
      </c>
      <c r="AH170" s="1">
        <f>(Table2[[#This Row],[Current Month High]]/Table2[[#This Row],[Close Price]])-1</f>
        <v>1.9388907097855013E-2</v>
      </c>
      <c r="AI170">
        <v>1.9388907097854999</v>
      </c>
      <c r="AJ170">
        <v>226.892857142857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0.35</v>
      </c>
      <c r="AM170" t="s">
        <v>3203</v>
      </c>
      <c r="AN170">
        <v>2.87</v>
      </c>
      <c r="AO170" t="s">
        <v>3203</v>
      </c>
      <c r="AQ170">
        <f>(Table2[[#This Row],[Sharpe Ratio]]-AVERAGE(Table2[Sharpe Ratio]))/_xlfn.STDEV.P(Table2[Sharpe Ratio])</f>
        <v>-0.7573313484192038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3.5103603045252729</v>
      </c>
      <c r="AS170">
        <f>_xlfn.RANK.AVG(Table2[[#This Row],[1Y Return vs Nifty Z-Score]],Table2[1Y Return vs Nifty Z-Score])</f>
        <v>42</v>
      </c>
      <c r="AT170">
        <f>_xlfn.RANK.AVG(Table2[[#This Row],[6M Return vs Nifty Z-Score]],Table2[6M Return vs Nifty Z-Score])</f>
        <v>57</v>
      </c>
      <c r="AU170">
        <f>_xlfn.RANK.AVG(Table2[[#This Row],[Sharpe Ratio Z-Score]],Table2[Sharpe Ratio Z-Score])</f>
        <v>563.5</v>
      </c>
      <c r="AV170">
        <f>(Table2[[#This Row],[Rank 1Y]]+Table2[[#This Row],[Rank 6M]]+Table2[[#This Row],[Rank Sharpe]])/3</f>
        <v>220.83333333333334</v>
      </c>
    </row>
    <row r="171" spans="1:48" x14ac:dyDescent="0.3">
      <c r="A171" t="s">
        <v>452</v>
      </c>
      <c r="B171" t="s">
        <v>453</v>
      </c>
      <c r="C171" t="s">
        <v>3157</v>
      </c>
      <c r="D171" t="s">
        <v>21</v>
      </c>
      <c r="E171">
        <v>49876.194215445001</v>
      </c>
      <c r="F171">
        <v>1838.05</v>
      </c>
      <c r="G171">
        <v>33.617855231336101</v>
      </c>
      <c r="H171">
        <f>(Table2[[#This Row],[1Y Return vs Nifty]]-AVERAGE(Table2[1Y Return vs Nifty]))/_xlfn.STDEV.P(Table2[1Y Return vs Nifty])</f>
        <v>8.3290324394098114E-2</v>
      </c>
      <c r="I171">
        <v>-2.0176556929927698</v>
      </c>
      <c r="J171">
        <f>(Table2[[#This Row],[1M Return vs Nifty]]-AVERAGE(Table2[1M Return vs Nifty]))/_xlfn.STDEV.P(Table2[1M Return vs Nifty])</f>
        <v>-0.15068665197331588</v>
      </c>
      <c r="K171">
        <v>12.5440960267739</v>
      </c>
      <c r="L171">
        <f>(Table2[[#This Row],[6M Return vs Nifty]]-AVERAGE(Table2[6M Return vs Nifty]))/_xlfn.STDEV.P(Table2[6M Return vs Nifty])</f>
        <v>-6.8930924717040418E-2</v>
      </c>
      <c r="M171">
        <v>1.6751736466935301</v>
      </c>
      <c r="N171">
        <f>(Table2[[#This Row],[1W Return vs Nifty]]-AVERAGE(Table2[1W Return vs Nifty]))/_xlfn.STDEV.P(Table2[1W Return vs Nifty])</f>
        <v>0.84849185359332735</v>
      </c>
      <c r="O171">
        <v>1786.83</v>
      </c>
      <c r="P171">
        <v>1754.52262771752</v>
      </c>
      <c r="Q171">
        <v>1558.54166325854</v>
      </c>
      <c r="R171">
        <v>66.695355453045394</v>
      </c>
      <c r="S171" s="1">
        <f>(Table2[[#This Row],[Close Price]]-Table2[[#This Row],[20D EMA]])/Table2[[#This Row],[20D EMA]]</f>
        <v>2.8665289926853719E-2</v>
      </c>
      <c r="T171" s="1">
        <f>(Table2[[#This Row],[Close Price]]-Table2[[#This Row],[50D EMA]])/Table2[[#This Row],[50D EMA]]</f>
        <v>4.7606893728775537E-2</v>
      </c>
      <c r="U171" s="1">
        <f>(Table2[[#This Row],[Close Price]]-Table2[[#This Row],[200D EMA]])/Table2[[#This Row],[200D EMA]]</f>
        <v>0.17933966305210891</v>
      </c>
      <c r="V171">
        <v>0.61457955204491099</v>
      </c>
      <c r="W171">
        <v>1802.5</v>
      </c>
      <c r="X171">
        <v>1849.95</v>
      </c>
      <c r="Y171">
        <v>1707.15</v>
      </c>
      <c r="Z171">
        <v>1849.95</v>
      </c>
      <c r="AA171">
        <v>1707.15</v>
      </c>
      <c r="AB171">
        <v>1849.95</v>
      </c>
      <c r="AC171" s="1">
        <f>(Table2[[#This Row],[Close Price]]/Table2[[#This Row],[Day Low]])-1</f>
        <v>1.9722607489597754E-2</v>
      </c>
      <c r="AD171" s="1">
        <f>(Table2[[#This Row],[Day High]]/Table2[[#This Row],[Close Price]])-1</f>
        <v>6.4742526046626114E-3</v>
      </c>
      <c r="AE171" s="1">
        <f>(Table2[[#This Row],[Close Price]]/Table2[[#This Row],[Current Week Low]])-1</f>
        <v>7.6677503441408001E-2</v>
      </c>
      <c r="AF171" s="1">
        <f>(Table2[[#This Row],[Current Week High]]/Table2[[#This Row],[Close Price]])-1</f>
        <v>6.4742526046626114E-3</v>
      </c>
      <c r="AG171" s="1">
        <f>(Table2[[#This Row],[Close Price]]/Table2[[#This Row],[Current Month Low]])-1</f>
        <v>7.6677503441408001E-2</v>
      </c>
      <c r="AH171" s="1">
        <f>(Table2[[#This Row],[Current Month High]]/Table2[[#This Row],[Close Price]])-1</f>
        <v>6.4742526046626114E-3</v>
      </c>
      <c r="AI171">
        <v>4.9318571311988304</v>
      </c>
      <c r="AJ171">
        <v>77.076107899807297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-0.04</v>
      </c>
      <c r="AM171" t="s">
        <v>3202</v>
      </c>
      <c r="AN171">
        <v>-1.01</v>
      </c>
      <c r="AO171" t="s">
        <v>3202</v>
      </c>
      <c r="AP171">
        <v>0.19741790218507699</v>
      </c>
      <c r="AQ171">
        <f>(Table2[[#This Row],[Sharpe Ratio]]-AVERAGE(Table2[Sharpe Ratio]))/_xlfn.STDEV.P(Table2[Sharpe Ratio])</f>
        <v>1.5477756161564526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2.2599402174535217</v>
      </c>
      <c r="AS171">
        <f>_xlfn.RANK.AVG(Table2[[#This Row],[1Y Return vs Nifty Z-Score]],Table2[1Y Return vs Nifty Z-Score])</f>
        <v>277</v>
      </c>
      <c r="AT171">
        <f>_xlfn.RANK.AVG(Table2[[#This Row],[6M Return vs Nifty Z-Score]],Table2[6M Return vs Nifty Z-Score])</f>
        <v>341</v>
      </c>
      <c r="AU171">
        <f>_xlfn.RANK.AVG(Table2[[#This Row],[Sharpe Ratio Z-Score]],Table2[Sharpe Ratio Z-Score])</f>
        <v>45</v>
      </c>
      <c r="AV171">
        <f>(Table2[[#This Row],[Rank 1Y]]+Table2[[#This Row],[Rank 6M]]+Table2[[#This Row],[Rank Sharpe]])/3</f>
        <v>221</v>
      </c>
    </row>
    <row r="172" spans="1:48" x14ac:dyDescent="0.3">
      <c r="A172" t="s">
        <v>939</v>
      </c>
      <c r="B172" t="s">
        <v>940</v>
      </c>
      <c r="C172" t="s">
        <v>3158</v>
      </c>
      <c r="D172" t="s">
        <v>232</v>
      </c>
      <c r="E172">
        <v>16189.43873317</v>
      </c>
      <c r="F172">
        <v>3900.1</v>
      </c>
      <c r="G172">
        <v>158.169887983454</v>
      </c>
      <c r="H172">
        <f>(Table2[[#This Row],[1Y Return vs Nifty]]-AVERAGE(Table2[1Y Return vs Nifty]))/_xlfn.STDEV.P(Table2[1Y Return vs Nifty])</f>
        <v>2.1408701534182719</v>
      </c>
      <c r="I172">
        <v>4.4718544987577502</v>
      </c>
      <c r="J172">
        <f>(Table2[[#This Row],[1M Return vs Nifty]]-AVERAGE(Table2[1M Return vs Nifty]))/_xlfn.STDEV.P(Table2[1M Return vs Nifty])</f>
        <v>0.46315323856620871</v>
      </c>
      <c r="K172">
        <v>-14.2317878620562</v>
      </c>
      <c r="L172">
        <f>(Table2[[#This Row],[6M Return vs Nifty]]-AVERAGE(Table2[6M Return vs Nifty]))/_xlfn.STDEV.P(Table2[6M Return vs Nifty])</f>
        <v>-0.90015892589041313</v>
      </c>
      <c r="M172">
        <v>0.81403071976010299</v>
      </c>
      <c r="N172">
        <f>(Table2[[#This Row],[1W Return vs Nifty]]-AVERAGE(Table2[1W Return vs Nifty]))/_xlfn.STDEV.P(Table2[1W Return vs Nifty])</f>
        <v>0.64909948890584657</v>
      </c>
      <c r="O172">
        <v>3814.53</v>
      </c>
      <c r="P172">
        <v>3800.4104023231198</v>
      </c>
      <c r="Q172">
        <v>3396.7672234710199</v>
      </c>
      <c r="R172">
        <v>60.3968854748328</v>
      </c>
      <c r="S172" s="1">
        <f>(Table2[[#This Row],[Close Price]]-Table2[[#This Row],[20D EMA]])/Table2[[#This Row],[20D EMA]]</f>
        <v>2.2432645699470108E-2</v>
      </c>
      <c r="T172" s="1">
        <f>(Table2[[#This Row],[Close Price]]-Table2[[#This Row],[50D EMA]])/Table2[[#This Row],[50D EMA]]</f>
        <v>2.6231271658435026E-2</v>
      </c>
      <c r="U172" s="1">
        <f>(Table2[[#This Row],[Close Price]]-Table2[[#This Row],[200D EMA]])/Table2[[#This Row],[200D EMA]]</f>
        <v>0.14817994387458924</v>
      </c>
      <c r="V172">
        <v>1.08686979651117</v>
      </c>
      <c r="W172">
        <v>3876.85</v>
      </c>
      <c r="X172">
        <v>3950</v>
      </c>
      <c r="Y172">
        <v>3790.8</v>
      </c>
      <c r="Z172">
        <v>3950</v>
      </c>
      <c r="AA172">
        <v>3754.2</v>
      </c>
      <c r="AB172">
        <v>4049.55</v>
      </c>
      <c r="AC172" s="1">
        <f>(Table2[[#This Row],[Close Price]]/Table2[[#This Row],[Day Low]])-1</f>
        <v>5.9971368507938383E-3</v>
      </c>
      <c r="AD172" s="1">
        <f>(Table2[[#This Row],[Day High]]/Table2[[#This Row],[Close Price]])-1</f>
        <v>1.2794543729647945E-2</v>
      </c>
      <c r="AE172" s="1">
        <f>(Table2[[#This Row],[Close Price]]/Table2[[#This Row],[Current Week Low]])-1</f>
        <v>2.8832964018149054E-2</v>
      </c>
      <c r="AF172" s="1">
        <f>(Table2[[#This Row],[Current Week High]]/Table2[[#This Row],[Close Price]])-1</f>
        <v>1.2794543729647945E-2</v>
      </c>
      <c r="AG172" s="1">
        <f>(Table2[[#This Row],[Close Price]]/Table2[[#This Row],[Current Month Low]])-1</f>
        <v>3.8863139949922854E-2</v>
      </c>
      <c r="AH172" s="1">
        <f>(Table2[[#This Row],[Current Month High]]/Table2[[#This Row],[Close Price]])-1</f>
        <v>3.8319530268454693E-2</v>
      </c>
      <c r="AI172">
        <v>10.2523012230455</v>
      </c>
      <c r="AJ172">
        <v>188.68245743893399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-0.01</v>
      </c>
      <c r="AM172" t="s">
        <v>3202</v>
      </c>
      <c r="AN172">
        <v>4.4000000000000004</v>
      </c>
      <c r="AO172" t="s">
        <v>3203</v>
      </c>
      <c r="AP172">
        <v>0.27004116240159698</v>
      </c>
      <c r="AQ172">
        <f>(Table2[[#This Row],[Sharpe Ratio]]-AVERAGE(Table2[Sharpe Ratio]))/_xlfn.STDEV.P(Table2[Sharpe Ratio])</f>
        <v>2.3957452332094733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4.7487091882093875</v>
      </c>
      <c r="AS172">
        <f>_xlfn.RANK.AVG(Table2[[#This Row],[1Y Return vs Nifty Z-Score]],Table2[1Y Return vs Nifty Z-Score])</f>
        <v>33</v>
      </c>
      <c r="AT172">
        <f>_xlfn.RANK.AVG(Table2[[#This Row],[6M Return vs Nifty Z-Score]],Table2[6M Return vs Nifty Z-Score])</f>
        <v>624</v>
      </c>
      <c r="AU172">
        <f>_xlfn.RANK.AVG(Table2[[#This Row],[Sharpe Ratio Z-Score]],Table2[Sharpe Ratio Z-Score])</f>
        <v>6</v>
      </c>
      <c r="AV172">
        <f>(Table2[[#This Row],[Rank 1Y]]+Table2[[#This Row],[Rank 6M]]+Table2[[#This Row],[Rank Sharpe]])/3</f>
        <v>221</v>
      </c>
    </row>
    <row r="173" spans="1:48" x14ac:dyDescent="0.3">
      <c r="A173" t="s">
        <v>1087</v>
      </c>
      <c r="B173" t="s">
        <v>1088</v>
      </c>
      <c r="C173" t="s">
        <v>3168</v>
      </c>
      <c r="D173" t="s">
        <v>466</v>
      </c>
      <c r="E173">
        <v>12113.642027925</v>
      </c>
      <c r="F173">
        <v>2478.15</v>
      </c>
      <c r="G173">
        <v>13.125685887540399</v>
      </c>
      <c r="H173">
        <f>(Table2[[#This Row],[1Y Return vs Nifty]]-AVERAGE(Table2[1Y Return vs Nifty]))/_xlfn.STDEV.P(Table2[1Y Return vs Nifty])</f>
        <v>-0.25523706342185543</v>
      </c>
      <c r="I173">
        <v>-1.7185075910702801</v>
      </c>
      <c r="J173">
        <f>(Table2[[#This Row],[1M Return vs Nifty]]-AVERAGE(Table2[1M Return vs Nifty]))/_xlfn.STDEV.P(Table2[1M Return vs Nifty])</f>
        <v>-0.12239036570310749</v>
      </c>
      <c r="K173">
        <v>22.6685326957349</v>
      </c>
      <c r="L173">
        <f>(Table2[[#This Row],[6M Return vs Nifty]]-AVERAGE(Table2[6M Return vs Nifty]))/_xlfn.STDEV.P(Table2[6M Return vs Nifty])</f>
        <v>0.24537112746871675</v>
      </c>
      <c r="M173">
        <v>-1.08029004969595</v>
      </c>
      <c r="N173">
        <f>(Table2[[#This Row],[1W Return vs Nifty]]-AVERAGE(Table2[1W Return vs Nifty]))/_xlfn.STDEV.P(Table2[1W Return vs Nifty])</f>
        <v>0.21048112964752294</v>
      </c>
      <c r="O173">
        <v>2416.1999999999998</v>
      </c>
      <c r="P173">
        <v>2300.51746773788</v>
      </c>
      <c r="Q173">
        <v>2058.8197288062502</v>
      </c>
      <c r="R173">
        <v>59.835679996207098</v>
      </c>
      <c r="S173" s="1">
        <f>(Table2[[#This Row],[Close Price]]-Table2[[#This Row],[20D EMA]])/Table2[[#This Row],[20D EMA]]</f>
        <v>2.5639433821703615E-2</v>
      </c>
      <c r="T173" s="1">
        <f>(Table2[[#This Row],[Close Price]]-Table2[[#This Row],[50D EMA]])/Table2[[#This Row],[50D EMA]]</f>
        <v>7.7214163662398874E-2</v>
      </c>
      <c r="U173" s="1">
        <f>(Table2[[#This Row],[Close Price]]-Table2[[#This Row],[200D EMA]])/Table2[[#This Row],[200D EMA]]</f>
        <v>0.20367507913715546</v>
      </c>
      <c r="V173">
        <v>1.03881725585742</v>
      </c>
      <c r="W173">
        <v>2465</v>
      </c>
      <c r="X173">
        <v>2523.6999999999998</v>
      </c>
      <c r="Y173">
        <v>2416.5</v>
      </c>
      <c r="Z173">
        <v>2524.4</v>
      </c>
      <c r="AA173">
        <v>2416.5</v>
      </c>
      <c r="AB173">
        <v>2573.9</v>
      </c>
      <c r="AC173" s="1">
        <f>(Table2[[#This Row],[Close Price]]/Table2[[#This Row],[Day Low]])-1</f>
        <v>5.3346855983773533E-3</v>
      </c>
      <c r="AD173" s="1">
        <f>(Table2[[#This Row],[Day High]]/Table2[[#This Row],[Close Price]])-1</f>
        <v>1.8380646853499494E-2</v>
      </c>
      <c r="AE173" s="1">
        <f>(Table2[[#This Row],[Close Price]]/Table2[[#This Row],[Current Week Low]])-1</f>
        <v>2.5512104283053949E-2</v>
      </c>
      <c r="AF173" s="1">
        <f>(Table2[[#This Row],[Current Week High]]/Table2[[#This Row],[Close Price]])-1</f>
        <v>1.8663115630611626E-2</v>
      </c>
      <c r="AG173" s="1">
        <f>(Table2[[#This Row],[Close Price]]/Table2[[#This Row],[Current Month Low]])-1</f>
        <v>2.5512104283053949E-2</v>
      </c>
      <c r="AH173" s="1">
        <f>(Table2[[#This Row],[Current Month High]]/Table2[[#This Row],[Close Price]])-1</f>
        <v>3.8637693440671361E-2</v>
      </c>
      <c r="AI173">
        <v>3.8637693440671299</v>
      </c>
      <c r="AJ173">
        <v>50.318452019895602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3203</v>
      </c>
      <c r="AN173">
        <v>4.74</v>
      </c>
      <c r="AO173" t="s">
        <v>3203</v>
      </c>
      <c r="AP173">
        <v>0.20502712517986901</v>
      </c>
      <c r="AQ173">
        <f>(Table2[[#This Row],[Sharpe Ratio]]-AVERAGE(Table2[Sharpe Ratio]))/_xlfn.STDEV.P(Table2[Sharpe Ratio])</f>
        <v>1.6366230445110537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1.7148478725023302</v>
      </c>
      <c r="AS173">
        <f>_xlfn.RANK.AVG(Table2[[#This Row],[1Y Return vs Nifty Z-Score]],Table2[1Y Return vs Nifty Z-Score])</f>
        <v>384</v>
      </c>
      <c r="AT173">
        <f>_xlfn.RANK.AVG(Table2[[#This Row],[6M Return vs Nifty Z-Score]],Table2[6M Return vs Nifty Z-Score])</f>
        <v>245</v>
      </c>
      <c r="AU173">
        <f>_xlfn.RANK.AVG(Table2[[#This Row],[Sharpe Ratio Z-Score]],Table2[Sharpe Ratio Z-Score])</f>
        <v>34</v>
      </c>
      <c r="AV173">
        <f>(Table2[[#This Row],[Rank 1Y]]+Table2[[#This Row],[Rank 6M]]+Table2[[#This Row],[Rank Sharpe]])/3</f>
        <v>221</v>
      </c>
    </row>
    <row r="174" spans="1:48" x14ac:dyDescent="0.3">
      <c r="A174" t="s">
        <v>439</v>
      </c>
      <c r="B174" t="s">
        <v>440</v>
      </c>
      <c r="C174" t="s">
        <v>3163</v>
      </c>
      <c r="D174" t="s">
        <v>106</v>
      </c>
      <c r="E174">
        <v>51688.595936774997</v>
      </c>
      <c r="F174">
        <v>131.53</v>
      </c>
      <c r="G174">
        <v>59.977498319577897</v>
      </c>
      <c r="H174">
        <f>(Table2[[#This Row],[1Y Return vs Nifty]]-AVERAGE(Table2[1Y Return vs Nifty]))/_xlfn.STDEV.P(Table2[1Y Return vs Nifty])</f>
        <v>0.51874744797701722</v>
      </c>
      <c r="I174">
        <v>-8.61868507856083</v>
      </c>
      <c r="J174">
        <f>(Table2[[#This Row],[1M Return vs Nifty]]-AVERAGE(Table2[1M Return vs Nifty]))/_xlfn.STDEV.P(Table2[1M Return vs Nifty])</f>
        <v>-0.77507509359039872</v>
      </c>
      <c r="K174">
        <v>3.40205488337357</v>
      </c>
      <c r="L174">
        <f>(Table2[[#This Row],[6M Return vs Nifty]]-AVERAGE(Table2[6M Return vs Nifty]))/_xlfn.STDEV.P(Table2[6M Return vs Nifty])</f>
        <v>-0.35273558333536759</v>
      </c>
      <c r="M174">
        <v>-2.5375558754710399</v>
      </c>
      <c r="N174">
        <f>(Table2[[#This Row],[1W Return vs Nifty]]-AVERAGE(Table2[1W Return vs Nifty]))/_xlfn.STDEV.P(Table2[1W Return vs Nifty])</f>
        <v>-0.12693983717650406</v>
      </c>
      <c r="O174">
        <v>134.16</v>
      </c>
      <c r="P174">
        <v>136.49230388456601</v>
      </c>
      <c r="Q174">
        <v>121.01030463556999</v>
      </c>
      <c r="R174">
        <v>44.762791927692099</v>
      </c>
      <c r="S174" s="1">
        <f>(Table2[[#This Row],[Close Price]]-Table2[[#This Row],[20D EMA]])/Table2[[#This Row],[20D EMA]]</f>
        <v>-1.9603458556946896E-2</v>
      </c>
      <c r="T174" s="1">
        <f>(Table2[[#This Row],[Close Price]]-Table2[[#This Row],[50D EMA]])/Table2[[#This Row],[50D EMA]]</f>
        <v>-3.6355924424594087E-2</v>
      </c>
      <c r="U174" s="1">
        <f>(Table2[[#This Row],[Close Price]]-Table2[[#This Row],[200D EMA]])/Table2[[#This Row],[200D EMA]]</f>
        <v>8.6932227764492609E-2</v>
      </c>
      <c r="V174">
        <v>0.57522050705147298</v>
      </c>
      <c r="W174">
        <v>129.31</v>
      </c>
      <c r="X174">
        <v>132.5</v>
      </c>
      <c r="Y174">
        <v>124.76</v>
      </c>
      <c r="Z174">
        <v>134.44</v>
      </c>
      <c r="AA174">
        <v>124.76</v>
      </c>
      <c r="AB174">
        <v>140</v>
      </c>
      <c r="AC174" s="1">
        <f>(Table2[[#This Row],[Close Price]]/Table2[[#This Row],[Day Low]])-1</f>
        <v>1.7168045781455366E-2</v>
      </c>
      <c r="AD174" s="1">
        <f>(Table2[[#This Row],[Day High]]/Table2[[#This Row],[Close Price]])-1</f>
        <v>7.3747434045465798E-3</v>
      </c>
      <c r="AE174" s="1">
        <f>(Table2[[#This Row],[Close Price]]/Table2[[#This Row],[Current Week Low]])-1</f>
        <v>5.4264187239499773E-2</v>
      </c>
      <c r="AF174" s="1">
        <f>(Table2[[#This Row],[Current Week High]]/Table2[[#This Row],[Close Price]])-1</f>
        <v>2.2124230213639517E-2</v>
      </c>
      <c r="AG174" s="1">
        <f>(Table2[[#This Row],[Close Price]]/Table2[[#This Row],[Current Month Low]])-1</f>
        <v>5.4264187239499773E-2</v>
      </c>
      <c r="AH174" s="1">
        <f>(Table2[[#This Row],[Current Month High]]/Table2[[#This Row],[Close Price]])-1</f>
        <v>6.43959552953699E-2</v>
      </c>
      <c r="AI174">
        <v>29.628221698471801</v>
      </c>
      <c r="AJ174">
        <v>107.460567823343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-0.04</v>
      </c>
      <c r="AM174" t="s">
        <v>3202</v>
      </c>
      <c r="AN174">
        <v>-0.89</v>
      </c>
      <c r="AO174" t="s">
        <v>3202</v>
      </c>
      <c r="AP174">
        <v>0.18182121403366799</v>
      </c>
      <c r="AQ174">
        <f>(Table2[[#This Row],[Sharpe Ratio]]-AVERAGE(Table2[Sharpe Ratio]))/_xlfn.STDEV.P(Table2[Sharpe Ratio])</f>
        <v>1.3656642975566688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163</v>
      </c>
      <c r="AT174">
        <f>_xlfn.RANK.AVG(Table2[[#This Row],[6M Return vs Nifty Z-Score]],Table2[6M Return vs Nifty Z-Score])</f>
        <v>438</v>
      </c>
      <c r="AU174">
        <f>_xlfn.RANK.AVG(Table2[[#This Row],[Sharpe Ratio Z-Score]],Table2[Sharpe Ratio Z-Score])</f>
        <v>65</v>
      </c>
      <c r="AV174">
        <f>(Table2[[#This Row],[Rank 1Y]]+Table2[[#This Row],[Rank 6M]]+Table2[[#This Row],[Rank Sharpe]])/3</f>
        <v>222</v>
      </c>
    </row>
    <row r="175" spans="1:48" x14ac:dyDescent="0.3">
      <c r="A175" t="s">
        <v>597</v>
      </c>
      <c r="B175" t="s">
        <v>598</v>
      </c>
      <c r="C175" t="s">
        <v>3170</v>
      </c>
      <c r="D175" t="s">
        <v>211</v>
      </c>
      <c r="E175">
        <v>33067.003620449999</v>
      </c>
      <c r="F175">
        <v>5165.8500000000004</v>
      </c>
      <c r="G175">
        <v>116.443359485451</v>
      </c>
      <c r="H175">
        <f>(Table2[[#This Row],[1Y Return vs Nifty]]-AVERAGE(Table2[1Y Return vs Nifty]))/_xlfn.STDEV.P(Table2[1Y Return vs Nifty])</f>
        <v>1.4515545198182778</v>
      </c>
      <c r="I175">
        <v>5.5649137289758004</v>
      </c>
      <c r="J175">
        <f>(Table2[[#This Row],[1M Return vs Nifty]]-AVERAGE(Table2[1M Return vs Nifty]))/_xlfn.STDEV.P(Table2[1M Return vs Nifty])</f>
        <v>0.56654522631332638</v>
      </c>
      <c r="K175">
        <v>67.438963401774501</v>
      </c>
      <c r="L175">
        <f>(Table2[[#This Row],[6M Return vs Nifty]]-AVERAGE(Table2[6M Return vs Nifty]))/_xlfn.STDEV.P(Table2[6M Return vs Nifty])</f>
        <v>1.6352201342078283</v>
      </c>
      <c r="M175">
        <v>-5.5921948137574899</v>
      </c>
      <c r="N175">
        <f>(Table2[[#This Row],[1W Return vs Nifty]]-AVERAGE(Table2[1W Return vs Nifty]))/_xlfn.STDEV.P(Table2[1W Return vs Nifty])</f>
        <v>-0.83422275400928259</v>
      </c>
      <c r="O175">
        <v>4772.05</v>
      </c>
      <c r="P175">
        <v>4486.5145528685498</v>
      </c>
      <c r="Q175">
        <v>3428.7744891398602</v>
      </c>
      <c r="R175">
        <v>71.783454950667206</v>
      </c>
      <c r="S175" s="1">
        <f>(Table2[[#This Row],[Close Price]]-Table2[[#This Row],[20D EMA]])/Table2[[#This Row],[20D EMA]]</f>
        <v>8.2522186481700774E-2</v>
      </c>
      <c r="T175" s="1">
        <f>(Table2[[#This Row],[Close Price]]-Table2[[#This Row],[50D EMA]])/Table2[[#This Row],[50D EMA]]</f>
        <v>0.15141719460089634</v>
      </c>
      <c r="U175" s="1">
        <f>(Table2[[#This Row],[Close Price]]-Table2[[#This Row],[200D EMA]])/Table2[[#This Row],[200D EMA]]</f>
        <v>0.50661701910174373</v>
      </c>
      <c r="V175">
        <v>2.18780365118932</v>
      </c>
      <c r="W175">
        <v>4732.55</v>
      </c>
      <c r="X175">
        <v>5325</v>
      </c>
      <c r="Y175">
        <v>4602</v>
      </c>
      <c r="Z175">
        <v>5325</v>
      </c>
      <c r="AA175">
        <v>4566</v>
      </c>
      <c r="AB175">
        <v>5325</v>
      </c>
      <c r="AC175" s="1">
        <f>(Table2[[#This Row],[Close Price]]/Table2[[#This Row],[Day Low]])-1</f>
        <v>9.1557405626987665E-2</v>
      </c>
      <c r="AD175" s="1">
        <f>(Table2[[#This Row],[Day High]]/Table2[[#This Row],[Close Price]])-1</f>
        <v>3.0808095473155328E-2</v>
      </c>
      <c r="AE175" s="1">
        <f>(Table2[[#This Row],[Close Price]]/Table2[[#This Row],[Current Week Low]])-1</f>
        <v>0.1225228161668841</v>
      </c>
      <c r="AF175" s="1">
        <f>(Table2[[#This Row],[Current Week High]]/Table2[[#This Row],[Close Price]])-1</f>
        <v>3.0808095473155328E-2</v>
      </c>
      <c r="AG175" s="1">
        <f>(Table2[[#This Row],[Close Price]]/Table2[[#This Row],[Current Month Low]])-1</f>
        <v>0.13137319316688578</v>
      </c>
      <c r="AH175" s="1">
        <f>(Table2[[#This Row],[Current Month High]]/Table2[[#This Row],[Close Price]])-1</f>
        <v>3.0808095473155328E-2</v>
      </c>
      <c r="AI175">
        <v>4.1454939651751399</v>
      </c>
      <c r="AJ175">
        <v>160.10019636473399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0.13</v>
      </c>
      <c r="AM175" t="s">
        <v>3203</v>
      </c>
      <c r="AN175">
        <v>3.41</v>
      </c>
      <c r="AO175" t="s">
        <v>3203</v>
      </c>
      <c r="AQ175">
        <f>(Table2[[#This Row],[Sharpe Ratio]]-AVERAGE(Table2[Sharpe Ratio]))/_xlfn.STDEV.P(Table2[Sharpe Ratio])</f>
        <v>-0.7573313484192038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2.0617657779109462</v>
      </c>
      <c r="AS175">
        <f>_xlfn.RANK.AVG(Table2[[#This Row],[1Y Return vs Nifty Z-Score]],Table2[1Y Return vs Nifty Z-Score])</f>
        <v>60</v>
      </c>
      <c r="AT175">
        <f>_xlfn.RANK.AVG(Table2[[#This Row],[6M Return vs Nifty Z-Score]],Table2[6M Return vs Nifty Z-Score])</f>
        <v>47</v>
      </c>
      <c r="AU175">
        <f>_xlfn.RANK.AVG(Table2[[#This Row],[Sharpe Ratio Z-Score]],Table2[Sharpe Ratio Z-Score])</f>
        <v>563.5</v>
      </c>
      <c r="AV175">
        <f>(Table2[[#This Row],[Rank 1Y]]+Table2[[#This Row],[Rank 6M]]+Table2[[#This Row],[Rank Sharpe]])/3</f>
        <v>223.5</v>
      </c>
    </row>
    <row r="176" spans="1:48" x14ac:dyDescent="0.3">
      <c r="A176" t="s">
        <v>1063</v>
      </c>
      <c r="B176" t="s">
        <v>1064</v>
      </c>
      <c r="C176" t="s">
        <v>3164</v>
      </c>
      <c r="D176" t="s">
        <v>206</v>
      </c>
      <c r="E176">
        <v>12652.230989025</v>
      </c>
      <c r="F176">
        <v>537.75</v>
      </c>
      <c r="G176">
        <v>34.693021724800701</v>
      </c>
      <c r="H176">
        <f>(Table2[[#This Row],[1Y Return vs Nifty]]-AVERAGE(Table2[1Y Return vs Nifty]))/_xlfn.STDEV.P(Table2[1Y Return vs Nifty])</f>
        <v>0.10105190436122873</v>
      </c>
      <c r="I176">
        <v>-0.42683015698089199</v>
      </c>
      <c r="J176">
        <f>(Table2[[#This Row],[1M Return vs Nifty]]-AVERAGE(Table2[1M Return vs Nifty]))/_xlfn.STDEV.P(Table2[1M Return vs Nifty])</f>
        <v>-2.1117015122764512E-4</v>
      </c>
      <c r="K176">
        <v>18.911764739776402</v>
      </c>
      <c r="L176">
        <f>(Table2[[#This Row],[6M Return vs Nifty]]-AVERAGE(Table2[6M Return vs Nifty]))/_xlfn.STDEV.P(Table2[6M Return vs Nifty])</f>
        <v>0.12874637917399298</v>
      </c>
      <c r="M176">
        <v>-8.9012646949394298</v>
      </c>
      <c r="N176">
        <f>(Table2[[#This Row],[1W Return vs Nifty]]-AVERAGE(Table2[1W Return vs Nifty]))/_xlfn.STDEV.P(Table2[1W Return vs Nifty])</f>
        <v>-1.6004175956421114</v>
      </c>
      <c r="O176">
        <v>550.97</v>
      </c>
      <c r="P176">
        <v>525.67956169777904</v>
      </c>
      <c r="Q176">
        <v>445.59359379087601</v>
      </c>
      <c r="R176">
        <v>39.7649106011946</v>
      </c>
      <c r="S176" s="1">
        <f>(Table2[[#This Row],[Close Price]]-Table2[[#This Row],[20D EMA]])/Table2[[#This Row],[20D EMA]]</f>
        <v>-2.3994046862805644E-2</v>
      </c>
      <c r="T176" s="1">
        <f>(Table2[[#This Row],[Close Price]]-Table2[[#This Row],[50D EMA]])/Table2[[#This Row],[50D EMA]]</f>
        <v>2.2961589496150962E-2</v>
      </c>
      <c r="U176" s="1">
        <f>(Table2[[#This Row],[Close Price]]-Table2[[#This Row],[200D EMA]])/Table2[[#This Row],[200D EMA]]</f>
        <v>0.20681717038412903</v>
      </c>
      <c r="V176">
        <v>0.86256087412821802</v>
      </c>
      <c r="W176">
        <v>530</v>
      </c>
      <c r="X176">
        <v>545</v>
      </c>
      <c r="Y176">
        <v>528.6</v>
      </c>
      <c r="Z176">
        <v>569</v>
      </c>
      <c r="AA176">
        <v>528.6</v>
      </c>
      <c r="AB176">
        <v>590.4</v>
      </c>
      <c r="AC176" s="1">
        <f>(Table2[[#This Row],[Close Price]]/Table2[[#This Row],[Day Low]])-1</f>
        <v>1.4622641509433931E-2</v>
      </c>
      <c r="AD176" s="1">
        <f>(Table2[[#This Row],[Day High]]/Table2[[#This Row],[Close Price]])-1</f>
        <v>1.348210134821004E-2</v>
      </c>
      <c r="AE176" s="1">
        <f>(Table2[[#This Row],[Close Price]]/Table2[[#This Row],[Current Week Low]])-1</f>
        <v>1.730987514188409E-2</v>
      </c>
      <c r="AF176" s="1">
        <f>(Table2[[#This Row],[Current Week High]]/Table2[[#This Row],[Close Price]])-1</f>
        <v>5.8112505811250603E-2</v>
      </c>
      <c r="AG176" s="1">
        <f>(Table2[[#This Row],[Close Price]]/Table2[[#This Row],[Current Month Low]])-1</f>
        <v>1.730987514188409E-2</v>
      </c>
      <c r="AH176" s="1">
        <f>(Table2[[#This Row],[Current Month High]]/Table2[[#This Row],[Close Price]])-1</f>
        <v>9.7907949790794868E-2</v>
      </c>
      <c r="AI176">
        <v>21.2459321245932</v>
      </c>
      <c r="AJ176">
        <v>71.8051118210862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0.09</v>
      </c>
      <c r="AM176" t="s">
        <v>3203</v>
      </c>
      <c r="AN176">
        <v>-8.86</v>
      </c>
      <c r="AO176" t="s">
        <v>3202</v>
      </c>
      <c r="AP176">
        <v>0.14745187412531099</v>
      </c>
      <c r="AQ176">
        <f>(Table2[[#This Row],[Sharpe Ratio]]-AVERAGE(Table2[Sharpe Ratio]))/_xlfn.STDEV.P(Table2[Sharpe Ratio])</f>
        <v>0.96435821581971848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-0.40647226643839907</v>
      </c>
      <c r="AS176">
        <f>_xlfn.RANK.AVG(Table2[[#This Row],[1Y Return vs Nifty Z-Score]],Table2[1Y Return vs Nifty Z-Score])</f>
        <v>270</v>
      </c>
      <c r="AT176">
        <f>_xlfn.RANK.AVG(Table2[[#This Row],[6M Return vs Nifty Z-Score]],Table2[6M Return vs Nifty Z-Score])</f>
        <v>284</v>
      </c>
      <c r="AU176">
        <f>_xlfn.RANK.AVG(Table2[[#This Row],[Sharpe Ratio Z-Score]],Table2[Sharpe Ratio Z-Score])</f>
        <v>119</v>
      </c>
      <c r="AV176">
        <f>(Table2[[#This Row],[Rank 1Y]]+Table2[[#This Row],[Rank 6M]]+Table2[[#This Row],[Rank Sharpe]])/3</f>
        <v>224.33333333333334</v>
      </c>
    </row>
    <row r="177" spans="1:48" x14ac:dyDescent="0.3">
      <c r="A177" t="s">
        <v>629</v>
      </c>
      <c r="B177" t="s">
        <v>630</v>
      </c>
      <c r="C177" t="s">
        <v>3162</v>
      </c>
      <c r="D177" t="s">
        <v>54</v>
      </c>
      <c r="E177">
        <v>30700.434972544001</v>
      </c>
      <c r="F177">
        <v>232.67</v>
      </c>
      <c r="G177">
        <v>104.986401956924</v>
      </c>
      <c r="H177">
        <f>(Table2[[#This Row],[1Y Return vs Nifty]]-AVERAGE(Table2[1Y Return vs Nifty]))/_xlfn.STDEV.P(Table2[1Y Return vs Nifty])</f>
        <v>1.2622873983446385</v>
      </c>
      <c r="I177">
        <v>24.424883452694001</v>
      </c>
      <c r="J177">
        <f>(Table2[[#This Row],[1M Return vs Nifty]]-AVERAGE(Table2[1M Return vs Nifty]))/_xlfn.STDEV.P(Table2[1M Return vs Nifty])</f>
        <v>2.3505013969196442</v>
      </c>
      <c r="K177">
        <v>74.803469811661799</v>
      </c>
      <c r="L177">
        <f>(Table2[[#This Row],[6M Return vs Nifty]]-AVERAGE(Table2[6M Return vs Nifty]))/_xlfn.STDEV.P(Table2[6M Return vs Nifty])</f>
        <v>1.8638431730638045</v>
      </c>
      <c r="M177">
        <v>9.7958199808087798</v>
      </c>
      <c r="N177">
        <f>(Table2[[#This Row],[1W Return vs Nifty]]-AVERAGE(Table2[1W Return vs Nifty]))/_xlfn.STDEV.P(Table2[1W Return vs Nifty])</f>
        <v>2.7287777210230169</v>
      </c>
      <c r="O177">
        <v>205.25</v>
      </c>
      <c r="P177">
        <v>185.82482917043001</v>
      </c>
      <c r="Q177">
        <v>152.60094035872501</v>
      </c>
      <c r="R177">
        <v>75.946328536927396</v>
      </c>
      <c r="S177" s="1">
        <f>(Table2[[#This Row],[Close Price]]-Table2[[#This Row],[20D EMA]])/Table2[[#This Row],[20D EMA]]</f>
        <v>0.13359317904993903</v>
      </c>
      <c r="T177" s="1">
        <f>(Table2[[#This Row],[Close Price]]-Table2[[#This Row],[50D EMA]])/Table2[[#This Row],[50D EMA]]</f>
        <v>0.25209317311738649</v>
      </c>
      <c r="U177" s="1">
        <f>(Table2[[#This Row],[Close Price]]-Table2[[#This Row],[200D EMA]])/Table2[[#This Row],[200D EMA]]</f>
        <v>0.52469571585242858</v>
      </c>
      <c r="V177">
        <v>2.9543736922363002</v>
      </c>
      <c r="W177">
        <v>230.5</v>
      </c>
      <c r="X177">
        <v>239.9</v>
      </c>
      <c r="Y177">
        <v>214.75</v>
      </c>
      <c r="Z177">
        <v>243.99</v>
      </c>
      <c r="AA177">
        <v>186.53</v>
      </c>
      <c r="AB177">
        <v>243.99</v>
      </c>
      <c r="AC177" s="1">
        <f>(Table2[[#This Row],[Close Price]]/Table2[[#This Row],[Day Low]])-1</f>
        <v>9.4143167028200025E-3</v>
      </c>
      <c r="AD177" s="1">
        <f>(Table2[[#This Row],[Day High]]/Table2[[#This Row],[Close Price]])-1</f>
        <v>3.1074053380324207E-2</v>
      </c>
      <c r="AE177" s="1">
        <f>(Table2[[#This Row],[Close Price]]/Table2[[#This Row],[Current Week Low]])-1</f>
        <v>8.3445867287543551E-2</v>
      </c>
      <c r="AF177" s="1">
        <f>(Table2[[#This Row],[Current Week High]]/Table2[[#This Row],[Close Price]])-1</f>
        <v>4.865259810031386E-2</v>
      </c>
      <c r="AG177" s="1">
        <f>(Table2[[#This Row],[Close Price]]/Table2[[#This Row],[Current Month Low]])-1</f>
        <v>0.24735967404707004</v>
      </c>
      <c r="AH177" s="1">
        <f>(Table2[[#This Row],[Current Month High]]/Table2[[#This Row],[Close Price]])-1</f>
        <v>4.865259810031386E-2</v>
      </c>
      <c r="AI177">
        <v>4.8652598100313798</v>
      </c>
      <c r="AJ177">
        <v>165.90857142857101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0.21</v>
      </c>
      <c r="AM177" t="s">
        <v>3203</v>
      </c>
      <c r="AN177">
        <v>25.86</v>
      </c>
      <c r="AO177" t="s">
        <v>3203</v>
      </c>
      <c r="AQ177">
        <f>(Table2[[#This Row],[Sharpe Ratio]]-AVERAGE(Table2[Sharpe Ratio]))/_xlfn.STDEV.P(Table2[Sharpe Ratio])</f>
        <v>-0.7573313484192038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7.4480783409319002</v>
      </c>
      <c r="AS177">
        <f>_xlfn.RANK.AVG(Table2[[#This Row],[1Y Return vs Nifty Z-Score]],Table2[1Y Return vs Nifty Z-Score])</f>
        <v>74</v>
      </c>
      <c r="AT177">
        <f>_xlfn.RANK.AVG(Table2[[#This Row],[6M Return vs Nifty Z-Score]],Table2[6M Return vs Nifty Z-Score])</f>
        <v>36</v>
      </c>
      <c r="AU177">
        <f>_xlfn.RANK.AVG(Table2[[#This Row],[Sharpe Ratio Z-Score]],Table2[Sharpe Ratio Z-Score])</f>
        <v>563.5</v>
      </c>
      <c r="AV177">
        <f>(Table2[[#This Row],[Rank 1Y]]+Table2[[#This Row],[Rank 6M]]+Table2[[#This Row],[Rank Sharpe]])/3</f>
        <v>224.5</v>
      </c>
    </row>
    <row r="178" spans="1:48" x14ac:dyDescent="0.3">
      <c r="A178" t="s">
        <v>977</v>
      </c>
      <c r="B178" t="s">
        <v>978</v>
      </c>
      <c r="C178" t="s">
        <v>3159</v>
      </c>
      <c r="D178" t="s">
        <v>979</v>
      </c>
      <c r="E178">
        <v>15068.05820865</v>
      </c>
      <c r="F178">
        <v>469.5</v>
      </c>
      <c r="G178">
        <v>83.032453915118396</v>
      </c>
      <c r="H178">
        <f>(Table2[[#This Row],[1Y Return vs Nifty]]-AVERAGE(Table2[1Y Return vs Nifty]))/_xlfn.STDEV.P(Table2[1Y Return vs Nifty])</f>
        <v>0.89961165825322797</v>
      </c>
      <c r="I178">
        <v>-5.0142798815487604</v>
      </c>
      <c r="J178">
        <f>(Table2[[#This Row],[1M Return vs Nifty]]-AVERAGE(Table2[1M Return vs Nifty]))/_xlfn.STDEV.P(Table2[1M Return vs Nifty])</f>
        <v>-0.43413600478111497</v>
      </c>
      <c r="K178">
        <v>8.1835052723975998</v>
      </c>
      <c r="L178">
        <f>(Table2[[#This Row],[6M Return vs Nifty]]-AVERAGE(Table2[6M Return vs Nifty]))/_xlfn.STDEV.P(Table2[6M Return vs Nifty])</f>
        <v>-0.20430069072530163</v>
      </c>
      <c r="M178">
        <v>-7.6762793073326803</v>
      </c>
      <c r="N178">
        <f>(Table2[[#This Row],[1W Return vs Nifty]]-AVERAGE(Table2[1W Return vs Nifty]))/_xlfn.STDEV.P(Table2[1W Return vs Nifty])</f>
        <v>-1.3167797400629961</v>
      </c>
      <c r="O178">
        <v>483.13</v>
      </c>
      <c r="P178">
        <v>479.42777885868901</v>
      </c>
      <c r="Q178">
        <v>404.14695520502602</v>
      </c>
      <c r="R178">
        <v>36.828389858696703</v>
      </c>
      <c r="S178" s="1">
        <f>(Table2[[#This Row],[Close Price]]-Table2[[#This Row],[20D EMA]])/Table2[[#This Row],[20D EMA]]</f>
        <v>-2.8211868441206291E-2</v>
      </c>
      <c r="T178" s="1">
        <f>(Table2[[#This Row],[Close Price]]-Table2[[#This Row],[50D EMA]])/Table2[[#This Row],[50D EMA]]</f>
        <v>-2.0707558669885117E-2</v>
      </c>
      <c r="U178" s="1">
        <f>(Table2[[#This Row],[Close Price]]-Table2[[#This Row],[200D EMA]])/Table2[[#This Row],[200D EMA]]</f>
        <v>0.16170614167269926</v>
      </c>
      <c r="V178">
        <v>0.25373968721740398</v>
      </c>
      <c r="W178">
        <v>461.05</v>
      </c>
      <c r="X178">
        <v>474.5</v>
      </c>
      <c r="Y178">
        <v>461.05</v>
      </c>
      <c r="Z178">
        <v>483.5</v>
      </c>
      <c r="AA178">
        <v>461.05</v>
      </c>
      <c r="AB178">
        <v>516</v>
      </c>
      <c r="AC178" s="1">
        <f>(Table2[[#This Row],[Close Price]]/Table2[[#This Row],[Day Low]])-1</f>
        <v>1.8327730181108226E-2</v>
      </c>
      <c r="AD178" s="1">
        <f>(Table2[[#This Row],[Day High]]/Table2[[#This Row],[Close Price]])-1</f>
        <v>1.0649627263045858E-2</v>
      </c>
      <c r="AE178" s="1">
        <f>(Table2[[#This Row],[Close Price]]/Table2[[#This Row],[Current Week Low]])-1</f>
        <v>1.8327730181108226E-2</v>
      </c>
      <c r="AF178" s="1">
        <f>(Table2[[#This Row],[Current Week High]]/Table2[[#This Row],[Close Price]])-1</f>
        <v>2.9818956336528313E-2</v>
      </c>
      <c r="AG178" s="1">
        <f>(Table2[[#This Row],[Close Price]]/Table2[[#This Row],[Current Month Low]])-1</f>
        <v>1.8327730181108226E-2</v>
      </c>
      <c r="AH178" s="1">
        <f>(Table2[[#This Row],[Current Month High]]/Table2[[#This Row],[Close Price]])-1</f>
        <v>9.9041533546325944E-2</v>
      </c>
      <c r="AI178">
        <v>31.586794462193801</v>
      </c>
      <c r="AJ178">
        <v>131.85185185185099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-0.08</v>
      </c>
      <c r="AM178" t="s">
        <v>3202</v>
      </c>
      <c r="AN178">
        <v>-6.1</v>
      </c>
      <c r="AO178" t="s">
        <v>3202</v>
      </c>
      <c r="AP178">
        <v>0.119464762262689</v>
      </c>
      <c r="AQ178">
        <f>(Table2[[#This Row],[Sharpe Ratio]]-AVERAGE(Table2[Sharpe Ratio]))/_xlfn.STDEV.P(Table2[Sharpe Ratio])</f>
        <v>0.63757282422738215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-0.4180319530888027</v>
      </c>
      <c r="AS178">
        <f>_xlfn.RANK.AVG(Table2[[#This Row],[1Y Return vs Nifty Z-Score]],Table2[1Y Return vs Nifty Z-Score])</f>
        <v>104</v>
      </c>
      <c r="AT178">
        <f>_xlfn.RANK.AVG(Table2[[#This Row],[6M Return vs Nifty Z-Score]],Table2[6M Return vs Nifty Z-Score])</f>
        <v>385</v>
      </c>
      <c r="AU178">
        <f>_xlfn.RANK.AVG(Table2[[#This Row],[Sharpe Ratio Z-Score]],Table2[Sharpe Ratio Z-Score])</f>
        <v>189</v>
      </c>
      <c r="AV178">
        <f>(Table2[[#This Row],[Rank 1Y]]+Table2[[#This Row],[Rank 6M]]+Table2[[#This Row],[Rank Sharpe]])/3</f>
        <v>226</v>
      </c>
    </row>
    <row r="179" spans="1:48" x14ac:dyDescent="0.3">
      <c r="A179" t="s">
        <v>454</v>
      </c>
      <c r="B179" t="s">
        <v>455</v>
      </c>
      <c r="C179" t="s">
        <v>3172</v>
      </c>
      <c r="D179" t="s">
        <v>378</v>
      </c>
      <c r="E179">
        <v>49839.805487065001</v>
      </c>
      <c r="F179">
        <v>1692.35</v>
      </c>
      <c r="G179">
        <v>23.430064835500598</v>
      </c>
      <c r="H179">
        <f>(Table2[[#This Row],[1Y Return vs Nifty]]-AVERAGE(Table2[1Y Return vs Nifty]))/_xlfn.STDEV.P(Table2[1Y Return vs Nifty])</f>
        <v>-8.5010357317906182E-2</v>
      </c>
      <c r="I179">
        <v>-4.51343233894245</v>
      </c>
      <c r="J179">
        <f>(Table2[[#This Row],[1M Return vs Nifty]]-AVERAGE(Table2[1M Return vs Nifty]))/_xlfn.STDEV.P(Table2[1M Return vs Nifty])</f>
        <v>-0.38676105788277026</v>
      </c>
      <c r="K179">
        <v>37.7237034307282</v>
      </c>
      <c r="L179">
        <f>(Table2[[#This Row],[6M Return vs Nifty]]-AVERAGE(Table2[6M Return vs Nifty]))/_xlfn.STDEV.P(Table2[6M Return vs Nifty])</f>
        <v>0.71274242058195103</v>
      </c>
      <c r="M179">
        <v>-2.2091462799586901</v>
      </c>
      <c r="N179">
        <f>(Table2[[#This Row],[1W Return vs Nifty]]-AVERAGE(Table2[1W Return vs Nifty]))/_xlfn.STDEV.P(Table2[1W Return vs Nifty])</f>
        <v>-5.089860895849796E-2</v>
      </c>
      <c r="O179">
        <v>1711.33</v>
      </c>
      <c r="P179">
        <v>1652.8822629296301</v>
      </c>
      <c r="Q179">
        <v>1386.04315852729</v>
      </c>
      <c r="R179">
        <v>37.084005555396999</v>
      </c>
      <c r="S179" s="1">
        <f>(Table2[[#This Row],[Close Price]]-Table2[[#This Row],[20D EMA]])/Table2[[#This Row],[20D EMA]]</f>
        <v>-1.1090789035428596E-2</v>
      </c>
      <c r="T179" s="1">
        <f>(Table2[[#This Row],[Close Price]]-Table2[[#This Row],[50D EMA]])/Table2[[#This Row],[50D EMA]]</f>
        <v>2.3878129710470566E-2</v>
      </c>
      <c r="U179" s="1">
        <f>(Table2[[#This Row],[Close Price]]-Table2[[#This Row],[200D EMA]])/Table2[[#This Row],[200D EMA]]</f>
        <v>0.22099372561974884</v>
      </c>
      <c r="V179">
        <v>0.55266726332184302</v>
      </c>
      <c r="W179">
        <v>1686.75</v>
      </c>
      <c r="X179">
        <v>1713.4</v>
      </c>
      <c r="Y179">
        <v>1667.05</v>
      </c>
      <c r="Z179">
        <v>1728.25</v>
      </c>
      <c r="AA179">
        <v>1667.05</v>
      </c>
      <c r="AB179">
        <v>1773.55</v>
      </c>
      <c r="AC179" s="1">
        <f>(Table2[[#This Row],[Close Price]]/Table2[[#This Row],[Day Low]])-1</f>
        <v>3.3199940714390141E-3</v>
      </c>
      <c r="AD179" s="1">
        <f>(Table2[[#This Row],[Day High]]/Table2[[#This Row],[Close Price]])-1</f>
        <v>1.2438325405501383E-2</v>
      </c>
      <c r="AE179" s="1">
        <f>(Table2[[#This Row],[Close Price]]/Table2[[#This Row],[Current Week Low]])-1</f>
        <v>1.5176509402837324E-2</v>
      </c>
      <c r="AF179" s="1">
        <f>(Table2[[#This Row],[Current Week High]]/Table2[[#This Row],[Close Price]])-1</f>
        <v>2.1213106035985474E-2</v>
      </c>
      <c r="AG179" s="1">
        <f>(Table2[[#This Row],[Close Price]]/Table2[[#This Row],[Current Month Low]])-1</f>
        <v>1.5176509402837324E-2</v>
      </c>
      <c r="AH179" s="1">
        <f>(Table2[[#This Row],[Current Month High]]/Table2[[#This Row],[Close Price]])-1</f>
        <v>4.7980618666351615E-2</v>
      </c>
      <c r="AI179">
        <v>5.7109935887966499</v>
      </c>
      <c r="AJ179">
        <v>66.071340954810793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7.0000000000000007E-2</v>
      </c>
      <c r="AM179" t="s">
        <v>3203</v>
      </c>
      <c r="AN179">
        <v>-2.88</v>
      </c>
      <c r="AO179" t="s">
        <v>3202</v>
      </c>
      <c r="AP179">
        <v>0.107612307231925</v>
      </c>
      <c r="AQ179">
        <f>(Table2[[#This Row],[Sharpe Ratio]]-AVERAGE(Table2[Sharpe Ratio]))/_xlfn.STDEV.P(Table2[Sharpe Ratio])</f>
        <v>0.4991802248919856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0.68925262131476228</v>
      </c>
      <c r="AS179">
        <f>_xlfn.RANK.AVG(Table2[[#This Row],[1Y Return vs Nifty Z-Score]],Table2[1Y Return vs Nifty Z-Score])</f>
        <v>327</v>
      </c>
      <c r="AT179">
        <f>_xlfn.RANK.AVG(Table2[[#This Row],[6M Return vs Nifty Z-Score]],Table2[6M Return vs Nifty Z-Score])</f>
        <v>143</v>
      </c>
      <c r="AU179">
        <f>_xlfn.RANK.AVG(Table2[[#This Row],[Sharpe Ratio Z-Score]],Table2[Sharpe Ratio Z-Score])</f>
        <v>209</v>
      </c>
      <c r="AV179">
        <f>(Table2[[#This Row],[Rank 1Y]]+Table2[[#This Row],[Rank 6M]]+Table2[[#This Row],[Rank Sharpe]])/3</f>
        <v>226.33333333333334</v>
      </c>
    </row>
    <row r="180" spans="1:48" x14ac:dyDescent="0.3">
      <c r="A180" t="s">
        <v>502</v>
      </c>
      <c r="B180" t="s">
        <v>503</v>
      </c>
      <c r="C180" t="s">
        <v>3162</v>
      </c>
      <c r="D180" t="s">
        <v>269</v>
      </c>
      <c r="E180">
        <v>43493.138906280001</v>
      </c>
      <c r="F180">
        <v>576.1</v>
      </c>
      <c r="G180">
        <v>44.828608115068</v>
      </c>
      <c r="H180">
        <f>(Table2[[#This Row],[1Y Return vs Nifty]]-AVERAGE(Table2[1Y Return vs Nifty]))/_xlfn.STDEV.P(Table2[1Y Return vs Nifty])</f>
        <v>0.26849018418000037</v>
      </c>
      <c r="I180">
        <v>12.0982522176004</v>
      </c>
      <c r="J180">
        <f>(Table2[[#This Row],[1M Return vs Nifty]]-AVERAGE(Table2[1M Return vs Nifty]))/_xlfn.STDEV.P(Table2[1M Return vs Nifty])</f>
        <v>1.1845308160136165</v>
      </c>
      <c r="K180">
        <v>27.082908068623301</v>
      </c>
      <c r="L180">
        <f>(Table2[[#This Row],[6M Return vs Nifty]]-AVERAGE(Table2[6M Return vs Nifty]))/_xlfn.STDEV.P(Table2[6M Return vs Nifty])</f>
        <v>0.38241057807545115</v>
      </c>
      <c r="M180">
        <v>2.3935334875985799</v>
      </c>
      <c r="N180">
        <f>(Table2[[#This Row],[1W Return vs Nifty]]-AVERAGE(Table2[1W Return vs Nifty]))/_xlfn.STDEV.P(Table2[1W Return vs Nifty])</f>
        <v>1.0148236701764917</v>
      </c>
      <c r="O180">
        <v>545.9</v>
      </c>
      <c r="P180">
        <v>520.12956962246403</v>
      </c>
      <c r="Q180">
        <v>453.45867815955597</v>
      </c>
      <c r="R180">
        <v>68.881332223466202</v>
      </c>
      <c r="S180" s="1">
        <f>(Table2[[#This Row],[Close Price]]-Table2[[#This Row],[20D EMA]])/Table2[[#This Row],[20D EMA]]</f>
        <v>5.5321487451914356E-2</v>
      </c>
      <c r="T180" s="1">
        <f>(Table2[[#This Row],[Close Price]]-Table2[[#This Row],[50D EMA]])/Table2[[#This Row],[50D EMA]]</f>
        <v>0.10760862993842499</v>
      </c>
      <c r="U180" s="1">
        <f>(Table2[[#This Row],[Close Price]]-Table2[[#This Row],[200D EMA]])/Table2[[#This Row],[200D EMA]]</f>
        <v>0.27045754717542519</v>
      </c>
      <c r="V180">
        <v>0.826255127115888</v>
      </c>
      <c r="W180">
        <v>564.1</v>
      </c>
      <c r="X180">
        <v>576.5</v>
      </c>
      <c r="Y180">
        <v>542.15</v>
      </c>
      <c r="Z180">
        <v>576.95000000000005</v>
      </c>
      <c r="AA180">
        <v>537.4</v>
      </c>
      <c r="AB180">
        <v>576.95000000000005</v>
      </c>
      <c r="AC180" s="1">
        <f>(Table2[[#This Row],[Close Price]]/Table2[[#This Row],[Day Low]])-1</f>
        <v>2.1272823967381616E-2</v>
      </c>
      <c r="AD180" s="1">
        <f>(Table2[[#This Row],[Day High]]/Table2[[#This Row],[Close Price]])-1</f>
        <v>6.9432390210022454E-4</v>
      </c>
      <c r="AE180" s="1">
        <f>(Table2[[#This Row],[Close Price]]/Table2[[#This Row],[Current Week Low]])-1</f>
        <v>6.2621045836023237E-2</v>
      </c>
      <c r="AF180" s="1">
        <f>(Table2[[#This Row],[Current Week High]]/Table2[[#This Row],[Close Price]])-1</f>
        <v>1.4754382919632825E-3</v>
      </c>
      <c r="AG180" s="1">
        <f>(Table2[[#This Row],[Close Price]]/Table2[[#This Row],[Current Month Low]])-1</f>
        <v>7.2013397841458993E-2</v>
      </c>
      <c r="AH180" s="1">
        <f>(Table2[[#This Row],[Current Month High]]/Table2[[#This Row],[Close Price]])-1</f>
        <v>1.4754382919632825E-3</v>
      </c>
      <c r="AI180">
        <v>0.147543829196328</v>
      </c>
      <c r="AJ180">
        <v>83.588272785213505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3202</v>
      </c>
      <c r="AN180">
        <v>6.74</v>
      </c>
      <c r="AO180" t="s">
        <v>3203</v>
      </c>
      <c r="AP180">
        <v>9.3847721561007999E-2</v>
      </c>
      <c r="AQ180">
        <f>(Table2[[#This Row],[Sharpe Ratio]]-AVERAGE(Table2[Sharpe Ratio]))/_xlfn.STDEV.P(Table2[Sharpe Ratio])</f>
        <v>0.33846105027131906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3.1887162987168791</v>
      </c>
      <c r="AS180">
        <f>_xlfn.RANK.AVG(Table2[[#This Row],[1Y Return vs Nifty Z-Score]],Table2[1Y Return vs Nifty Z-Score])</f>
        <v>225</v>
      </c>
      <c r="AT180">
        <f>_xlfn.RANK.AVG(Table2[[#This Row],[6M Return vs Nifty Z-Score]],Table2[6M Return vs Nifty Z-Score])</f>
        <v>207</v>
      </c>
      <c r="AU180">
        <f>_xlfn.RANK.AVG(Table2[[#This Row],[Sharpe Ratio Z-Score]],Table2[Sharpe Ratio Z-Score])</f>
        <v>251</v>
      </c>
      <c r="AV180">
        <f>(Table2[[#This Row],[Rank 1Y]]+Table2[[#This Row],[Rank 6M]]+Table2[[#This Row],[Rank Sharpe]])/3</f>
        <v>227.66666666666666</v>
      </c>
    </row>
    <row r="181" spans="1:48" x14ac:dyDescent="0.3">
      <c r="A181" t="s">
        <v>226</v>
      </c>
      <c r="B181" t="s">
        <v>227</v>
      </c>
      <c r="C181" t="s">
        <v>3162</v>
      </c>
      <c r="D181" t="s">
        <v>54</v>
      </c>
      <c r="E181">
        <v>117151.19682880001</v>
      </c>
      <c r="F181">
        <v>3461.45</v>
      </c>
      <c r="G181">
        <v>59.3622568954736</v>
      </c>
      <c r="H181">
        <f>(Table2[[#This Row],[1Y Return vs Nifty]]-AVERAGE(Table2[1Y Return vs Nifty]))/_xlfn.STDEV.P(Table2[1Y Return vs Nifty])</f>
        <v>0.50858375721866156</v>
      </c>
      <c r="I181">
        <v>-1.07615765888215</v>
      </c>
      <c r="J181">
        <f>(Table2[[#This Row],[1M Return vs Nifty]]-AVERAGE(Table2[1M Return vs Nifty]))/_xlfn.STDEV.P(Table2[1M Return vs Nifty])</f>
        <v>-6.1630770539258611E-2</v>
      </c>
      <c r="K181">
        <v>15.7812162614764</v>
      </c>
      <c r="L181">
        <f>(Table2[[#This Row],[6M Return vs Nifty]]-AVERAGE(Table2[6M Return vs Nifty]))/_xlfn.STDEV.P(Table2[6M Return vs Nifty])</f>
        <v>3.1561928980018444E-2</v>
      </c>
      <c r="M181">
        <v>-1.0695016365280099</v>
      </c>
      <c r="N181">
        <f>(Table2[[#This Row],[1W Return vs Nifty]]-AVERAGE(Table2[1W Return vs Nifty]))/_xlfn.STDEV.P(Table2[1W Return vs Nifty])</f>
        <v>0.21297912056807941</v>
      </c>
      <c r="O181">
        <v>3393.49</v>
      </c>
      <c r="P181">
        <v>3241.45152657171</v>
      </c>
      <c r="Q181">
        <v>2758.1346575698799</v>
      </c>
      <c r="R181">
        <v>65.442655494822105</v>
      </c>
      <c r="S181" s="1">
        <f>(Table2[[#This Row],[Close Price]]-Table2[[#This Row],[20D EMA]])/Table2[[#This Row],[20D EMA]]</f>
        <v>2.0026580305231498E-2</v>
      </c>
      <c r="T181" s="1">
        <f>(Table2[[#This Row],[Close Price]]-Table2[[#This Row],[50D EMA]])/Table2[[#This Row],[50D EMA]]</f>
        <v>6.78703573460403E-2</v>
      </c>
      <c r="U181" s="1">
        <f>(Table2[[#This Row],[Close Price]]-Table2[[#This Row],[200D EMA]])/Table2[[#This Row],[200D EMA]]</f>
        <v>0.25499673864719596</v>
      </c>
      <c r="V181">
        <v>0.996204336287831</v>
      </c>
      <c r="W181">
        <v>3450.3</v>
      </c>
      <c r="X181">
        <v>3525</v>
      </c>
      <c r="Y181">
        <v>3364.15</v>
      </c>
      <c r="Z181">
        <v>3525</v>
      </c>
      <c r="AA181">
        <v>3364.15</v>
      </c>
      <c r="AB181">
        <v>3525</v>
      </c>
      <c r="AC181" s="1">
        <f>(Table2[[#This Row],[Close Price]]/Table2[[#This Row],[Day Low]])-1</f>
        <v>3.2316030490100456E-3</v>
      </c>
      <c r="AD181" s="1">
        <f>(Table2[[#This Row],[Day High]]/Table2[[#This Row],[Close Price]])-1</f>
        <v>1.8359358072484122E-2</v>
      </c>
      <c r="AE181" s="1">
        <f>(Table2[[#This Row],[Close Price]]/Table2[[#This Row],[Current Week Low]])-1</f>
        <v>2.8922610466239451E-2</v>
      </c>
      <c r="AF181" s="1">
        <f>(Table2[[#This Row],[Current Week High]]/Table2[[#This Row],[Close Price]])-1</f>
        <v>1.8359358072484122E-2</v>
      </c>
      <c r="AG181" s="1">
        <f>(Table2[[#This Row],[Close Price]]/Table2[[#This Row],[Current Month Low]])-1</f>
        <v>2.8922610466239451E-2</v>
      </c>
      <c r="AH181" s="1">
        <f>(Table2[[#This Row],[Current Month High]]/Table2[[#This Row],[Close Price]])-1</f>
        <v>1.8359358072484122E-2</v>
      </c>
      <c r="AI181">
        <v>3.2515275390371201</v>
      </c>
      <c r="AJ181">
        <v>90.038156413846096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0.02</v>
      </c>
      <c r="AM181" t="s">
        <v>3203</v>
      </c>
      <c r="AN181">
        <v>2.96</v>
      </c>
      <c r="AO181" t="s">
        <v>3203</v>
      </c>
      <c r="AP181">
        <v>0.10744035024847499</v>
      </c>
      <c r="AQ181">
        <f>(Table2[[#This Row],[Sharpe Ratio]]-AVERAGE(Table2[Sharpe Ratio]))/_xlfn.STDEV.P(Table2[Sharpe Ratio])</f>
        <v>0.49717240677736285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1.1886664430048637</v>
      </c>
      <c r="AS181">
        <f>_xlfn.RANK.AVG(Table2[[#This Row],[1Y Return vs Nifty Z-Score]],Table2[1Y Return vs Nifty Z-Score])</f>
        <v>164</v>
      </c>
      <c r="AT181">
        <f>_xlfn.RANK.AVG(Table2[[#This Row],[6M Return vs Nifty Z-Score]],Table2[6M Return vs Nifty Z-Score])</f>
        <v>310</v>
      </c>
      <c r="AU181">
        <f>_xlfn.RANK.AVG(Table2[[#This Row],[Sharpe Ratio Z-Score]],Table2[Sharpe Ratio Z-Score])</f>
        <v>210</v>
      </c>
      <c r="AV181">
        <f>(Table2[[#This Row],[Rank 1Y]]+Table2[[#This Row],[Rank 6M]]+Table2[[#This Row],[Rank Sharpe]])/3</f>
        <v>228</v>
      </c>
    </row>
    <row r="182" spans="1:48" x14ac:dyDescent="0.3">
      <c r="A182" t="s">
        <v>156</v>
      </c>
      <c r="B182" t="s">
        <v>157</v>
      </c>
      <c r="C182" t="s">
        <v>3165</v>
      </c>
      <c r="D182" t="s">
        <v>158</v>
      </c>
      <c r="E182">
        <v>172431.02073652</v>
      </c>
      <c r="F182">
        <v>441.7</v>
      </c>
      <c r="G182">
        <v>63.564524362787203</v>
      </c>
      <c r="H182">
        <f>(Table2[[#This Row],[1Y Return vs Nifty]]-AVERAGE(Table2[1Y Return vs Nifty]))/_xlfn.STDEV.P(Table2[1Y Return vs Nifty])</f>
        <v>0.57800454936355683</v>
      </c>
      <c r="I182">
        <v>-4.5604077809816301</v>
      </c>
      <c r="J182">
        <f>(Table2[[#This Row],[1M Return vs Nifty]]-AVERAGE(Table2[1M Return vs Nifty]))/_xlfn.STDEV.P(Table2[1M Return vs Nifty])</f>
        <v>-0.39120444410874955</v>
      </c>
      <c r="K182">
        <v>49.741428580304202</v>
      </c>
      <c r="L182">
        <f>(Table2[[#This Row],[6M Return vs Nifty]]-AVERAGE(Table2[6M Return vs Nifty]))/_xlfn.STDEV.P(Table2[6M Return vs Nifty])</f>
        <v>1.0858195408819935</v>
      </c>
      <c r="M182">
        <v>-8.9941972901172793</v>
      </c>
      <c r="N182">
        <f>(Table2[[#This Row],[1W Return vs Nifty]]-AVERAGE(Table2[1W Return vs Nifty]))/_xlfn.STDEV.P(Table2[1W Return vs Nifty])</f>
        <v>-1.6219355682451522</v>
      </c>
      <c r="O182">
        <v>450.5</v>
      </c>
      <c r="P182">
        <v>445.26402606359898</v>
      </c>
      <c r="Q182">
        <v>379.67389779309298</v>
      </c>
      <c r="R182">
        <v>42.493098815131098</v>
      </c>
      <c r="S182" s="1">
        <f>(Table2[[#This Row],[Close Price]]-Table2[[#This Row],[20D EMA]])/Table2[[#This Row],[20D EMA]]</f>
        <v>-1.9533851276359624E-2</v>
      </c>
      <c r="T182" s="1">
        <f>(Table2[[#This Row],[Close Price]]-Table2[[#This Row],[50D EMA]])/Table2[[#This Row],[50D EMA]]</f>
        <v>-8.0042982477320605E-3</v>
      </c>
      <c r="U182" s="1">
        <f>(Table2[[#This Row],[Close Price]]-Table2[[#This Row],[200D EMA]])/Table2[[#This Row],[200D EMA]]</f>
        <v>0.16336678019595843</v>
      </c>
      <c r="V182">
        <v>0.85777808396541499</v>
      </c>
      <c r="W182">
        <v>428.8</v>
      </c>
      <c r="X182">
        <v>443.55</v>
      </c>
      <c r="Y182">
        <v>424.55</v>
      </c>
      <c r="Z182">
        <v>461.4</v>
      </c>
      <c r="AA182">
        <v>424.55</v>
      </c>
      <c r="AB182">
        <v>473.65</v>
      </c>
      <c r="AC182" s="1">
        <f>(Table2[[#This Row],[Close Price]]/Table2[[#This Row],[Day Low]])-1</f>
        <v>3.0083955223880521E-2</v>
      </c>
      <c r="AD182" s="1">
        <f>(Table2[[#This Row],[Day High]]/Table2[[#This Row],[Close Price]])-1</f>
        <v>4.1883631424044498E-3</v>
      </c>
      <c r="AE182" s="1">
        <f>(Table2[[#This Row],[Close Price]]/Table2[[#This Row],[Current Week Low]])-1</f>
        <v>4.0395713107996611E-2</v>
      </c>
      <c r="AF182" s="1">
        <f>(Table2[[#This Row],[Current Week High]]/Table2[[#This Row],[Close Price]])-1</f>
        <v>4.460040751641392E-2</v>
      </c>
      <c r="AG182" s="1">
        <f>(Table2[[#This Row],[Close Price]]/Table2[[#This Row],[Current Month Low]])-1</f>
        <v>4.0395713107996611E-2</v>
      </c>
      <c r="AH182" s="1">
        <f>(Table2[[#This Row],[Current Month High]]/Table2[[#This Row],[Close Price]])-1</f>
        <v>7.23341634593615E-2</v>
      </c>
      <c r="AI182">
        <v>14.7271904007244</v>
      </c>
      <c r="AJ182">
        <v>112.355769230769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3203</v>
      </c>
      <c r="AN182">
        <v>-4.79</v>
      </c>
      <c r="AO182" t="s">
        <v>3202</v>
      </c>
      <c r="AP182">
        <v>3.1951847510327001E-2</v>
      </c>
      <c r="AQ182">
        <f>(Table2[[#This Row],[Sharpe Ratio]]-AVERAGE(Table2[Sharpe Ratio]))/_xlfn.STDEV.P(Table2[Sharpe Ratio])</f>
        <v>-0.38425258802357454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-0.73356851013192592</v>
      </c>
      <c r="AS182">
        <f>_xlfn.RANK.AVG(Table2[[#This Row],[1Y Return vs Nifty Z-Score]],Table2[1Y Return vs Nifty Z-Score])</f>
        <v>152</v>
      </c>
      <c r="AT182">
        <f>_xlfn.RANK.AVG(Table2[[#This Row],[6M Return vs Nifty Z-Score]],Table2[6M Return vs Nifty Z-Score])</f>
        <v>91</v>
      </c>
      <c r="AU182">
        <f>_xlfn.RANK.AVG(Table2[[#This Row],[Sharpe Ratio Z-Score]],Table2[Sharpe Ratio Z-Score])</f>
        <v>442</v>
      </c>
      <c r="AV182">
        <f>(Table2[[#This Row],[Rank 1Y]]+Table2[[#This Row],[Rank 6M]]+Table2[[#This Row],[Rank Sharpe]])/3</f>
        <v>228.33333333333334</v>
      </c>
    </row>
    <row r="183" spans="1:48" x14ac:dyDescent="0.3">
      <c r="A183" t="s">
        <v>839</v>
      </c>
      <c r="B183" t="s">
        <v>840</v>
      </c>
      <c r="C183" t="s">
        <v>3165</v>
      </c>
      <c r="D183" t="s">
        <v>127</v>
      </c>
      <c r="E183">
        <v>19350.677333160002</v>
      </c>
      <c r="F183">
        <v>1060.5999999999999</v>
      </c>
      <c r="G183">
        <v>198.100446795588</v>
      </c>
      <c r="H183">
        <f>(Table2[[#This Row],[1Y Return vs Nifty]]-AVERAGE(Table2[1Y Return vs Nifty]))/_xlfn.STDEV.P(Table2[1Y Return vs Nifty])</f>
        <v>2.8005166526209377</v>
      </c>
      <c r="I183">
        <v>10.6142396852598</v>
      </c>
      <c r="J183">
        <f>(Table2[[#This Row],[1M Return vs Nifty]]-AVERAGE(Table2[1M Return vs Nifty]))/_xlfn.STDEV.P(Table2[1M Return vs Nifty])</f>
        <v>1.0441587288306371</v>
      </c>
      <c r="K183">
        <v>-18.2876096068522</v>
      </c>
      <c r="L183">
        <f>(Table2[[#This Row],[6M Return vs Nifty]]-AVERAGE(Table2[6M Return vs Nifty]))/_xlfn.STDEV.P(Table2[6M Return vs Nifty])</f>
        <v>-1.0260674716564286</v>
      </c>
      <c r="M183">
        <v>-0.87689419469455998</v>
      </c>
      <c r="N183">
        <f>(Table2[[#This Row],[1W Return vs Nifty]]-AVERAGE(Table2[1W Return vs Nifty]))/_xlfn.STDEV.P(Table2[1W Return vs Nifty])</f>
        <v>0.25757619276414112</v>
      </c>
      <c r="O183">
        <v>1008.47</v>
      </c>
      <c r="P183">
        <v>958.04168030942299</v>
      </c>
      <c r="Q183">
        <v>853.24121871275304</v>
      </c>
      <c r="R183">
        <v>60.050879136724198</v>
      </c>
      <c r="S183" s="1">
        <f>(Table2[[#This Row],[Close Price]]-Table2[[#This Row],[20D EMA]])/Table2[[#This Row],[20D EMA]]</f>
        <v>5.1692167342607988E-2</v>
      </c>
      <c r="T183" s="1">
        <f>(Table2[[#This Row],[Close Price]]-Table2[[#This Row],[50D EMA]])/Table2[[#This Row],[50D EMA]]</f>
        <v>0.10704995596585444</v>
      </c>
      <c r="U183" s="1">
        <f>(Table2[[#This Row],[Close Price]]-Table2[[#This Row],[200D EMA]])/Table2[[#This Row],[200D EMA]]</f>
        <v>0.2430248055761767</v>
      </c>
      <c r="V183">
        <v>1.8602220943905601</v>
      </c>
      <c r="W183">
        <v>1040</v>
      </c>
      <c r="X183">
        <v>1099.9000000000001</v>
      </c>
      <c r="Y183">
        <v>1040</v>
      </c>
      <c r="Z183">
        <v>1149</v>
      </c>
      <c r="AA183">
        <v>895.3</v>
      </c>
      <c r="AB183">
        <v>1149</v>
      </c>
      <c r="AC183" s="1">
        <f>(Table2[[#This Row],[Close Price]]/Table2[[#This Row],[Day Low]])-1</f>
        <v>1.9807692307692193E-2</v>
      </c>
      <c r="AD183" s="1">
        <f>(Table2[[#This Row],[Day High]]/Table2[[#This Row],[Close Price]])-1</f>
        <v>3.7054497454271251E-2</v>
      </c>
      <c r="AE183" s="1">
        <f>(Table2[[#This Row],[Close Price]]/Table2[[#This Row],[Current Week Low]])-1</f>
        <v>1.9807692307692193E-2</v>
      </c>
      <c r="AF183" s="1">
        <f>(Table2[[#This Row],[Current Week High]]/Table2[[#This Row],[Close Price]])-1</f>
        <v>8.3349047708844104E-2</v>
      </c>
      <c r="AG183" s="1">
        <f>(Table2[[#This Row],[Close Price]]/Table2[[#This Row],[Current Month Low]])-1</f>
        <v>0.18463084999441515</v>
      </c>
      <c r="AH183" s="1">
        <f>(Table2[[#This Row],[Current Month High]]/Table2[[#This Row],[Close Price]])-1</f>
        <v>8.3349047708844104E-2</v>
      </c>
      <c r="AI183">
        <v>23.892136526494401</v>
      </c>
      <c r="AJ183">
        <v>231.385720981096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0.27</v>
      </c>
      <c r="AM183" t="s">
        <v>3203</v>
      </c>
      <c r="AN183">
        <v>15.56</v>
      </c>
      <c r="AO183" t="s">
        <v>3203</v>
      </c>
      <c r="AP183">
        <v>0.24321284493793799</v>
      </c>
      <c r="AQ183">
        <f>(Table2[[#This Row],[Sharpe Ratio]]-AVERAGE(Table2[Sharpe Ratio]))/_xlfn.STDEV.P(Table2[Sharpe Ratio])</f>
        <v>2.0824902510176821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5.158674353576969</v>
      </c>
      <c r="AS183">
        <f>_xlfn.RANK.AVG(Table2[[#This Row],[1Y Return vs Nifty Z-Score]],Table2[1Y Return vs Nifty Z-Score])</f>
        <v>16</v>
      </c>
      <c r="AT183">
        <f>_xlfn.RANK.AVG(Table2[[#This Row],[6M Return vs Nifty Z-Score]],Table2[6M Return vs Nifty Z-Score])</f>
        <v>660</v>
      </c>
      <c r="AU183">
        <f>_xlfn.RANK.AVG(Table2[[#This Row],[Sharpe Ratio Z-Score]],Table2[Sharpe Ratio Z-Score])</f>
        <v>14</v>
      </c>
      <c r="AV183">
        <f>(Table2[[#This Row],[Rank 1Y]]+Table2[[#This Row],[Rank 6M]]+Table2[[#This Row],[Rank Sharpe]])/3</f>
        <v>230</v>
      </c>
    </row>
    <row r="184" spans="1:48" x14ac:dyDescent="0.3">
      <c r="A184" t="s">
        <v>1245</v>
      </c>
      <c r="B184" t="s">
        <v>1246</v>
      </c>
      <c r="C184" t="s">
        <v>3168</v>
      </c>
      <c r="D184" t="s">
        <v>81</v>
      </c>
      <c r="E184">
        <v>9635.2518785600005</v>
      </c>
      <c r="F184">
        <v>1239.7</v>
      </c>
      <c r="G184">
        <v>186.90015809325001</v>
      </c>
      <c r="H184">
        <f>(Table2[[#This Row],[1Y Return vs Nifty]]-AVERAGE(Table2[1Y Return vs Nifty]))/_xlfn.STDEV.P(Table2[1Y Return vs Nifty])</f>
        <v>2.6154896594522041</v>
      </c>
      <c r="I184">
        <v>13.468095946056801</v>
      </c>
      <c r="J184">
        <f>(Table2[[#This Row],[1M Return vs Nifty]]-AVERAGE(Table2[1M Return vs Nifty]))/_xlfn.STDEV.P(Table2[1M Return vs Nifty])</f>
        <v>1.3141037266780977</v>
      </c>
      <c r="K184">
        <v>46.353638593598802</v>
      </c>
      <c r="L184">
        <f>(Table2[[#This Row],[6M Return vs Nifty]]-AVERAGE(Table2[6M Return vs Nifty]))/_xlfn.STDEV.P(Table2[6M Return vs Nifty])</f>
        <v>0.98064930968678576</v>
      </c>
      <c r="M184">
        <v>-9.5432241027009701E-2</v>
      </c>
      <c r="N184">
        <f>(Table2[[#This Row],[1W Return vs Nifty]]-AVERAGE(Table2[1W Return vs Nifty]))/_xlfn.STDEV.P(Table2[1W Return vs Nifty])</f>
        <v>0.43851891665080811</v>
      </c>
      <c r="O184">
        <v>1152.1400000000001</v>
      </c>
      <c r="P184">
        <v>1081.1472740261399</v>
      </c>
      <c r="Q184">
        <v>884.16802188230395</v>
      </c>
      <c r="R184">
        <v>73.572631097270602</v>
      </c>
      <c r="S184" s="1">
        <f>(Table2[[#This Row],[Close Price]]-Table2[[#This Row],[20D EMA]])/Table2[[#This Row],[20D EMA]]</f>
        <v>7.5997708611800593E-2</v>
      </c>
      <c r="T184" s="1">
        <f>(Table2[[#This Row],[Close Price]]-Table2[[#This Row],[50D EMA]])/Table2[[#This Row],[50D EMA]]</f>
        <v>0.14665229222973244</v>
      </c>
      <c r="U184" s="1">
        <f>(Table2[[#This Row],[Close Price]]-Table2[[#This Row],[200D EMA]])/Table2[[#This Row],[200D EMA]]</f>
        <v>0.40210906673689084</v>
      </c>
      <c r="V184">
        <v>1.1293265134019299</v>
      </c>
      <c r="W184">
        <v>1185.2</v>
      </c>
      <c r="X184">
        <v>1250</v>
      </c>
      <c r="Y184">
        <v>1168.3499999999999</v>
      </c>
      <c r="Z184">
        <v>1265</v>
      </c>
      <c r="AA184">
        <v>1088.0999999999999</v>
      </c>
      <c r="AB184">
        <v>1265</v>
      </c>
      <c r="AC184" s="1">
        <f>(Table2[[#This Row],[Close Price]]/Table2[[#This Row],[Day Low]])-1</f>
        <v>4.5983800202497482E-2</v>
      </c>
      <c r="AD184" s="1">
        <f>(Table2[[#This Row],[Day High]]/Table2[[#This Row],[Close Price]])-1</f>
        <v>8.3084617246107495E-3</v>
      </c>
      <c r="AE184" s="1">
        <f>(Table2[[#This Row],[Close Price]]/Table2[[#This Row],[Current Week Low]])-1</f>
        <v>6.1069028972482675E-2</v>
      </c>
      <c r="AF184" s="1">
        <f>(Table2[[#This Row],[Current Week High]]/Table2[[#This Row],[Close Price]])-1</f>
        <v>2.0408163265306145E-2</v>
      </c>
      <c r="AG184" s="1">
        <f>(Table2[[#This Row],[Close Price]]/Table2[[#This Row],[Current Month Low]])-1</f>
        <v>0.13932542964801042</v>
      </c>
      <c r="AH184" s="1">
        <f>(Table2[[#This Row],[Current Month High]]/Table2[[#This Row],[Close Price]])-1</f>
        <v>2.0408163265306145E-2</v>
      </c>
      <c r="AI184">
        <v>2.0408163265306101</v>
      </c>
      <c r="AJ184">
        <v>226.23684210526301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0.05</v>
      </c>
      <c r="AM184" t="s">
        <v>3203</v>
      </c>
      <c r="AN184">
        <v>14.99</v>
      </c>
      <c r="AO184" t="s">
        <v>3203</v>
      </c>
      <c r="AQ184">
        <f>(Table2[[#This Row],[Sharpe Ratio]]-AVERAGE(Table2[Sharpe Ratio]))/_xlfn.STDEV.P(Table2[Sharpe Ratio])</f>
        <v>-0.7573313484192038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4.5914302640486921</v>
      </c>
      <c r="AS184">
        <f>_xlfn.RANK.AVG(Table2[[#This Row],[1Y Return vs Nifty Z-Score]],Table2[1Y Return vs Nifty Z-Score])</f>
        <v>21</v>
      </c>
      <c r="AT184">
        <f>_xlfn.RANK.AVG(Table2[[#This Row],[6M Return vs Nifty Z-Score]],Table2[6M Return vs Nifty Z-Score])</f>
        <v>111</v>
      </c>
      <c r="AU184">
        <f>_xlfn.RANK.AVG(Table2[[#This Row],[Sharpe Ratio Z-Score]],Table2[Sharpe Ratio Z-Score])</f>
        <v>563.5</v>
      </c>
      <c r="AV184">
        <f>(Table2[[#This Row],[Rank 1Y]]+Table2[[#This Row],[Rank 6M]]+Table2[[#This Row],[Rank Sharpe]])/3</f>
        <v>231.83333333333334</v>
      </c>
    </row>
    <row r="185" spans="1:48" x14ac:dyDescent="0.3">
      <c r="A185" t="s">
        <v>1227</v>
      </c>
      <c r="B185" t="s">
        <v>1228</v>
      </c>
      <c r="C185" t="s">
        <v>3161</v>
      </c>
      <c r="D185" t="s">
        <v>996</v>
      </c>
      <c r="E185">
        <v>9851.8513973499994</v>
      </c>
      <c r="F185">
        <v>1339.85</v>
      </c>
      <c r="G185">
        <v>50.852780786986003</v>
      </c>
      <c r="H185">
        <f>(Table2[[#This Row],[1Y Return vs Nifty]]-AVERAGE(Table2[1Y Return vs Nifty]))/_xlfn.STDEV.P(Table2[1Y Return vs Nifty])</f>
        <v>0.36800856137875687</v>
      </c>
      <c r="I185">
        <v>-4.3052161754837304</v>
      </c>
      <c r="J185">
        <f>(Table2[[#This Row],[1M Return vs Nifty]]-AVERAGE(Table2[1M Return vs Nifty]))/_xlfn.STDEV.P(Table2[1M Return vs Nifty])</f>
        <v>-0.36706598333792495</v>
      </c>
      <c r="K185">
        <v>42.326445241395</v>
      </c>
      <c r="L185">
        <f>(Table2[[#This Row],[6M Return vs Nifty]]-AVERAGE(Table2[6M Return vs Nifty]))/_xlfn.STDEV.P(Table2[6M Return vs Nifty])</f>
        <v>0.8556295010265188</v>
      </c>
      <c r="M185">
        <v>-3.4223008556232699</v>
      </c>
      <c r="N185">
        <f>(Table2[[#This Row],[1W Return vs Nifty]]-AVERAGE(Table2[1W Return vs Nifty]))/_xlfn.STDEV.P(Table2[1W Return vs Nifty])</f>
        <v>-0.33179711257228656</v>
      </c>
      <c r="O185">
        <v>1388.49</v>
      </c>
      <c r="P185">
        <v>1368.5441350451899</v>
      </c>
      <c r="Q185">
        <v>1133.7324175364499</v>
      </c>
      <c r="R185">
        <v>33.005520923710797</v>
      </c>
      <c r="S185" s="1">
        <f>(Table2[[#This Row],[Close Price]]-Table2[[#This Row],[20D EMA]])/Table2[[#This Row],[20D EMA]]</f>
        <v>-3.5030860863239997E-2</v>
      </c>
      <c r="T185" s="1">
        <f>(Table2[[#This Row],[Close Price]]-Table2[[#This Row],[50D EMA]])/Table2[[#This Row],[50D EMA]]</f>
        <v>-2.0966905129619753E-2</v>
      </c>
      <c r="U185" s="1">
        <f>(Table2[[#This Row],[Close Price]]-Table2[[#This Row],[200D EMA]])/Table2[[#This Row],[200D EMA]]</f>
        <v>0.1818044357516338</v>
      </c>
      <c r="V185">
        <v>0.46402499149607601</v>
      </c>
      <c r="W185">
        <v>1334.35</v>
      </c>
      <c r="X185">
        <v>1373</v>
      </c>
      <c r="Y185">
        <v>1334.35</v>
      </c>
      <c r="Z185">
        <v>1375</v>
      </c>
      <c r="AA185">
        <v>1334.35</v>
      </c>
      <c r="AB185">
        <v>1402.95</v>
      </c>
      <c r="AC185" s="1">
        <f>(Table2[[#This Row],[Close Price]]/Table2[[#This Row],[Day Low]])-1</f>
        <v>4.1218570839733903E-3</v>
      </c>
      <c r="AD185" s="1">
        <f>(Table2[[#This Row],[Day High]]/Table2[[#This Row],[Close Price]])-1</f>
        <v>2.474157554950196E-2</v>
      </c>
      <c r="AE185" s="1">
        <f>(Table2[[#This Row],[Close Price]]/Table2[[#This Row],[Current Week Low]])-1</f>
        <v>4.1218570839733903E-3</v>
      </c>
      <c r="AF185" s="1">
        <f>(Table2[[#This Row],[Current Week High]]/Table2[[#This Row],[Close Price]])-1</f>
        <v>2.6234279956711681E-2</v>
      </c>
      <c r="AG185" s="1">
        <f>(Table2[[#This Row],[Close Price]]/Table2[[#This Row],[Current Month Low]])-1</f>
        <v>4.1218570839733903E-3</v>
      </c>
      <c r="AH185" s="1">
        <f>(Table2[[#This Row],[Current Month High]]/Table2[[#This Row],[Close Price]])-1</f>
        <v>4.7094824047468009E-2</v>
      </c>
      <c r="AI185">
        <v>18.763294398626702</v>
      </c>
      <c r="AJ185">
        <v>104.245426829268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0.01</v>
      </c>
      <c r="AM185" t="s">
        <v>3203</v>
      </c>
      <c r="AN185">
        <v>-9.0299999999999994</v>
      </c>
      <c r="AO185" t="s">
        <v>3202</v>
      </c>
      <c r="AP185">
        <v>5.1925991107160001E-2</v>
      </c>
      <c r="AQ185">
        <f>(Table2[[#This Row],[Sharpe Ratio]]-AVERAGE(Table2[Sharpe Ratio]))/_xlfn.STDEV.P(Table2[Sharpe Ratio])</f>
        <v>-0.15102886815378452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0.37374609834127964</v>
      </c>
      <c r="AS185">
        <f>_xlfn.RANK.AVG(Table2[[#This Row],[1Y Return vs Nifty Z-Score]],Table2[1Y Return vs Nifty Z-Score])</f>
        <v>192</v>
      </c>
      <c r="AT185">
        <f>_xlfn.RANK.AVG(Table2[[#This Row],[6M Return vs Nifty Z-Score]],Table2[6M Return vs Nifty Z-Score])</f>
        <v>121</v>
      </c>
      <c r="AU185">
        <f>_xlfn.RANK.AVG(Table2[[#This Row],[Sharpe Ratio Z-Score]],Table2[Sharpe Ratio Z-Score])</f>
        <v>385</v>
      </c>
      <c r="AV185">
        <f>(Table2[[#This Row],[Rank 1Y]]+Table2[[#This Row],[Rank 6M]]+Table2[[#This Row],[Rank Sharpe]])/3</f>
        <v>232.66666666666666</v>
      </c>
    </row>
    <row r="186" spans="1:48" x14ac:dyDescent="0.3">
      <c r="A186" t="s">
        <v>1131</v>
      </c>
      <c r="B186" t="s">
        <v>1132</v>
      </c>
      <c r="C186" t="s">
        <v>3167</v>
      </c>
      <c r="D186" t="s">
        <v>78</v>
      </c>
      <c r="E186">
        <v>11270.96120037</v>
      </c>
      <c r="F186">
        <v>363.7</v>
      </c>
      <c r="G186">
        <v>28.141349568770199</v>
      </c>
      <c r="H186">
        <f>(Table2[[#This Row],[1Y Return vs Nifty]]-AVERAGE(Table2[1Y Return vs Nifty]))/_xlfn.STDEV.P(Table2[1Y Return vs Nifty])</f>
        <v>-7.1806806617439548E-3</v>
      </c>
      <c r="I186">
        <v>-4.9351150409347904</v>
      </c>
      <c r="J186">
        <f>(Table2[[#This Row],[1M Return vs Nifty]]-AVERAGE(Table2[1M Return vs Nifty]))/_xlfn.STDEV.P(Table2[1M Return vs Nifty])</f>
        <v>-0.42664783762193065</v>
      </c>
      <c r="K186">
        <v>57.604244150930498</v>
      </c>
      <c r="L186">
        <f>(Table2[[#This Row],[6M Return vs Nifty]]-AVERAGE(Table2[6M Return vs Nifty]))/_xlfn.STDEV.P(Table2[6M Return vs Nifty])</f>
        <v>1.3299120420857746</v>
      </c>
      <c r="M186">
        <v>-2.08461203494742</v>
      </c>
      <c r="N186">
        <f>(Table2[[#This Row],[1W Return vs Nifty]]-AVERAGE(Table2[1W Return vs Nifty]))/_xlfn.STDEV.P(Table2[1W Return vs Nifty])</f>
        <v>-2.2063468100066597E-2</v>
      </c>
      <c r="O186">
        <v>363.35</v>
      </c>
      <c r="P186">
        <v>341.90761037691698</v>
      </c>
      <c r="Q186">
        <v>276.60261582726503</v>
      </c>
      <c r="R186">
        <v>46.088814198320797</v>
      </c>
      <c r="S186" s="1">
        <f>(Table2[[#This Row],[Close Price]]-Table2[[#This Row],[20D EMA]])/Table2[[#This Row],[20D EMA]]</f>
        <v>9.6325856612072618E-4</v>
      </c>
      <c r="T186" s="1">
        <f>(Table2[[#This Row],[Close Price]]-Table2[[#This Row],[50D EMA]])/Table2[[#This Row],[50D EMA]]</f>
        <v>6.3737655909616067E-2</v>
      </c>
      <c r="U186" s="1">
        <f>(Table2[[#This Row],[Close Price]]-Table2[[#This Row],[200D EMA]])/Table2[[#This Row],[200D EMA]]</f>
        <v>0.31488272051312133</v>
      </c>
      <c r="V186">
        <v>0.19222168746064799</v>
      </c>
      <c r="W186">
        <v>363.1</v>
      </c>
      <c r="X186">
        <v>365</v>
      </c>
      <c r="Y186">
        <v>361.25</v>
      </c>
      <c r="Z186">
        <v>371.45</v>
      </c>
      <c r="AA186">
        <v>361.25</v>
      </c>
      <c r="AB186">
        <v>371.45</v>
      </c>
      <c r="AC186" s="1">
        <f>(Table2[[#This Row],[Close Price]]/Table2[[#This Row],[Day Low]])-1</f>
        <v>1.6524373450839125E-3</v>
      </c>
      <c r="AD186" s="1">
        <f>(Table2[[#This Row],[Day High]]/Table2[[#This Row],[Close Price]])-1</f>
        <v>3.5743744844651815E-3</v>
      </c>
      <c r="AE186" s="1">
        <f>(Table2[[#This Row],[Close Price]]/Table2[[#This Row],[Current Week Low]])-1</f>
        <v>6.7820069204151956E-3</v>
      </c>
      <c r="AF186" s="1">
        <f>(Table2[[#This Row],[Current Week High]]/Table2[[#This Row],[Close Price]])-1</f>
        <v>2.1308770965081214E-2</v>
      </c>
      <c r="AG186" s="1">
        <f>(Table2[[#This Row],[Close Price]]/Table2[[#This Row],[Current Month Low]])-1</f>
        <v>6.7820069204151956E-3</v>
      </c>
      <c r="AH186" s="1">
        <f>(Table2[[#This Row],[Current Month High]]/Table2[[#This Row],[Close Price]])-1</f>
        <v>2.1308770965081214E-2</v>
      </c>
      <c r="AI186">
        <v>5.8564751168545603</v>
      </c>
      <c r="AJ186">
        <v>110.779484207476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0.51</v>
      </c>
      <c r="AM186" t="s">
        <v>3203</v>
      </c>
      <c r="AN186">
        <v>-0.72</v>
      </c>
      <c r="AO186" t="s">
        <v>3202</v>
      </c>
      <c r="AP186">
        <v>7.2178247614893998E-2</v>
      </c>
      <c r="AQ186">
        <f>(Table2[[#This Row],[Sharpe Ratio]]-AVERAGE(Table2[Sharpe Ratio]))/_xlfn.STDEV.P(Table2[Sharpe Ratio])</f>
        <v>8.5442176303900705E-2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0.95946223200593406</v>
      </c>
      <c r="AS186">
        <f>_xlfn.RANK.AVG(Table2[[#This Row],[1Y Return vs Nifty Z-Score]],Table2[1Y Return vs Nifty Z-Score])</f>
        <v>306</v>
      </c>
      <c r="AT186">
        <f>_xlfn.RANK.AVG(Table2[[#This Row],[6M Return vs Nifty Z-Score]],Table2[6M Return vs Nifty Z-Score])</f>
        <v>71</v>
      </c>
      <c r="AU186">
        <f>_xlfn.RANK.AVG(Table2[[#This Row],[Sharpe Ratio Z-Score]],Table2[Sharpe Ratio Z-Score])</f>
        <v>323</v>
      </c>
      <c r="AV186">
        <f>(Table2[[#This Row],[Rank 1Y]]+Table2[[#This Row],[Rank 6M]]+Table2[[#This Row],[Rank Sharpe]])/3</f>
        <v>233.33333333333334</v>
      </c>
    </row>
    <row r="187" spans="1:48" x14ac:dyDescent="0.3">
      <c r="A187" t="s">
        <v>999</v>
      </c>
      <c r="B187" t="s">
        <v>1000</v>
      </c>
      <c r="C187" t="s">
        <v>3164</v>
      </c>
      <c r="D187" t="s">
        <v>258</v>
      </c>
      <c r="E187">
        <v>14581.605830835</v>
      </c>
      <c r="F187">
        <v>6112.45</v>
      </c>
      <c r="G187">
        <v>3.61185840811667</v>
      </c>
      <c r="H187">
        <f>(Table2[[#This Row],[1Y Return vs Nifty]]-AVERAGE(Table2[1Y Return vs Nifty]))/_xlfn.STDEV.P(Table2[1Y Return vs Nifty])</f>
        <v>-0.41240398463491201</v>
      </c>
      <c r="I187">
        <v>9.1177472859578295</v>
      </c>
      <c r="J187">
        <f>(Table2[[#This Row],[1M Return vs Nifty]]-AVERAGE(Table2[1M Return vs Nifty]))/_xlfn.STDEV.P(Table2[1M Return vs Nifty])</f>
        <v>0.90260617656737285</v>
      </c>
      <c r="K187">
        <v>39.042391001345401</v>
      </c>
      <c r="L187">
        <f>(Table2[[#This Row],[6M Return vs Nifty]]-AVERAGE(Table2[6M Return vs Nifty]))/_xlfn.STDEV.P(Table2[6M Return vs Nifty])</f>
        <v>0.75367963251666403</v>
      </c>
      <c r="M187">
        <v>-3.7273751939912199</v>
      </c>
      <c r="N187">
        <f>(Table2[[#This Row],[1W Return vs Nifty]]-AVERAGE(Table2[1W Return vs Nifty]))/_xlfn.STDEV.P(Table2[1W Return vs Nifty])</f>
        <v>-0.4024352050771754</v>
      </c>
      <c r="O187">
        <v>5913.15</v>
      </c>
      <c r="P187">
        <v>5595.8027628244199</v>
      </c>
      <c r="Q187">
        <v>4922.9693609425904</v>
      </c>
      <c r="R187">
        <v>57.578521875828997</v>
      </c>
      <c r="S187" s="1">
        <f>(Table2[[#This Row],[Close Price]]-Table2[[#This Row],[20D EMA]])/Table2[[#This Row],[20D EMA]]</f>
        <v>3.3704539881450696E-2</v>
      </c>
      <c r="T187" s="1">
        <f>(Table2[[#This Row],[Close Price]]-Table2[[#This Row],[50D EMA]])/Table2[[#This Row],[50D EMA]]</f>
        <v>9.2327635385563142E-2</v>
      </c>
      <c r="U187" s="1">
        <f>(Table2[[#This Row],[Close Price]]-Table2[[#This Row],[200D EMA]])/Table2[[#This Row],[200D EMA]]</f>
        <v>0.24161853382521603</v>
      </c>
      <c r="V187">
        <v>0.70079032477816505</v>
      </c>
      <c r="W187">
        <v>5980</v>
      </c>
      <c r="X187">
        <v>6149.95</v>
      </c>
      <c r="Y187">
        <v>5901.5</v>
      </c>
      <c r="Z187">
        <v>6299.7</v>
      </c>
      <c r="AA187">
        <v>5785</v>
      </c>
      <c r="AB187">
        <v>6567.55</v>
      </c>
      <c r="AC187" s="1">
        <f>(Table2[[#This Row],[Close Price]]/Table2[[#This Row],[Day Low]])-1</f>
        <v>2.2148829431438033E-2</v>
      </c>
      <c r="AD187" s="1">
        <f>(Table2[[#This Row],[Day High]]/Table2[[#This Row],[Close Price]])-1</f>
        <v>6.1350195093621274E-3</v>
      </c>
      <c r="AE187" s="1">
        <f>(Table2[[#This Row],[Close Price]]/Table2[[#This Row],[Current Week Low]])-1</f>
        <v>3.5745149538253029E-2</v>
      </c>
      <c r="AF187" s="1">
        <f>(Table2[[#This Row],[Current Week High]]/Table2[[#This Row],[Close Price]])-1</f>
        <v>3.0634197416747888E-2</v>
      </c>
      <c r="AG187" s="1">
        <f>(Table2[[#This Row],[Close Price]]/Table2[[#This Row],[Current Month Low]])-1</f>
        <v>5.6603284356093297E-2</v>
      </c>
      <c r="AH187" s="1">
        <f>(Table2[[#This Row],[Current Month High]]/Table2[[#This Row],[Close Price]])-1</f>
        <v>7.4454596765617831E-2</v>
      </c>
      <c r="AI187">
        <v>9.2794215085604002</v>
      </c>
      <c r="AJ187">
        <v>61.617376819449703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</v>
      </c>
      <c r="AM187" t="s">
        <v>3203</v>
      </c>
      <c r="AN187">
        <v>-2.0699999999999998</v>
      </c>
      <c r="AO187" t="s">
        <v>3202</v>
      </c>
      <c r="AP187">
        <v>0.14685521337057</v>
      </c>
      <c r="AQ187">
        <f>(Table2[[#This Row],[Sharpe Ratio]]-AVERAGE(Table2[Sharpe Ratio]))/_xlfn.STDEV.P(Table2[Sharpe Ratio])</f>
        <v>0.95739143699156015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1.7988380563635098</v>
      </c>
      <c r="AS187">
        <f>_xlfn.RANK.AVG(Table2[[#This Row],[1Y Return vs Nifty Z-Score]],Table2[1Y Return vs Nifty Z-Score])</f>
        <v>443</v>
      </c>
      <c r="AT187">
        <f>_xlfn.RANK.AVG(Table2[[#This Row],[6M Return vs Nifty Z-Score]],Table2[6M Return vs Nifty Z-Score])</f>
        <v>137</v>
      </c>
      <c r="AU187">
        <f>_xlfn.RANK.AVG(Table2[[#This Row],[Sharpe Ratio Z-Score]],Table2[Sharpe Ratio Z-Score])</f>
        <v>122</v>
      </c>
      <c r="AV187">
        <f>(Table2[[#This Row],[Rank 1Y]]+Table2[[#This Row],[Rank 6M]]+Table2[[#This Row],[Rank Sharpe]])/3</f>
        <v>234</v>
      </c>
    </row>
    <row r="188" spans="1:48" x14ac:dyDescent="0.3">
      <c r="A188" t="s">
        <v>1905</v>
      </c>
      <c r="B188" t="s">
        <v>1906</v>
      </c>
      <c r="C188" t="s">
        <v>3172</v>
      </c>
      <c r="D188" t="s">
        <v>276</v>
      </c>
      <c r="E188">
        <v>3785.662605</v>
      </c>
      <c r="F188">
        <v>1222.7</v>
      </c>
      <c r="G188">
        <v>47.733673147069403</v>
      </c>
      <c r="H188">
        <f>(Table2[[#This Row],[1Y Return vs Nifty]]-AVERAGE(Table2[1Y Return vs Nifty]))/_xlfn.STDEV.P(Table2[1Y Return vs Nifty])</f>
        <v>0.31648139780993539</v>
      </c>
      <c r="I188">
        <v>-1.32521066935009</v>
      </c>
      <c r="J188">
        <f>(Table2[[#This Row],[1M Return vs Nifty]]-AVERAGE(Table2[1M Return vs Nifty]))/_xlfn.STDEV.P(Table2[1M Return vs Nifty])</f>
        <v>-8.5188584329044956E-2</v>
      </c>
      <c r="K188">
        <v>40.235621239062702</v>
      </c>
      <c r="L188">
        <f>(Table2[[#This Row],[6M Return vs Nifty]]-AVERAGE(Table2[6M Return vs Nifty]))/_xlfn.STDEV.P(Table2[6M Return vs Nifty])</f>
        <v>0.79072215890180209</v>
      </c>
      <c r="M188">
        <v>-8.9880366589962293</v>
      </c>
      <c r="N188">
        <f>(Table2[[#This Row],[1W Return vs Nifty]]-AVERAGE(Table2[1W Return vs Nifty]))/_xlfn.STDEV.P(Table2[1W Return vs Nifty])</f>
        <v>-1.6205091118825969</v>
      </c>
      <c r="O188">
        <v>1270.98</v>
      </c>
      <c r="P188">
        <v>1181.83075306244</v>
      </c>
      <c r="Q188">
        <v>953.35268891396902</v>
      </c>
      <c r="R188">
        <v>31.577742661370799</v>
      </c>
      <c r="S188" s="1">
        <f>(Table2[[#This Row],[Close Price]]-Table2[[#This Row],[20D EMA]])/Table2[[#This Row],[20D EMA]]</f>
        <v>-3.7986435663818451E-2</v>
      </c>
      <c r="T188" s="1">
        <f>(Table2[[#This Row],[Close Price]]-Table2[[#This Row],[50D EMA]])/Table2[[#This Row],[50D EMA]]</f>
        <v>3.4581302637164357E-2</v>
      </c>
      <c r="U188" s="1">
        <f>(Table2[[#This Row],[Close Price]]-Table2[[#This Row],[200D EMA]])/Table2[[#This Row],[200D EMA]]</f>
        <v>0.28252640834617404</v>
      </c>
      <c r="V188">
        <v>0.58261786655649395</v>
      </c>
      <c r="W188">
        <v>1215.3</v>
      </c>
      <c r="X188">
        <v>1247.8</v>
      </c>
      <c r="Y188">
        <v>1215.3</v>
      </c>
      <c r="Z188">
        <v>1295</v>
      </c>
      <c r="AA188">
        <v>1215.3</v>
      </c>
      <c r="AB188">
        <v>1399.9</v>
      </c>
      <c r="AC188" s="1">
        <f>(Table2[[#This Row],[Close Price]]/Table2[[#This Row],[Day Low]])-1</f>
        <v>6.0890315148522944E-3</v>
      </c>
      <c r="AD188" s="1">
        <f>(Table2[[#This Row],[Day High]]/Table2[[#This Row],[Close Price]])-1</f>
        <v>2.0528338922057632E-2</v>
      </c>
      <c r="AE188" s="1">
        <f>(Table2[[#This Row],[Close Price]]/Table2[[#This Row],[Current Week Low]])-1</f>
        <v>6.0890315148522944E-3</v>
      </c>
      <c r="AF188" s="1">
        <f>(Table2[[#This Row],[Current Week High]]/Table2[[#This Row],[Close Price]])-1</f>
        <v>5.9131430440827693E-2</v>
      </c>
      <c r="AG188" s="1">
        <f>(Table2[[#This Row],[Close Price]]/Table2[[#This Row],[Current Month Low]])-1</f>
        <v>6.0890315148522944E-3</v>
      </c>
      <c r="AH188" s="1">
        <f>(Table2[[#This Row],[Current Month High]]/Table2[[#This Row],[Close Price]])-1</f>
        <v>0.14492516561707691</v>
      </c>
      <c r="AI188">
        <v>14.4925165617076</v>
      </c>
      <c r="AJ188">
        <v>96.749537372274503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0.33</v>
      </c>
      <c r="AM188" t="s">
        <v>3203</v>
      </c>
      <c r="AN188">
        <v>-6.6</v>
      </c>
      <c r="AO188" t="s">
        <v>3202</v>
      </c>
      <c r="AP188">
        <v>5.8258888925943997E-2</v>
      </c>
      <c r="AQ188">
        <f>(Table2[[#This Row],[Sharpe Ratio]]-AVERAGE(Table2[Sharpe Ratio]))/_xlfn.STDEV.P(Table2[Sharpe Ratio])</f>
        <v>-7.7084171616894417E-2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-0.67557831111679878</v>
      </c>
      <c r="AS188">
        <f>_xlfn.RANK.AVG(Table2[[#This Row],[1Y Return vs Nifty Z-Score]],Table2[1Y Return vs Nifty Z-Score])</f>
        <v>207</v>
      </c>
      <c r="AT188">
        <f>_xlfn.RANK.AVG(Table2[[#This Row],[6M Return vs Nifty Z-Score]],Table2[6M Return vs Nifty Z-Score])</f>
        <v>127</v>
      </c>
      <c r="AU188">
        <f>_xlfn.RANK.AVG(Table2[[#This Row],[Sharpe Ratio Z-Score]],Table2[Sharpe Ratio Z-Score])</f>
        <v>370</v>
      </c>
      <c r="AV188">
        <f>(Table2[[#This Row],[Rank 1Y]]+Table2[[#This Row],[Rank 6M]]+Table2[[#This Row],[Rank Sharpe]])/3</f>
        <v>234.66666666666666</v>
      </c>
    </row>
    <row r="189" spans="1:48" x14ac:dyDescent="0.3">
      <c r="A189" t="s">
        <v>1874</v>
      </c>
      <c r="B189" t="s">
        <v>1875</v>
      </c>
      <c r="C189" t="s">
        <v>3172</v>
      </c>
      <c r="D189" t="s">
        <v>276</v>
      </c>
      <c r="E189">
        <v>3933.2079603000002</v>
      </c>
      <c r="F189">
        <v>158.05000000000001</v>
      </c>
      <c r="G189">
        <v>48.040009683026398</v>
      </c>
      <c r="H189">
        <f>(Table2[[#This Row],[1Y Return vs Nifty]]-AVERAGE(Table2[1Y Return vs Nifty]))/_xlfn.STDEV.P(Table2[1Y Return vs Nifty])</f>
        <v>0.32154202880367189</v>
      </c>
      <c r="I189">
        <v>5.0109632169465304</v>
      </c>
      <c r="J189">
        <f>(Table2[[#This Row],[1M Return vs Nifty]]-AVERAGE(Table2[1M Return vs Nifty]))/_xlfn.STDEV.P(Table2[1M Return vs Nifty])</f>
        <v>0.51414729309170726</v>
      </c>
      <c r="K189">
        <v>65.830687722616304</v>
      </c>
      <c r="L189">
        <f>(Table2[[#This Row],[6M Return vs Nifty]]-AVERAGE(Table2[6M Return vs Nifty]))/_xlfn.STDEV.P(Table2[6M Return vs Nifty])</f>
        <v>1.585292976483631</v>
      </c>
      <c r="M189">
        <v>-10.8110065889058</v>
      </c>
      <c r="N189">
        <f>(Table2[[#This Row],[1W Return vs Nifty]]-AVERAGE(Table2[1W Return vs Nifty]))/_xlfn.STDEV.P(Table2[1W Return vs Nifty])</f>
        <v>-2.0426066217271392</v>
      </c>
      <c r="O189">
        <v>160.18</v>
      </c>
      <c r="P189">
        <v>149.69514422951599</v>
      </c>
      <c r="Q189">
        <v>120.250615626848</v>
      </c>
      <c r="R189">
        <v>41.486011698820498</v>
      </c>
      <c r="S189" s="1">
        <f>(Table2[[#This Row],[Close Price]]-Table2[[#This Row],[20D EMA]])/Table2[[#This Row],[20D EMA]]</f>
        <v>-1.3297540267199372E-2</v>
      </c>
      <c r="T189" s="1">
        <f>(Table2[[#This Row],[Close Price]]-Table2[[#This Row],[50D EMA]])/Table2[[#This Row],[50D EMA]]</f>
        <v>5.5812470160516145E-2</v>
      </c>
      <c r="U189" s="1">
        <f>(Table2[[#This Row],[Close Price]]-Table2[[#This Row],[200D EMA]])/Table2[[#This Row],[200D EMA]]</f>
        <v>0.31433838551353455</v>
      </c>
      <c r="V189">
        <v>0.99985203224867403</v>
      </c>
      <c r="W189">
        <v>156.82</v>
      </c>
      <c r="X189">
        <v>160</v>
      </c>
      <c r="Y189">
        <v>156</v>
      </c>
      <c r="Z189">
        <v>165.85</v>
      </c>
      <c r="AA189">
        <v>156</v>
      </c>
      <c r="AB189">
        <v>177</v>
      </c>
      <c r="AC189" s="1">
        <f>(Table2[[#This Row],[Close Price]]/Table2[[#This Row],[Day Low]])-1</f>
        <v>7.8433873230456808E-3</v>
      </c>
      <c r="AD189" s="1">
        <f>(Table2[[#This Row],[Day High]]/Table2[[#This Row],[Close Price]])-1</f>
        <v>1.2337867763365873E-2</v>
      </c>
      <c r="AE189" s="1">
        <f>(Table2[[#This Row],[Close Price]]/Table2[[#This Row],[Current Week Low]])-1</f>
        <v>1.3141025641025816E-2</v>
      </c>
      <c r="AF189" s="1">
        <f>(Table2[[#This Row],[Current Week High]]/Table2[[#This Row],[Close Price]])-1</f>
        <v>4.9351471053463936E-2</v>
      </c>
      <c r="AG189" s="1">
        <f>(Table2[[#This Row],[Close Price]]/Table2[[#This Row],[Current Month Low]])-1</f>
        <v>1.3141025641025816E-2</v>
      </c>
      <c r="AH189" s="1">
        <f>(Table2[[#This Row],[Current Month High]]/Table2[[#This Row],[Close Price]])-1</f>
        <v>0.1198987662132236</v>
      </c>
      <c r="AI189">
        <v>11.989876621322299</v>
      </c>
      <c r="AJ189">
        <v>93.688725490196106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0.21</v>
      </c>
      <c r="AM189" t="s">
        <v>3203</v>
      </c>
      <c r="AN189">
        <v>-6.1</v>
      </c>
      <c r="AO189" t="s">
        <v>3202</v>
      </c>
      <c r="AP189">
        <v>3.1826371068984997E-2</v>
      </c>
      <c r="AQ189">
        <f>(Table2[[#This Row],[Sharpe Ratio]]-AVERAGE(Table2[Sharpe Ratio]))/_xlfn.STDEV.P(Table2[Sharpe Ratio])</f>
        <v>-0.385717686252389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-7.3420096005181179E-3</v>
      </c>
      <c r="AS189">
        <f>_xlfn.RANK.AVG(Table2[[#This Row],[1Y Return vs Nifty Z-Score]],Table2[1Y Return vs Nifty Z-Score])</f>
        <v>206</v>
      </c>
      <c r="AT189">
        <f>_xlfn.RANK.AVG(Table2[[#This Row],[6M Return vs Nifty Z-Score]],Table2[6M Return vs Nifty Z-Score])</f>
        <v>56</v>
      </c>
      <c r="AU189">
        <f>_xlfn.RANK.AVG(Table2[[#This Row],[Sharpe Ratio Z-Score]],Table2[Sharpe Ratio Z-Score])</f>
        <v>443</v>
      </c>
      <c r="AV189">
        <f>(Table2[[#This Row],[Rank 1Y]]+Table2[[#This Row],[Rank 6M]]+Table2[[#This Row],[Rank Sharpe]])/3</f>
        <v>235</v>
      </c>
    </row>
    <row r="190" spans="1:48" x14ac:dyDescent="0.3">
      <c r="A190" t="s">
        <v>136</v>
      </c>
      <c r="B190" t="s">
        <v>137</v>
      </c>
      <c r="C190" t="s">
        <v>3160</v>
      </c>
      <c r="D190" t="s">
        <v>138</v>
      </c>
      <c r="E190">
        <v>209730.97369680001</v>
      </c>
      <c r="F190">
        <v>645.6</v>
      </c>
      <c r="G190">
        <v>48.456641816182596</v>
      </c>
      <c r="H190">
        <f>(Table2[[#This Row],[1Y Return vs Nifty]]-AVERAGE(Table2[1Y Return vs Nifty]))/_xlfn.STDEV.P(Table2[1Y Return vs Nifty])</f>
        <v>0.32842472557195029</v>
      </c>
      <c r="I190">
        <v>1.032703200896</v>
      </c>
      <c r="J190">
        <f>(Table2[[#This Row],[1M Return vs Nifty]]-AVERAGE(Table2[1M Return vs Nifty]))/_xlfn.STDEV.P(Table2[1M Return vs Nifty])</f>
        <v>0.13784544277725366</v>
      </c>
      <c r="K190">
        <v>-0.211369782590351</v>
      </c>
      <c r="L190">
        <f>(Table2[[#This Row],[6M Return vs Nifty]]-AVERAGE(Table2[6M Return vs Nifty]))/_xlfn.STDEV.P(Table2[6M Return vs Nifty])</f>
        <v>-0.46491039612400287</v>
      </c>
      <c r="M190">
        <v>2.56709725520194</v>
      </c>
      <c r="N190">
        <f>(Table2[[#This Row],[1W Return vs Nifty]]-AVERAGE(Table2[1W Return vs Nifty]))/_xlfn.STDEV.P(Table2[1W Return vs Nifty])</f>
        <v>1.0550112963696727</v>
      </c>
      <c r="O190">
        <v>614.35</v>
      </c>
      <c r="P190">
        <v>615.10342682685405</v>
      </c>
      <c r="Q190">
        <v>556.89796070825003</v>
      </c>
      <c r="R190">
        <v>71.338762382079807</v>
      </c>
      <c r="S190" s="1">
        <f>(Table2[[#This Row],[Close Price]]-Table2[[#This Row],[20D EMA]])/Table2[[#This Row],[20D EMA]]</f>
        <v>5.0866769756653371E-2</v>
      </c>
      <c r="T190" s="1">
        <f>(Table2[[#This Row],[Close Price]]-Table2[[#This Row],[50D EMA]])/Table2[[#This Row],[50D EMA]]</f>
        <v>4.9579585876263509E-2</v>
      </c>
      <c r="U190" s="1">
        <f>(Table2[[#This Row],[Close Price]]-Table2[[#This Row],[200D EMA]])/Table2[[#This Row],[200D EMA]]</f>
        <v>0.15927880069616485</v>
      </c>
      <c r="V190">
        <v>0.95359355403127499</v>
      </c>
      <c r="W190">
        <v>635.25</v>
      </c>
      <c r="X190">
        <v>665</v>
      </c>
      <c r="Y190">
        <v>549.22</v>
      </c>
      <c r="Z190">
        <v>665</v>
      </c>
      <c r="AA190">
        <v>549.22</v>
      </c>
      <c r="AB190">
        <v>665</v>
      </c>
      <c r="AC190" s="1">
        <f>(Table2[[#This Row],[Close Price]]/Table2[[#This Row],[Day Low]])-1</f>
        <v>1.6292798110979945E-2</v>
      </c>
      <c r="AD190" s="1">
        <f>(Table2[[#This Row],[Day High]]/Table2[[#This Row],[Close Price]])-1</f>
        <v>3.0049566294919394E-2</v>
      </c>
      <c r="AE190" s="1">
        <f>(Table2[[#This Row],[Close Price]]/Table2[[#This Row],[Current Week Low]])-1</f>
        <v>0.17548523360402024</v>
      </c>
      <c r="AF190" s="1">
        <f>(Table2[[#This Row],[Current Week High]]/Table2[[#This Row],[Close Price]])-1</f>
        <v>3.0049566294919394E-2</v>
      </c>
      <c r="AG190" s="1">
        <f>(Table2[[#This Row],[Close Price]]/Table2[[#This Row],[Current Month Low]])-1</f>
        <v>0.17548523360402024</v>
      </c>
      <c r="AH190" s="1">
        <f>(Table2[[#This Row],[Current Month High]]/Table2[[#This Row],[Close Price]])-1</f>
        <v>3.0049566294919394E-2</v>
      </c>
      <c r="AI190">
        <v>5.5018587360594804</v>
      </c>
      <c r="AJ190">
        <v>94.892229668538306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-0.13</v>
      </c>
      <c r="AM190" t="s">
        <v>3202</v>
      </c>
      <c r="AN190">
        <v>3.15</v>
      </c>
      <c r="AO190" t="s">
        <v>3203</v>
      </c>
      <c r="AP190">
        <v>0.21745413500341801</v>
      </c>
      <c r="AQ190">
        <f>(Table2[[#This Row],[Sharpe Ratio]]-AVERAGE(Table2[Sharpe Ratio]))/_xlfn.STDEV.P(Table2[Sharpe Ratio])</f>
        <v>1.7817243072438427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204</v>
      </c>
      <c r="AT190">
        <f>_xlfn.RANK.AVG(Table2[[#This Row],[6M Return vs Nifty Z-Score]],Table2[6M Return vs Nifty Z-Score])</f>
        <v>477</v>
      </c>
      <c r="AU190">
        <f>_xlfn.RANK.AVG(Table2[[#This Row],[Sharpe Ratio Z-Score]],Table2[Sharpe Ratio Z-Score])</f>
        <v>28</v>
      </c>
      <c r="AV190">
        <f>(Table2[[#This Row],[Rank 1Y]]+Table2[[#This Row],[Rank 6M]]+Table2[[#This Row],[Rank Sharpe]])/3</f>
        <v>236.33333333333334</v>
      </c>
    </row>
    <row r="191" spans="1:48" x14ac:dyDescent="0.3">
      <c r="A191" t="s">
        <v>844</v>
      </c>
      <c r="B191" t="s">
        <v>845</v>
      </c>
      <c r="C191" t="s">
        <v>3173</v>
      </c>
      <c r="D191" t="s">
        <v>633</v>
      </c>
      <c r="E191">
        <v>19230.579956099999</v>
      </c>
      <c r="F191">
        <v>613.5</v>
      </c>
      <c r="G191">
        <v>92.9047973085042</v>
      </c>
      <c r="H191">
        <f>(Table2[[#This Row],[1Y Return vs Nifty]]-AVERAGE(Table2[1Y Return vs Nifty]))/_xlfn.STDEV.P(Table2[1Y Return vs Nifty])</f>
        <v>1.0627012055098166</v>
      </c>
      <c r="I191">
        <v>-14.436314854350501</v>
      </c>
      <c r="J191">
        <f>(Table2[[#This Row],[1M Return vs Nifty]]-AVERAGE(Table2[1M Return vs Nifty]))/_xlfn.STDEV.P(Table2[1M Return vs Nifty])</f>
        <v>-1.3253621136046045</v>
      </c>
      <c r="K191">
        <v>-1.3069588443317499</v>
      </c>
      <c r="L191">
        <f>(Table2[[#This Row],[6M Return vs Nifty]]-AVERAGE(Table2[6M Return vs Nifty]))/_xlfn.STDEV.P(Table2[6M Return vs Nifty])</f>
        <v>-0.49892175909822822</v>
      </c>
      <c r="M191">
        <v>-7.6570583192641202</v>
      </c>
      <c r="N191">
        <f>(Table2[[#This Row],[1W Return vs Nifty]]-AVERAGE(Table2[1W Return vs Nifty]))/_xlfn.STDEV.P(Table2[1W Return vs Nifty])</f>
        <v>-1.3123292381280063</v>
      </c>
      <c r="O191">
        <v>653.42999999999995</v>
      </c>
      <c r="P191">
        <v>663.50356295436598</v>
      </c>
      <c r="Q191">
        <v>594.61633344896404</v>
      </c>
      <c r="R191">
        <v>27.983377341828401</v>
      </c>
      <c r="S191" s="1">
        <f>(Table2[[#This Row],[Close Price]]-Table2[[#This Row],[20D EMA]])/Table2[[#This Row],[20D EMA]]</f>
        <v>-6.1108305403792224E-2</v>
      </c>
      <c r="T191" s="1">
        <f>(Table2[[#This Row],[Close Price]]-Table2[[#This Row],[50D EMA]])/Table2[[#This Row],[50D EMA]]</f>
        <v>-7.5362915508269984E-2</v>
      </c>
      <c r="U191" s="1">
        <f>(Table2[[#This Row],[Close Price]]-Table2[[#This Row],[200D EMA]])/Table2[[#This Row],[200D EMA]]</f>
        <v>3.175773265679515E-2</v>
      </c>
      <c r="V191">
        <v>0.65699855393704398</v>
      </c>
      <c r="W191">
        <v>608.5</v>
      </c>
      <c r="X191">
        <v>622.70000000000005</v>
      </c>
      <c r="Y191">
        <v>605.5</v>
      </c>
      <c r="Z191">
        <v>640.25</v>
      </c>
      <c r="AA191">
        <v>605.5</v>
      </c>
      <c r="AB191">
        <v>687.2</v>
      </c>
      <c r="AC191" s="1">
        <f>(Table2[[#This Row],[Close Price]]/Table2[[#This Row],[Day Low]])-1</f>
        <v>8.2169268693508268E-3</v>
      </c>
      <c r="AD191" s="1">
        <f>(Table2[[#This Row],[Day High]]/Table2[[#This Row],[Close Price]])-1</f>
        <v>1.4995925020375056E-2</v>
      </c>
      <c r="AE191" s="1">
        <f>(Table2[[#This Row],[Close Price]]/Table2[[#This Row],[Current Week Low]])-1</f>
        <v>1.3212221304706784E-2</v>
      </c>
      <c r="AF191" s="1">
        <f>(Table2[[#This Row],[Current Week High]]/Table2[[#This Row],[Close Price]])-1</f>
        <v>4.3602281988589953E-2</v>
      </c>
      <c r="AG191" s="1">
        <f>(Table2[[#This Row],[Close Price]]/Table2[[#This Row],[Current Month Low]])-1</f>
        <v>1.3212221304706784E-2</v>
      </c>
      <c r="AH191" s="1">
        <f>(Table2[[#This Row],[Current Month High]]/Table2[[#This Row],[Close Price]])-1</f>
        <v>0.1201303993480034</v>
      </c>
      <c r="AI191">
        <v>27.5061124694376</v>
      </c>
      <c r="AJ191">
        <v>124.684123786852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-0.14000000000000001</v>
      </c>
      <c r="AM191" t="s">
        <v>3202</v>
      </c>
      <c r="AN191">
        <v>-10.38</v>
      </c>
      <c r="AO191" t="s">
        <v>3202</v>
      </c>
      <c r="AP191">
        <v>0.142048795873745</v>
      </c>
      <c r="AQ191">
        <f>(Table2[[#This Row],[Sharpe Ratio]]-AVERAGE(Table2[Sharpe Ratio]))/_xlfn.STDEV.P(Table2[Sharpe Ratio])</f>
        <v>0.90127035413149159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88</v>
      </c>
      <c r="AT191">
        <f>_xlfn.RANK.AVG(Table2[[#This Row],[6M Return vs Nifty Z-Score]],Table2[6M Return vs Nifty Z-Score])</f>
        <v>488</v>
      </c>
      <c r="AU191">
        <f>_xlfn.RANK.AVG(Table2[[#This Row],[Sharpe Ratio Z-Score]],Table2[Sharpe Ratio Z-Score])</f>
        <v>133</v>
      </c>
      <c r="AV191">
        <f>(Table2[[#This Row],[Rank 1Y]]+Table2[[#This Row],[Rank 6M]]+Table2[[#This Row],[Rank Sharpe]])/3</f>
        <v>236.33333333333334</v>
      </c>
    </row>
    <row r="192" spans="1:48" x14ac:dyDescent="0.3">
      <c r="A192" t="s">
        <v>55</v>
      </c>
      <c r="B192" t="s">
        <v>56</v>
      </c>
      <c r="C192" t="s">
        <v>3163</v>
      </c>
      <c r="D192" t="s">
        <v>57</v>
      </c>
      <c r="E192">
        <v>392569.52843498997</v>
      </c>
      <c r="F192">
        <v>404.85</v>
      </c>
      <c r="G192">
        <v>45.215641927357801</v>
      </c>
      <c r="H192">
        <f>(Table2[[#This Row],[1Y Return vs Nifty]]-AVERAGE(Table2[1Y Return vs Nifty]))/_xlfn.STDEV.P(Table2[1Y Return vs Nifty])</f>
        <v>0.27488392138140533</v>
      </c>
      <c r="I192">
        <v>-9.0104286807600396</v>
      </c>
      <c r="J192">
        <f>(Table2[[#This Row],[1M Return vs Nifty]]-AVERAGE(Table2[1M Return vs Nifty]))/_xlfn.STDEV.P(Table2[1M Return vs Nifty])</f>
        <v>-0.81212994715996478</v>
      </c>
      <c r="K192">
        <v>3.76332620057258</v>
      </c>
      <c r="L192">
        <f>(Table2[[#This Row],[6M Return vs Nifty]]-AVERAGE(Table2[6M Return vs Nifty]))/_xlfn.STDEV.P(Table2[6M Return vs Nifty])</f>
        <v>-0.34152031081165163</v>
      </c>
      <c r="M192">
        <v>-5.1265028675058204</v>
      </c>
      <c r="N192">
        <f>(Table2[[#This Row],[1W Return vs Nifty]]-AVERAGE(Table2[1W Return vs Nifty]))/_xlfn.STDEV.P(Table2[1W Return vs Nifty])</f>
        <v>-0.72639463921572756</v>
      </c>
      <c r="O192">
        <v>401.72</v>
      </c>
      <c r="P192">
        <v>395.522740790787</v>
      </c>
      <c r="Q192">
        <v>347.31923294183099</v>
      </c>
      <c r="R192">
        <v>54.431925384159896</v>
      </c>
      <c r="S192" s="1">
        <f>(Table2[[#This Row],[Close Price]]-Table2[[#This Row],[20D EMA]])/Table2[[#This Row],[20D EMA]]</f>
        <v>7.7914965647714711E-3</v>
      </c>
      <c r="T192" s="1">
        <f>(Table2[[#This Row],[Close Price]]-Table2[[#This Row],[50D EMA]])/Table2[[#This Row],[50D EMA]]</f>
        <v>2.3582106026481822E-2</v>
      </c>
      <c r="U192" s="1">
        <f>(Table2[[#This Row],[Close Price]]-Table2[[#This Row],[200D EMA]])/Table2[[#This Row],[200D EMA]]</f>
        <v>0.16564233017238145</v>
      </c>
      <c r="V192">
        <v>0.85621206133232497</v>
      </c>
      <c r="W192">
        <v>390.65</v>
      </c>
      <c r="X192">
        <v>406.25</v>
      </c>
      <c r="Y192">
        <v>385.3</v>
      </c>
      <c r="Z192">
        <v>406.25</v>
      </c>
      <c r="AA192">
        <v>385.3</v>
      </c>
      <c r="AB192">
        <v>419.1</v>
      </c>
      <c r="AC192" s="1">
        <f>(Table2[[#This Row],[Close Price]]/Table2[[#This Row],[Day Low]])-1</f>
        <v>3.6349673620888368E-2</v>
      </c>
      <c r="AD192" s="1">
        <f>(Table2[[#This Row],[Day High]]/Table2[[#This Row],[Close Price]])-1</f>
        <v>3.4580708904532464E-3</v>
      </c>
      <c r="AE192" s="1">
        <f>(Table2[[#This Row],[Close Price]]/Table2[[#This Row],[Current Week Low]])-1</f>
        <v>5.0739683363612897E-2</v>
      </c>
      <c r="AF192" s="1">
        <f>(Table2[[#This Row],[Current Week High]]/Table2[[#This Row],[Close Price]])-1</f>
        <v>3.4580708904532464E-3</v>
      </c>
      <c r="AG192" s="1">
        <f>(Table2[[#This Row],[Close Price]]/Table2[[#This Row],[Current Month Low]])-1</f>
        <v>5.0739683363612897E-2</v>
      </c>
      <c r="AH192" s="1">
        <f>(Table2[[#This Row],[Current Month High]]/Table2[[#This Row],[Close Price]])-1</f>
        <v>3.519822156354202E-2</v>
      </c>
      <c r="AI192">
        <v>5.2982586143015897</v>
      </c>
      <c r="AJ192">
        <v>77.760702524698104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0.06</v>
      </c>
      <c r="AM192" t="s">
        <v>3203</v>
      </c>
      <c r="AN192">
        <v>-1.17</v>
      </c>
      <c r="AO192" t="s">
        <v>3202</v>
      </c>
      <c r="AP192">
        <v>0.18711092317237499</v>
      </c>
      <c r="AQ192">
        <f>(Table2[[#This Row],[Sharpe Ratio]]-AVERAGE(Table2[Sharpe Ratio]))/_xlfn.STDEV.P(Table2[Sharpe Ratio])</f>
        <v>1.4274284295895474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-0.17773254621639112</v>
      </c>
      <c r="AS192">
        <f>_xlfn.RANK.AVG(Table2[[#This Row],[1Y Return vs Nifty Z-Score]],Table2[1Y Return vs Nifty Z-Score])</f>
        <v>222</v>
      </c>
      <c r="AT192">
        <f>_xlfn.RANK.AVG(Table2[[#This Row],[6M Return vs Nifty Z-Score]],Table2[6M Return vs Nifty Z-Score])</f>
        <v>431</v>
      </c>
      <c r="AU192">
        <f>_xlfn.RANK.AVG(Table2[[#This Row],[Sharpe Ratio Z-Score]],Table2[Sharpe Ratio Z-Score])</f>
        <v>57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636</v>
      </c>
      <c r="B193" t="s">
        <v>637</v>
      </c>
      <c r="C193" t="s">
        <v>3165</v>
      </c>
      <c r="D193" t="s">
        <v>638</v>
      </c>
      <c r="E193">
        <v>30393.5649486</v>
      </c>
      <c r="F193">
        <v>314.3</v>
      </c>
      <c r="G193">
        <v>76.114101249998498</v>
      </c>
      <c r="H193">
        <f>(Table2[[#This Row],[1Y Return vs Nifty]]-AVERAGE(Table2[1Y Return vs Nifty]))/_xlfn.STDEV.P(Table2[1Y Return vs Nifty])</f>
        <v>0.78532156936999964</v>
      </c>
      <c r="I193">
        <v>-2.0312507748177602</v>
      </c>
      <c r="J193">
        <f>(Table2[[#This Row],[1M Return vs Nifty]]-AVERAGE(Table2[1M Return vs Nifty]))/_xlfn.STDEV.P(Table2[1M Return vs Nifty])</f>
        <v>-0.15197260473288415</v>
      </c>
      <c r="K193">
        <v>9.0559016454322805</v>
      </c>
      <c r="L193">
        <f>(Table2[[#This Row],[6M Return vs Nifty]]-AVERAGE(Table2[6M Return vs Nifty]))/_xlfn.STDEV.P(Table2[6M Return vs Nifty])</f>
        <v>-0.17721810042130692</v>
      </c>
      <c r="M193">
        <v>-3.4783055317152001</v>
      </c>
      <c r="N193">
        <f>(Table2[[#This Row],[1W Return vs Nifty]]-AVERAGE(Table2[1W Return vs Nifty]))/_xlfn.STDEV.P(Table2[1W Return vs Nifty])</f>
        <v>-0.34476465193220707</v>
      </c>
      <c r="O193">
        <v>315.67</v>
      </c>
      <c r="P193">
        <v>319.07142240002599</v>
      </c>
      <c r="Q193">
        <v>290.46024467539701</v>
      </c>
      <c r="R193">
        <v>48.685426233710302</v>
      </c>
      <c r="S193" s="1">
        <f>(Table2[[#This Row],[Close Price]]-Table2[[#This Row],[20D EMA]])/Table2[[#This Row],[20D EMA]]</f>
        <v>-4.3399752906516436E-3</v>
      </c>
      <c r="T193" s="1">
        <f>(Table2[[#This Row],[Close Price]]-Table2[[#This Row],[50D EMA]])/Table2[[#This Row],[50D EMA]]</f>
        <v>-1.4954088849874994E-2</v>
      </c>
      <c r="U193" s="1">
        <f>(Table2[[#This Row],[Close Price]]-Table2[[#This Row],[200D EMA]])/Table2[[#This Row],[200D EMA]]</f>
        <v>8.2075794404308414E-2</v>
      </c>
      <c r="V193">
        <v>0.782920663745306</v>
      </c>
      <c r="W193">
        <v>308.5</v>
      </c>
      <c r="X193">
        <v>315.10000000000002</v>
      </c>
      <c r="Y193">
        <v>301.05</v>
      </c>
      <c r="Z193">
        <v>316.60000000000002</v>
      </c>
      <c r="AA193">
        <v>301.05</v>
      </c>
      <c r="AB193">
        <v>331</v>
      </c>
      <c r="AC193" s="1">
        <f>(Table2[[#This Row],[Close Price]]/Table2[[#This Row],[Day Low]])-1</f>
        <v>1.880064829821726E-2</v>
      </c>
      <c r="AD193" s="1">
        <f>(Table2[[#This Row],[Day High]]/Table2[[#This Row],[Close Price]])-1</f>
        <v>2.5453388482341577E-3</v>
      </c>
      <c r="AE193" s="1">
        <f>(Table2[[#This Row],[Close Price]]/Table2[[#This Row],[Current Week Low]])-1</f>
        <v>4.4012622487958897E-2</v>
      </c>
      <c r="AF193" s="1">
        <f>(Table2[[#This Row],[Current Week High]]/Table2[[#This Row],[Close Price]])-1</f>
        <v>7.3178491886731756E-3</v>
      </c>
      <c r="AG193" s="1">
        <f>(Table2[[#This Row],[Close Price]]/Table2[[#This Row],[Current Month Low]])-1</f>
        <v>4.4012622487958897E-2</v>
      </c>
      <c r="AH193" s="1">
        <f>(Table2[[#This Row],[Current Month High]]/Table2[[#This Row],[Close Price]])-1</f>
        <v>5.3133948456888236E-2</v>
      </c>
      <c r="AI193">
        <v>32.293986636970999</v>
      </c>
      <c r="AJ193">
        <v>131.69922594913299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0.01</v>
      </c>
      <c r="AM193" t="s">
        <v>3203</v>
      </c>
      <c r="AN193">
        <v>-4.6900000000000004</v>
      </c>
      <c r="AO193" t="s">
        <v>3202</v>
      </c>
      <c r="AP193">
        <v>0.105265260083617</v>
      </c>
      <c r="AQ193">
        <f>(Table2[[#This Row],[Sharpe Ratio]]-AVERAGE(Table2[Sharpe Ratio]))/_xlfn.STDEV.P(Table2[Sharpe Ratio])</f>
        <v>0.47177544210445399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118</v>
      </c>
      <c r="AT193">
        <f>_xlfn.RANK.AVG(Table2[[#This Row],[6M Return vs Nifty Z-Score]],Table2[6M Return vs Nifty Z-Score])</f>
        <v>378</v>
      </c>
      <c r="AU193">
        <f>_xlfn.RANK.AVG(Table2[[#This Row],[Sharpe Ratio Z-Score]],Table2[Sharpe Ratio Z-Score])</f>
        <v>218</v>
      </c>
      <c r="AV193">
        <f>(Table2[[#This Row],[Rank 1Y]]+Table2[[#This Row],[Rank 6M]]+Table2[[#This Row],[Rank Sharpe]])/3</f>
        <v>238</v>
      </c>
    </row>
    <row r="194" spans="1:48" x14ac:dyDescent="0.3">
      <c r="A194" t="s">
        <v>1785</v>
      </c>
      <c r="B194" t="s">
        <v>1786</v>
      </c>
      <c r="C194" t="s">
        <v>3170</v>
      </c>
      <c r="D194" t="s">
        <v>98</v>
      </c>
      <c r="E194">
        <v>4497.2920342150001</v>
      </c>
      <c r="F194">
        <v>1153.1500000000001</v>
      </c>
      <c r="G194">
        <v>25.1630036993947</v>
      </c>
      <c r="H194">
        <f>(Table2[[#This Row],[1Y Return vs Nifty]]-AVERAGE(Table2[1Y Return vs Nifty]))/_xlfn.STDEV.P(Table2[1Y Return vs Nifty])</f>
        <v>-5.63824821038829E-2</v>
      </c>
      <c r="I194">
        <v>-6.6679257366548104</v>
      </c>
      <c r="J194">
        <f>(Table2[[#This Row],[1M Return vs Nifty]]-AVERAGE(Table2[1M Return vs Nifty]))/_xlfn.STDEV.P(Table2[1M Return vs Nifty])</f>
        <v>-0.59055363272163353</v>
      </c>
      <c r="K194">
        <v>55.637407169921197</v>
      </c>
      <c r="L194">
        <f>(Table2[[#This Row],[6M Return vs Nifty]]-AVERAGE(Table2[6M Return vs Nifty]))/_xlfn.STDEV.P(Table2[6M Return vs Nifty])</f>
        <v>1.2688537412974203</v>
      </c>
      <c r="M194">
        <v>-8.62247172691667</v>
      </c>
      <c r="N194">
        <f>(Table2[[#This Row],[1W Return vs Nifty]]-AVERAGE(Table2[1W Return vs Nifty]))/_xlfn.STDEV.P(Table2[1W Return vs Nifty])</f>
        <v>-1.535864793298074</v>
      </c>
      <c r="O194">
        <v>1223.3599999999999</v>
      </c>
      <c r="P194">
        <v>1225.13835856383</v>
      </c>
      <c r="Q194">
        <v>993.97269791317001</v>
      </c>
      <c r="R194">
        <v>27.709560885083199</v>
      </c>
      <c r="S194" s="1">
        <f>(Table2[[#This Row],[Close Price]]-Table2[[#This Row],[20D EMA]])/Table2[[#This Row],[20D EMA]]</f>
        <v>-5.7391119539628416E-2</v>
      </c>
      <c r="T194" s="1">
        <f>(Table2[[#This Row],[Close Price]]-Table2[[#This Row],[50D EMA]])/Table2[[#This Row],[50D EMA]]</f>
        <v>-5.8759370368762574E-2</v>
      </c>
      <c r="U194" s="1">
        <f>(Table2[[#This Row],[Close Price]]-Table2[[#This Row],[200D EMA]])/Table2[[#This Row],[200D EMA]]</f>
        <v>0.16014252948900942</v>
      </c>
      <c r="V194">
        <v>7.2587758740372599E-2</v>
      </c>
      <c r="W194">
        <v>1135</v>
      </c>
      <c r="X194">
        <v>1175</v>
      </c>
      <c r="Y194">
        <v>1135</v>
      </c>
      <c r="Z194">
        <v>1205</v>
      </c>
      <c r="AA194">
        <v>1135</v>
      </c>
      <c r="AB194">
        <v>1277</v>
      </c>
      <c r="AC194" s="1">
        <f>(Table2[[#This Row],[Close Price]]/Table2[[#This Row],[Day Low]])-1</f>
        <v>1.5991189427312813E-2</v>
      </c>
      <c r="AD194" s="1">
        <f>(Table2[[#This Row],[Day High]]/Table2[[#This Row],[Close Price]])-1</f>
        <v>1.8948098686207171E-2</v>
      </c>
      <c r="AE194" s="1">
        <f>(Table2[[#This Row],[Close Price]]/Table2[[#This Row],[Current Week Low]])-1</f>
        <v>1.5991189427312813E-2</v>
      </c>
      <c r="AF194" s="1">
        <f>(Table2[[#This Row],[Current Week High]]/Table2[[#This Row],[Close Price]])-1</f>
        <v>4.4963794822876491E-2</v>
      </c>
      <c r="AG194" s="1">
        <f>(Table2[[#This Row],[Close Price]]/Table2[[#This Row],[Current Month Low]])-1</f>
        <v>1.5991189427312813E-2</v>
      </c>
      <c r="AH194" s="1">
        <f>(Table2[[#This Row],[Current Month High]]/Table2[[#This Row],[Close Price]])-1</f>
        <v>0.10740146555088237</v>
      </c>
      <c r="AI194">
        <v>38.1173307895763</v>
      </c>
      <c r="AJ194">
        <v>89.040983606557305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</v>
      </c>
      <c r="AM194">
        <v>0</v>
      </c>
      <c r="AN194">
        <v>-9.77</v>
      </c>
      <c r="AO194" t="s">
        <v>3202</v>
      </c>
      <c r="AP194">
        <v>7.2106914087502999E-2</v>
      </c>
      <c r="AQ194">
        <f>(Table2[[#This Row],[Sharpe Ratio]]-AVERAGE(Table2[Sharpe Ratio]))/_xlfn.STDEV.P(Table2[Sharpe Ratio])</f>
        <v>8.460926597015303E-2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319</v>
      </c>
      <c r="AT194">
        <f>_xlfn.RANK.AVG(Table2[[#This Row],[6M Return vs Nifty Z-Score]],Table2[6M Return vs Nifty Z-Score])</f>
        <v>74</v>
      </c>
      <c r="AU194">
        <f>_xlfn.RANK.AVG(Table2[[#This Row],[Sharpe Ratio Z-Score]],Table2[Sharpe Ratio Z-Score])</f>
        <v>324</v>
      </c>
      <c r="AV194">
        <f>(Table2[[#This Row],[Rank 1Y]]+Table2[[#This Row],[Rank 6M]]+Table2[[#This Row],[Rank Sharpe]])/3</f>
        <v>239</v>
      </c>
    </row>
    <row r="195" spans="1:48" x14ac:dyDescent="0.3">
      <c r="A195" t="s">
        <v>1247</v>
      </c>
      <c r="B195" t="s">
        <v>1248</v>
      </c>
      <c r="C195" t="s">
        <v>3162</v>
      </c>
      <c r="D195" t="s">
        <v>269</v>
      </c>
      <c r="E195">
        <v>9624.42959195</v>
      </c>
      <c r="F195">
        <v>937.85</v>
      </c>
      <c r="G195">
        <v>70.766673162285798</v>
      </c>
      <c r="H195">
        <f>(Table2[[#This Row],[1Y Return vs Nifty]]-AVERAGE(Table2[1Y Return vs Nifty]))/_xlfn.STDEV.P(Table2[1Y Return vs Nifty])</f>
        <v>0.69698290538101004</v>
      </c>
      <c r="I195">
        <v>5.9869198082174799</v>
      </c>
      <c r="J195">
        <f>(Table2[[#This Row],[1M Return vs Nifty]]-AVERAGE(Table2[1M Return vs Nifty]))/_xlfn.STDEV.P(Table2[1M Return vs Nifty])</f>
        <v>0.60646259416306392</v>
      </c>
      <c r="K195">
        <v>39.0125364751635</v>
      </c>
      <c r="L195">
        <f>(Table2[[#This Row],[6M Return vs Nifty]]-AVERAGE(Table2[6M Return vs Nifty]))/_xlfn.STDEV.P(Table2[6M Return vs Nifty])</f>
        <v>0.75275283143599048</v>
      </c>
      <c r="M195">
        <v>4.0416913144094402E-2</v>
      </c>
      <c r="N195">
        <f>(Table2[[#This Row],[1W Return vs Nifty]]-AVERAGE(Table2[1W Return vs Nifty]))/_xlfn.STDEV.P(Table2[1W Return vs Nifty])</f>
        <v>0.46997395534854181</v>
      </c>
      <c r="O195">
        <v>897.73</v>
      </c>
      <c r="P195">
        <v>852.22529810827405</v>
      </c>
      <c r="Q195">
        <v>728.972510413539</v>
      </c>
      <c r="R195">
        <v>67.614115977788003</v>
      </c>
      <c r="S195" s="1">
        <f>(Table2[[#This Row],[Close Price]]-Table2[[#This Row],[20D EMA]])/Table2[[#This Row],[20D EMA]]</f>
        <v>4.4690497142793495E-2</v>
      </c>
      <c r="T195" s="1">
        <f>(Table2[[#This Row],[Close Price]]-Table2[[#This Row],[50D EMA]])/Table2[[#This Row],[50D EMA]]</f>
        <v>0.10047190817004763</v>
      </c>
      <c r="U195" s="1">
        <f>(Table2[[#This Row],[Close Price]]-Table2[[#This Row],[200D EMA]])/Table2[[#This Row],[200D EMA]]</f>
        <v>0.28653685372575555</v>
      </c>
      <c r="V195">
        <v>0.84612304799581595</v>
      </c>
      <c r="W195">
        <v>909</v>
      </c>
      <c r="X195">
        <v>973</v>
      </c>
      <c r="Y195">
        <v>901.1</v>
      </c>
      <c r="Z195">
        <v>973</v>
      </c>
      <c r="AA195">
        <v>890</v>
      </c>
      <c r="AB195">
        <v>973</v>
      </c>
      <c r="AC195" s="1">
        <f>(Table2[[#This Row],[Close Price]]/Table2[[#This Row],[Day Low]])-1</f>
        <v>3.1738173817381865E-2</v>
      </c>
      <c r="AD195" s="1">
        <f>(Table2[[#This Row],[Day High]]/Table2[[#This Row],[Close Price]])-1</f>
        <v>3.7479341046009473E-2</v>
      </c>
      <c r="AE195" s="1">
        <f>(Table2[[#This Row],[Close Price]]/Table2[[#This Row],[Current Week Low]])-1</f>
        <v>4.0783486849406358E-2</v>
      </c>
      <c r="AF195" s="1">
        <f>(Table2[[#This Row],[Current Week High]]/Table2[[#This Row],[Close Price]])-1</f>
        <v>3.7479341046009473E-2</v>
      </c>
      <c r="AG195" s="1">
        <f>(Table2[[#This Row],[Close Price]]/Table2[[#This Row],[Current Month Low]])-1</f>
        <v>5.3764044943820144E-2</v>
      </c>
      <c r="AH195" s="1">
        <f>(Table2[[#This Row],[Current Month High]]/Table2[[#This Row],[Close Price]])-1</f>
        <v>3.7479341046009473E-2</v>
      </c>
      <c r="AI195">
        <v>3.7479341046009398</v>
      </c>
      <c r="AJ195">
        <v>107.03090507726201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0.01</v>
      </c>
      <c r="AM195" t="s">
        <v>3203</v>
      </c>
      <c r="AN195">
        <v>3.28</v>
      </c>
      <c r="AO195" t="s">
        <v>3203</v>
      </c>
      <c r="AP195">
        <v>3.0838846998011999E-2</v>
      </c>
      <c r="AQ195">
        <f>(Table2[[#This Row],[Sharpe Ratio]]-AVERAGE(Table2[Sharpe Ratio]))/_xlfn.STDEV.P(Table2[Sharpe Ratio])</f>
        <v>-0.39724829512063603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2.1289239912079703</v>
      </c>
      <c r="AS195">
        <f>_xlfn.RANK.AVG(Table2[[#This Row],[1Y Return vs Nifty Z-Score]],Table2[1Y Return vs Nifty Z-Score])</f>
        <v>132</v>
      </c>
      <c r="AT195">
        <f>_xlfn.RANK.AVG(Table2[[#This Row],[6M Return vs Nifty Z-Score]],Table2[6M Return vs Nifty Z-Score])</f>
        <v>138</v>
      </c>
      <c r="AU195">
        <f>_xlfn.RANK.AVG(Table2[[#This Row],[Sharpe Ratio Z-Score]],Table2[Sharpe Ratio Z-Score])</f>
        <v>449</v>
      </c>
      <c r="AV195">
        <f>(Table2[[#This Row],[Rank 1Y]]+Table2[[#This Row],[Rank 6M]]+Table2[[#This Row],[Rank Sharpe]])/3</f>
        <v>239.66666666666666</v>
      </c>
    </row>
    <row r="196" spans="1:48" x14ac:dyDescent="0.3">
      <c r="A196" t="s">
        <v>304</v>
      </c>
      <c r="B196" t="s">
        <v>305</v>
      </c>
      <c r="C196" t="s">
        <v>3170</v>
      </c>
      <c r="D196" t="s">
        <v>166</v>
      </c>
      <c r="E196">
        <v>92622.885242999997</v>
      </c>
      <c r="F196">
        <v>266</v>
      </c>
      <c r="G196">
        <v>84.711488535628504</v>
      </c>
      <c r="H196">
        <f>(Table2[[#This Row],[1Y Return vs Nifty]]-AVERAGE(Table2[1Y Return vs Nifty]))/_xlfn.STDEV.P(Table2[1Y Return vs Nifty])</f>
        <v>0.92734904391493345</v>
      </c>
      <c r="I196">
        <v>-18.315922186515099</v>
      </c>
      <c r="J196">
        <f>(Table2[[#This Row],[1M Return vs Nifty]]-AVERAGE(Table2[1M Return vs Nifty]))/_xlfn.STDEV.P(Table2[1M Return vs Nifty])</f>
        <v>-1.6923324503088395</v>
      </c>
      <c r="K196">
        <v>-4.6978633106151504</v>
      </c>
      <c r="L196">
        <f>(Table2[[#This Row],[6M Return vs Nifty]]-AVERAGE(Table2[6M Return vs Nifty]))/_xlfn.STDEV.P(Table2[6M Return vs Nifty])</f>
        <v>-0.60418867590221226</v>
      </c>
      <c r="M196">
        <v>-8.5588583149116904</v>
      </c>
      <c r="N196">
        <f>(Table2[[#This Row],[1W Return vs Nifty]]-AVERAGE(Table2[1W Return vs Nifty]))/_xlfn.STDEV.P(Table2[1W Return vs Nifty])</f>
        <v>-1.5211354977899749</v>
      </c>
      <c r="O196">
        <v>280.58</v>
      </c>
      <c r="P196">
        <v>290.13817714630602</v>
      </c>
      <c r="Q196">
        <v>252.670195611926</v>
      </c>
      <c r="R196">
        <v>33.275766389711599</v>
      </c>
      <c r="S196" s="1">
        <f>(Table2[[#This Row],[Close Price]]-Table2[[#This Row],[20D EMA]])/Table2[[#This Row],[20D EMA]]</f>
        <v>-5.1963789293606046E-2</v>
      </c>
      <c r="T196" s="1">
        <f>(Table2[[#This Row],[Close Price]]-Table2[[#This Row],[50D EMA]])/Table2[[#This Row],[50D EMA]]</f>
        <v>-8.3195453227563443E-2</v>
      </c>
      <c r="U196" s="1">
        <f>(Table2[[#This Row],[Close Price]]-Table2[[#This Row],[200D EMA]])/Table2[[#This Row],[200D EMA]]</f>
        <v>5.275574491796068E-2</v>
      </c>
      <c r="V196">
        <v>0.66606253430624196</v>
      </c>
      <c r="W196">
        <v>259.64999999999998</v>
      </c>
      <c r="X196">
        <v>266.5</v>
      </c>
      <c r="Y196">
        <v>257.35000000000002</v>
      </c>
      <c r="Z196">
        <v>267.7</v>
      </c>
      <c r="AA196">
        <v>257.35000000000002</v>
      </c>
      <c r="AB196">
        <v>292</v>
      </c>
      <c r="AC196" s="1">
        <f>(Table2[[#This Row],[Close Price]]/Table2[[#This Row],[Day Low]])-1</f>
        <v>2.4455998459464778E-2</v>
      </c>
      <c r="AD196" s="1">
        <f>(Table2[[#This Row],[Day High]]/Table2[[#This Row],[Close Price]])-1</f>
        <v>1.879699248120259E-3</v>
      </c>
      <c r="AE196" s="1">
        <f>(Table2[[#This Row],[Close Price]]/Table2[[#This Row],[Current Week Low]])-1</f>
        <v>3.3611812706430877E-2</v>
      </c>
      <c r="AF196" s="1">
        <f>(Table2[[#This Row],[Current Week High]]/Table2[[#This Row],[Close Price]])-1</f>
        <v>6.3909774436090583E-3</v>
      </c>
      <c r="AG196" s="1">
        <f>(Table2[[#This Row],[Close Price]]/Table2[[#This Row],[Current Month Low]])-1</f>
        <v>3.3611812706430877E-2</v>
      </c>
      <c r="AH196" s="1">
        <f>(Table2[[#This Row],[Current Month High]]/Table2[[#This Row],[Close Price]])-1</f>
        <v>9.7744360902255689E-2</v>
      </c>
      <c r="AI196">
        <v>26.071428571428498</v>
      </c>
      <c r="AJ196">
        <v>134.361233480176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-0.14000000000000001</v>
      </c>
      <c r="AM196" t="s">
        <v>3202</v>
      </c>
      <c r="AN196">
        <v>-10.68</v>
      </c>
      <c r="AO196" t="s">
        <v>3202</v>
      </c>
      <c r="AP196">
        <v>0.166756369675022</v>
      </c>
      <c r="AQ196">
        <f>(Table2[[#This Row],[Sharpe Ratio]]-AVERAGE(Table2[Sharpe Ratio]))/_xlfn.STDEV.P(Table2[Sharpe Ratio])</f>
        <v>1.1897629367023332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99</v>
      </c>
      <c r="AT196">
        <f>_xlfn.RANK.AVG(Table2[[#This Row],[6M Return vs Nifty Z-Score]],Table2[6M Return vs Nifty Z-Score])</f>
        <v>529</v>
      </c>
      <c r="AU196">
        <f>_xlfn.RANK.AVG(Table2[[#This Row],[Sharpe Ratio Z-Score]],Table2[Sharpe Ratio Z-Score])</f>
        <v>92</v>
      </c>
      <c r="AV196">
        <f>(Table2[[#This Row],[Rank 1Y]]+Table2[[#This Row],[Rank 6M]]+Table2[[#This Row],[Rank Sharpe]])/3</f>
        <v>240</v>
      </c>
    </row>
    <row r="197" spans="1:48" x14ac:dyDescent="0.3">
      <c r="A197" t="s">
        <v>1841</v>
      </c>
      <c r="B197" t="s">
        <v>1842</v>
      </c>
      <c r="C197" t="s">
        <v>3156</v>
      </c>
      <c r="D197" t="s">
        <v>276</v>
      </c>
      <c r="E197">
        <v>4126.9468280999999</v>
      </c>
      <c r="F197">
        <v>2428.35</v>
      </c>
      <c r="G197">
        <v>82.443113323471707</v>
      </c>
      <c r="H197">
        <f>(Table2[[#This Row],[1Y Return vs Nifty]]-AVERAGE(Table2[1Y Return vs Nifty]))/_xlfn.STDEV.P(Table2[1Y Return vs Nifty])</f>
        <v>0.88987584513959761</v>
      </c>
      <c r="I197">
        <v>-2.5190282036024199</v>
      </c>
      <c r="J197">
        <f>(Table2[[#This Row],[1M Return vs Nifty]]-AVERAGE(Table2[1M Return vs Nifty]))/_xlfn.STDEV.P(Table2[1M Return vs Nifty])</f>
        <v>-0.19811125536224075</v>
      </c>
      <c r="K197">
        <v>46.617532505902098</v>
      </c>
      <c r="L197">
        <f>(Table2[[#This Row],[6M Return vs Nifty]]-AVERAGE(Table2[6M Return vs Nifty]))/_xlfn.STDEV.P(Table2[6M Return vs Nifty])</f>
        <v>0.98884160728399773</v>
      </c>
      <c r="M197">
        <v>-3.3624563374691299</v>
      </c>
      <c r="N197">
        <f>(Table2[[#This Row],[1W Return vs Nifty]]-AVERAGE(Table2[1W Return vs Nifty]))/_xlfn.STDEV.P(Table2[1W Return vs Nifty])</f>
        <v>-0.31794048132661262</v>
      </c>
      <c r="O197">
        <v>2493.3200000000002</v>
      </c>
      <c r="P197">
        <v>2411.2184102082902</v>
      </c>
      <c r="Q197">
        <v>1928.7925594840599</v>
      </c>
      <c r="R197">
        <v>34.596951930623398</v>
      </c>
      <c r="S197" s="1">
        <f>(Table2[[#This Row],[Close Price]]-Table2[[#This Row],[20D EMA]])/Table2[[#This Row],[20D EMA]]</f>
        <v>-2.60576259766096E-2</v>
      </c>
      <c r="T197" s="1">
        <f>(Table2[[#This Row],[Close Price]]-Table2[[#This Row],[50D EMA]])/Table2[[#This Row],[50D EMA]]</f>
        <v>7.1049514714968797E-3</v>
      </c>
      <c r="U197" s="1">
        <f>(Table2[[#This Row],[Close Price]]-Table2[[#This Row],[200D EMA]])/Table2[[#This Row],[200D EMA]]</f>
        <v>0.2590000868987013</v>
      </c>
      <c r="V197">
        <v>0.35323955074388302</v>
      </c>
      <c r="W197">
        <v>2405</v>
      </c>
      <c r="X197">
        <v>2453.85</v>
      </c>
      <c r="Y197">
        <v>2405</v>
      </c>
      <c r="Z197">
        <v>2513.0500000000002</v>
      </c>
      <c r="AA197">
        <v>2405</v>
      </c>
      <c r="AB197">
        <v>2637.2</v>
      </c>
      <c r="AC197" s="1">
        <f>(Table2[[#This Row],[Close Price]]/Table2[[#This Row],[Day Low]])-1</f>
        <v>9.7089397089396012E-3</v>
      </c>
      <c r="AD197" s="1">
        <f>(Table2[[#This Row],[Day High]]/Table2[[#This Row],[Close Price]])-1</f>
        <v>1.0500957440237269E-2</v>
      </c>
      <c r="AE197" s="1">
        <f>(Table2[[#This Row],[Close Price]]/Table2[[#This Row],[Current Week Low]])-1</f>
        <v>9.7089397089396012E-3</v>
      </c>
      <c r="AF197" s="1">
        <f>(Table2[[#This Row],[Current Week High]]/Table2[[#This Row],[Close Price]])-1</f>
        <v>3.4879650791689976E-2</v>
      </c>
      <c r="AG197" s="1">
        <f>(Table2[[#This Row],[Close Price]]/Table2[[#This Row],[Current Month Low]])-1</f>
        <v>9.7089397089396012E-3</v>
      </c>
      <c r="AH197" s="1">
        <f>(Table2[[#This Row],[Current Month High]]/Table2[[#This Row],[Close Price]])-1</f>
        <v>8.600490044680531E-2</v>
      </c>
      <c r="AI197">
        <v>15.304630716329999</v>
      </c>
      <c r="AJ197">
        <v>119.11572298669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0.11</v>
      </c>
      <c r="AM197" t="s">
        <v>3203</v>
      </c>
      <c r="AN197">
        <v>-8.3699999999999992</v>
      </c>
      <c r="AO197" t="s">
        <v>3202</v>
      </c>
      <c r="AP197">
        <v>1.0830923597344E-2</v>
      </c>
      <c r="AQ197">
        <f>(Table2[[#This Row],[Sharpe Ratio]]-AVERAGE(Table2[Sharpe Ratio]))/_xlfn.STDEV.P(Table2[Sharpe Ratio])</f>
        <v>-0.63086643748311899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0.73179927825162294</v>
      </c>
      <c r="AS197">
        <f>_xlfn.RANK.AVG(Table2[[#This Row],[1Y Return vs Nifty Z-Score]],Table2[1Y Return vs Nifty Z-Score])</f>
        <v>106</v>
      </c>
      <c r="AT197">
        <f>_xlfn.RANK.AVG(Table2[[#This Row],[6M Return vs Nifty Z-Score]],Table2[6M Return vs Nifty Z-Score])</f>
        <v>108</v>
      </c>
      <c r="AU197">
        <f>_xlfn.RANK.AVG(Table2[[#This Row],[Sharpe Ratio Z-Score]],Table2[Sharpe Ratio Z-Score])</f>
        <v>506</v>
      </c>
      <c r="AV197">
        <f>(Table2[[#This Row],[Rank 1Y]]+Table2[[#This Row],[Rank 6M]]+Table2[[#This Row],[Rank Sharpe]])/3</f>
        <v>240</v>
      </c>
    </row>
    <row r="198" spans="1:48" x14ac:dyDescent="0.3">
      <c r="A198" t="s">
        <v>1418</v>
      </c>
      <c r="B198" t="s">
        <v>1419</v>
      </c>
      <c r="C198" t="s">
        <v>3166</v>
      </c>
      <c r="D198" t="s">
        <v>633</v>
      </c>
      <c r="E198">
        <v>7782.0125868199902</v>
      </c>
      <c r="F198">
        <v>584.20000000000005</v>
      </c>
      <c r="G198">
        <v>54.751319368323898</v>
      </c>
      <c r="H198">
        <f>(Table2[[#This Row],[1Y Return vs Nifty]]-AVERAGE(Table2[1Y Return vs Nifty]))/_xlfn.STDEV.P(Table2[1Y Return vs Nifty])</f>
        <v>0.4324118004940733</v>
      </c>
      <c r="I198">
        <v>17.111330490612399</v>
      </c>
      <c r="J198">
        <f>(Table2[[#This Row],[1M Return vs Nifty]]-AVERAGE(Table2[1M Return vs Nifty]))/_xlfn.STDEV.P(Table2[1M Return vs Nifty])</f>
        <v>1.6587156662483127</v>
      </c>
      <c r="K198">
        <v>18.1296141709214</v>
      </c>
      <c r="L198">
        <f>(Table2[[#This Row],[6M Return vs Nifty]]-AVERAGE(Table2[6M Return vs Nifty]))/_xlfn.STDEV.P(Table2[6M Return vs Nifty])</f>
        <v>0.10446537105992747</v>
      </c>
      <c r="M198">
        <v>-1.0123661644739701</v>
      </c>
      <c r="N198">
        <f>(Table2[[#This Row],[1W Return vs Nifty]]-AVERAGE(Table2[1W Return vs Nifty]))/_xlfn.STDEV.P(Table2[1W Return vs Nifty])</f>
        <v>0.22620848879962174</v>
      </c>
      <c r="O198">
        <v>545</v>
      </c>
      <c r="P198">
        <v>519.02507705825599</v>
      </c>
      <c r="Q198">
        <v>466.11134216187497</v>
      </c>
      <c r="R198">
        <v>73.139608587356506</v>
      </c>
      <c r="S198" s="1">
        <f>(Table2[[#This Row],[Close Price]]-Table2[[#This Row],[20D EMA]])/Table2[[#This Row],[20D EMA]]</f>
        <v>7.1926605504587238E-2</v>
      </c>
      <c r="T198" s="1">
        <f>(Table2[[#This Row],[Close Price]]-Table2[[#This Row],[50D EMA]])/Table2[[#This Row],[50D EMA]]</f>
        <v>0.12557181882452426</v>
      </c>
      <c r="U198" s="1">
        <f>(Table2[[#This Row],[Close Price]]-Table2[[#This Row],[200D EMA]])/Table2[[#This Row],[200D EMA]]</f>
        <v>0.25334860398465542</v>
      </c>
      <c r="V198">
        <v>1.59677759175081</v>
      </c>
      <c r="W198">
        <v>578.29999999999995</v>
      </c>
      <c r="X198">
        <v>596</v>
      </c>
      <c r="Y198">
        <v>550.85</v>
      </c>
      <c r="Z198">
        <v>596</v>
      </c>
      <c r="AA198">
        <v>531.5</v>
      </c>
      <c r="AB198">
        <v>596</v>
      </c>
      <c r="AC198" s="1">
        <f>(Table2[[#This Row],[Close Price]]/Table2[[#This Row],[Day Low]])-1</f>
        <v>1.0202317136434491E-2</v>
      </c>
      <c r="AD198" s="1">
        <f>(Table2[[#This Row],[Day High]]/Table2[[#This Row],[Close Price]])-1</f>
        <v>2.0198562136254594E-2</v>
      </c>
      <c r="AE198" s="1">
        <f>(Table2[[#This Row],[Close Price]]/Table2[[#This Row],[Current Week Low]])-1</f>
        <v>6.0542797494780753E-2</v>
      </c>
      <c r="AF198" s="1">
        <f>(Table2[[#This Row],[Current Week High]]/Table2[[#This Row],[Close Price]])-1</f>
        <v>2.0198562136254594E-2</v>
      </c>
      <c r="AG198" s="1">
        <f>(Table2[[#This Row],[Close Price]]/Table2[[#This Row],[Current Month Low]])-1</f>
        <v>9.915333960489181E-2</v>
      </c>
      <c r="AH198" s="1">
        <f>(Table2[[#This Row],[Current Month High]]/Table2[[#This Row],[Close Price]])-1</f>
        <v>2.0198562136254594E-2</v>
      </c>
      <c r="AI198">
        <v>2.0198562136254501</v>
      </c>
      <c r="AJ198">
        <v>95.482683620545401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-0.01</v>
      </c>
      <c r="AM198" t="s">
        <v>3202</v>
      </c>
      <c r="AN198">
        <v>11.36</v>
      </c>
      <c r="AO198" t="s">
        <v>3203</v>
      </c>
      <c r="AP198">
        <v>9.3134244078625E-2</v>
      </c>
      <c r="AQ198">
        <f>(Table2[[#This Row],[Sharpe Ratio]]-AVERAGE(Table2[Sharpe Ratio]))/_xlfn.STDEV.P(Table2[Sharpe Ratio])</f>
        <v>0.33013028646770448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2.7519316130696398</v>
      </c>
      <c r="AS198">
        <f>_xlfn.RANK.AVG(Table2[[#This Row],[1Y Return vs Nifty Z-Score]],Table2[1Y Return vs Nifty Z-Score])</f>
        <v>177</v>
      </c>
      <c r="AT198">
        <f>_xlfn.RANK.AVG(Table2[[#This Row],[6M Return vs Nifty Z-Score]],Table2[6M Return vs Nifty Z-Score])</f>
        <v>291</v>
      </c>
      <c r="AU198">
        <f>_xlfn.RANK.AVG(Table2[[#This Row],[Sharpe Ratio Z-Score]],Table2[Sharpe Ratio Z-Score])</f>
        <v>254</v>
      </c>
      <c r="AV198">
        <f>(Table2[[#This Row],[Rank 1Y]]+Table2[[#This Row],[Rank 6M]]+Table2[[#This Row],[Rank Sharpe]])/3</f>
        <v>240.66666666666666</v>
      </c>
    </row>
    <row r="199" spans="1:48" x14ac:dyDescent="0.3">
      <c r="A199" t="s">
        <v>833</v>
      </c>
      <c r="B199" t="s">
        <v>834</v>
      </c>
      <c r="C199" t="s">
        <v>3166</v>
      </c>
      <c r="D199" t="s">
        <v>282</v>
      </c>
      <c r="E199">
        <v>19542.832070485001</v>
      </c>
      <c r="F199">
        <v>895.45</v>
      </c>
      <c r="G199">
        <v>30.8147737452515</v>
      </c>
      <c r="H199">
        <f>(Table2[[#This Row],[1Y Return vs Nifty]]-AVERAGE(Table2[1Y Return vs Nifty]))/_xlfn.STDEV.P(Table2[1Y Return vs Nifty])</f>
        <v>3.6983862769683518E-2</v>
      </c>
      <c r="I199">
        <v>8.6905355193995604</v>
      </c>
      <c r="J199">
        <f>(Table2[[#This Row],[1M Return vs Nifty]]-AVERAGE(Table2[1M Return vs Nifty]))/_xlfn.STDEV.P(Table2[1M Return vs Nifty])</f>
        <v>0.86219640506340256</v>
      </c>
      <c r="K199">
        <v>7.0191294483984903</v>
      </c>
      <c r="L199">
        <f>(Table2[[#This Row],[6M Return vs Nifty]]-AVERAGE(Table2[6M Return vs Nifty]))/_xlfn.STDEV.P(Table2[6M Return vs Nifty])</f>
        <v>-0.24044746342628182</v>
      </c>
      <c r="M199">
        <v>4.8571987281426802E-2</v>
      </c>
      <c r="N199">
        <f>(Table2[[#This Row],[1W Return vs Nifty]]-AVERAGE(Table2[1W Return vs Nifty]))/_xlfn.STDEV.P(Table2[1W Return vs Nifty])</f>
        <v>0.47186221276271445</v>
      </c>
      <c r="O199">
        <v>852.19</v>
      </c>
      <c r="P199">
        <v>830.77743367809205</v>
      </c>
      <c r="Q199">
        <v>765.31000598367496</v>
      </c>
      <c r="R199">
        <v>67.133711291239706</v>
      </c>
      <c r="S199" s="1">
        <f>(Table2[[#This Row],[Close Price]]-Table2[[#This Row],[20D EMA]])/Table2[[#This Row],[20D EMA]]</f>
        <v>5.0763327426982231E-2</v>
      </c>
      <c r="T199" s="1">
        <f>(Table2[[#This Row],[Close Price]]-Table2[[#This Row],[50D EMA]])/Table2[[#This Row],[50D EMA]]</f>
        <v>7.784583896987167E-2</v>
      </c>
      <c r="U199" s="1">
        <f>(Table2[[#This Row],[Close Price]]-Table2[[#This Row],[200D EMA]])/Table2[[#This Row],[200D EMA]]</f>
        <v>0.17004872927154849</v>
      </c>
      <c r="V199">
        <v>1.87570613816243</v>
      </c>
      <c r="W199">
        <v>872</v>
      </c>
      <c r="X199">
        <v>900.15</v>
      </c>
      <c r="Y199">
        <v>872</v>
      </c>
      <c r="Z199">
        <v>917.7</v>
      </c>
      <c r="AA199">
        <v>830</v>
      </c>
      <c r="AB199">
        <v>924</v>
      </c>
      <c r="AC199" s="1">
        <f>(Table2[[#This Row],[Close Price]]/Table2[[#This Row],[Day Low]])-1</f>
        <v>2.6892201834862517E-2</v>
      </c>
      <c r="AD199" s="1">
        <f>(Table2[[#This Row],[Day High]]/Table2[[#This Row],[Close Price]])-1</f>
        <v>5.2487576079065512E-3</v>
      </c>
      <c r="AE199" s="1">
        <f>(Table2[[#This Row],[Close Price]]/Table2[[#This Row],[Current Week Low]])-1</f>
        <v>2.6892201834862517E-2</v>
      </c>
      <c r="AF199" s="1">
        <f>(Table2[[#This Row],[Current Week High]]/Table2[[#This Row],[Close Price]])-1</f>
        <v>2.4847841867217557E-2</v>
      </c>
      <c r="AG199" s="1">
        <f>(Table2[[#This Row],[Close Price]]/Table2[[#This Row],[Current Month Low]])-1</f>
        <v>7.8855421686746974E-2</v>
      </c>
      <c r="AH199" s="1">
        <f>(Table2[[#This Row],[Current Month High]]/Table2[[#This Row],[Close Price]])-1</f>
        <v>3.188341057568822E-2</v>
      </c>
      <c r="AI199">
        <v>6.9853146462672298</v>
      </c>
      <c r="AJ199">
        <v>67.342552793870297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</v>
      </c>
      <c r="AM199" t="s">
        <v>3204</v>
      </c>
      <c r="AN199">
        <v>10.050000000000001</v>
      </c>
      <c r="AO199" t="s">
        <v>3203</v>
      </c>
      <c r="AP199">
        <v>0.20353019415224199</v>
      </c>
      <c r="AQ199">
        <f>(Table2[[#This Row],[Sharpe Ratio]]-AVERAGE(Table2[Sharpe Ratio]))/_xlfn.STDEV.P(Table2[Sharpe Ratio])</f>
        <v>1.6191444567078186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2.7497394738773369</v>
      </c>
      <c r="AS199">
        <f>_xlfn.RANK.AVG(Table2[[#This Row],[1Y Return vs Nifty Z-Score]],Table2[1Y Return vs Nifty Z-Score])</f>
        <v>289</v>
      </c>
      <c r="AT199">
        <f>_xlfn.RANK.AVG(Table2[[#This Row],[6M Return vs Nifty Z-Score]],Table2[6M Return vs Nifty Z-Score])</f>
        <v>399</v>
      </c>
      <c r="AU199">
        <f>_xlfn.RANK.AVG(Table2[[#This Row],[Sharpe Ratio Z-Score]],Table2[Sharpe Ratio Z-Score])</f>
        <v>37</v>
      </c>
      <c r="AV199">
        <f>(Table2[[#This Row],[Rank 1Y]]+Table2[[#This Row],[Rank 6M]]+Table2[[#This Row],[Rank Sharpe]])/3</f>
        <v>241.66666666666666</v>
      </c>
    </row>
    <row r="200" spans="1:48" x14ac:dyDescent="0.3">
      <c r="A200" t="s">
        <v>1573</v>
      </c>
      <c r="B200" t="s">
        <v>1574</v>
      </c>
      <c r="C200" t="s">
        <v>3172</v>
      </c>
      <c r="D200" t="s">
        <v>378</v>
      </c>
      <c r="E200">
        <v>6314.2345863999999</v>
      </c>
      <c r="F200">
        <v>128.71</v>
      </c>
      <c r="G200">
        <v>51.404562582463001</v>
      </c>
      <c r="H200">
        <f>(Table2[[#This Row],[1Y Return vs Nifty]]-AVERAGE(Table2[1Y Return vs Nifty]))/_xlfn.STDEV.P(Table2[1Y Return vs Nifty])</f>
        <v>0.37712390913591265</v>
      </c>
      <c r="I200">
        <v>-9.1936375988034893</v>
      </c>
      <c r="J200">
        <f>(Table2[[#This Row],[1M Return vs Nifty]]-AVERAGE(Table2[1M Return vs Nifty]))/_xlfn.STDEV.P(Table2[1M Return vs Nifty])</f>
        <v>-0.82945959745323594</v>
      </c>
      <c r="K200">
        <v>22.965223325939501</v>
      </c>
      <c r="L200">
        <f>(Table2[[#This Row],[6M Return vs Nifty]]-AVERAGE(Table2[6M Return vs Nifty]))/_xlfn.STDEV.P(Table2[6M Return vs Nifty])</f>
        <v>0.25458156326742887</v>
      </c>
      <c r="M200">
        <v>-8.1440055305484407</v>
      </c>
      <c r="N200">
        <f>(Table2[[#This Row],[1W Return vs Nifty]]-AVERAGE(Table2[1W Return vs Nifty]))/_xlfn.STDEV.P(Table2[1W Return vs Nifty])</f>
        <v>-1.4250788792145446</v>
      </c>
      <c r="O200">
        <v>134.6</v>
      </c>
      <c r="P200">
        <v>134.38772508510701</v>
      </c>
      <c r="Q200">
        <v>113.670338219657</v>
      </c>
      <c r="R200">
        <v>31.247509987040999</v>
      </c>
      <c r="S200" s="1">
        <f>(Table2[[#This Row],[Close Price]]-Table2[[#This Row],[20D EMA]])/Table2[[#This Row],[20D EMA]]</f>
        <v>-4.3759286775631401E-2</v>
      </c>
      <c r="T200" s="1">
        <f>(Table2[[#This Row],[Close Price]]-Table2[[#This Row],[50D EMA]])/Table2[[#This Row],[50D EMA]]</f>
        <v>-4.2248836949292261E-2</v>
      </c>
      <c r="U200" s="1">
        <f>(Table2[[#This Row],[Close Price]]-Table2[[#This Row],[200D EMA]])/Table2[[#This Row],[200D EMA]]</f>
        <v>0.13230946626797493</v>
      </c>
      <c r="V200">
        <v>0.16708173868714199</v>
      </c>
      <c r="W200">
        <v>126.76</v>
      </c>
      <c r="X200">
        <v>129.86000000000001</v>
      </c>
      <c r="Y200">
        <v>126.02</v>
      </c>
      <c r="Z200">
        <v>132.77000000000001</v>
      </c>
      <c r="AA200">
        <v>126.02</v>
      </c>
      <c r="AB200">
        <v>142.29</v>
      </c>
      <c r="AC200" s="1">
        <f>(Table2[[#This Row],[Close Price]]/Table2[[#This Row],[Day Low]])-1</f>
        <v>1.5383401704007538E-2</v>
      </c>
      <c r="AD200" s="1">
        <f>(Table2[[#This Row],[Day High]]/Table2[[#This Row],[Close Price]])-1</f>
        <v>8.9348146997125788E-3</v>
      </c>
      <c r="AE200" s="1">
        <f>(Table2[[#This Row],[Close Price]]/Table2[[#This Row],[Current Week Low]])-1</f>
        <v>2.1345818124107296E-2</v>
      </c>
      <c r="AF200" s="1">
        <f>(Table2[[#This Row],[Current Week High]]/Table2[[#This Row],[Close Price]])-1</f>
        <v>3.154378059202867E-2</v>
      </c>
      <c r="AG200" s="1">
        <f>(Table2[[#This Row],[Close Price]]/Table2[[#This Row],[Current Month Low]])-1</f>
        <v>2.1345818124107296E-2</v>
      </c>
      <c r="AH200" s="1">
        <f>(Table2[[#This Row],[Current Month High]]/Table2[[#This Row],[Close Price]])-1</f>
        <v>0.10550850749747487</v>
      </c>
      <c r="AI200">
        <v>32.041022453577703</v>
      </c>
      <c r="AJ200">
        <v>97.863182167563394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-0.02</v>
      </c>
      <c r="AM200" t="s">
        <v>3202</v>
      </c>
      <c r="AN200">
        <v>-8.9499999999999993</v>
      </c>
      <c r="AO200" t="s">
        <v>3202</v>
      </c>
      <c r="AP200">
        <v>8.1140759770545995E-2</v>
      </c>
      <c r="AQ200">
        <f>(Table2[[#This Row],[Sharpe Ratio]]-AVERAGE(Table2[Sharpe Ratio]))/_xlfn.STDEV.P(Table2[Sharpe Ratio])</f>
        <v>0.19009098961526549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-1.4327420146491736</v>
      </c>
      <c r="AS200">
        <f>_xlfn.RANK.AVG(Table2[[#This Row],[1Y Return vs Nifty Z-Score]],Table2[1Y Return vs Nifty Z-Score])</f>
        <v>187</v>
      </c>
      <c r="AT200">
        <f>_xlfn.RANK.AVG(Table2[[#This Row],[6M Return vs Nifty Z-Score]],Table2[6M Return vs Nifty Z-Score])</f>
        <v>242</v>
      </c>
      <c r="AU200">
        <f>_xlfn.RANK.AVG(Table2[[#This Row],[Sharpe Ratio Z-Score]],Table2[Sharpe Ratio Z-Score])</f>
        <v>296</v>
      </c>
      <c r="AV200">
        <f>(Table2[[#This Row],[Rank 1Y]]+Table2[[#This Row],[Rank 6M]]+Table2[[#This Row],[Rank Sharpe]])/3</f>
        <v>241.66666666666666</v>
      </c>
    </row>
    <row r="201" spans="1:48" x14ac:dyDescent="0.3">
      <c r="A201" t="s">
        <v>929</v>
      </c>
      <c r="B201" t="s">
        <v>930</v>
      </c>
      <c r="C201" t="s">
        <v>3170</v>
      </c>
      <c r="D201" t="s">
        <v>762</v>
      </c>
      <c r="E201">
        <v>16406.683665</v>
      </c>
      <c r="F201">
        <v>3939.7</v>
      </c>
      <c r="G201">
        <v>43.418258574618797</v>
      </c>
      <c r="H201">
        <f>(Table2[[#This Row],[1Y Return vs Nifty]]-AVERAGE(Table2[1Y Return vs Nifty]))/_xlfn.STDEV.P(Table2[1Y Return vs Nifty])</f>
        <v>0.2451914334315711</v>
      </c>
      <c r="I201">
        <v>-6.0107176148430801</v>
      </c>
      <c r="J201">
        <f>(Table2[[#This Row],[1M Return vs Nifty]]-AVERAGE(Table2[1M Return vs Nifty]))/_xlfn.STDEV.P(Table2[1M Return vs Nifty])</f>
        <v>-0.5283886079918122</v>
      </c>
      <c r="K201">
        <v>13.801971262657</v>
      </c>
      <c r="L201">
        <f>(Table2[[#This Row],[6M Return vs Nifty]]-AVERAGE(Table2[6M Return vs Nifty]))/_xlfn.STDEV.P(Table2[6M Return vs Nifty])</f>
        <v>-2.9881565136990414E-2</v>
      </c>
      <c r="M201">
        <v>-7.0192063024628704</v>
      </c>
      <c r="N201">
        <f>(Table2[[#This Row],[1W Return vs Nifty]]-AVERAGE(Table2[1W Return vs Nifty]))/_xlfn.STDEV.P(Table2[1W Return vs Nifty])</f>
        <v>-1.1646385145873923</v>
      </c>
      <c r="O201">
        <v>3954.17</v>
      </c>
      <c r="P201">
        <v>4085.4438620240899</v>
      </c>
      <c r="Q201">
        <v>3614.4756373382802</v>
      </c>
      <c r="R201">
        <v>51.576925166257602</v>
      </c>
      <c r="S201" s="1">
        <f>(Table2[[#This Row],[Close Price]]-Table2[[#This Row],[20D EMA]])/Table2[[#This Row],[20D EMA]]</f>
        <v>-3.6594278951082664E-3</v>
      </c>
      <c r="T201" s="1">
        <f>(Table2[[#This Row],[Close Price]]-Table2[[#This Row],[50D EMA]])/Table2[[#This Row],[50D EMA]]</f>
        <v>-3.5673935794061501E-2</v>
      </c>
      <c r="U201" s="1">
        <f>(Table2[[#This Row],[Close Price]]-Table2[[#This Row],[200D EMA]])/Table2[[#This Row],[200D EMA]]</f>
        <v>8.9978297073601707E-2</v>
      </c>
      <c r="V201">
        <v>0.57244258899098699</v>
      </c>
      <c r="W201">
        <v>3899.5</v>
      </c>
      <c r="X201">
        <v>3955.4</v>
      </c>
      <c r="Y201">
        <v>3832</v>
      </c>
      <c r="Z201">
        <v>3970</v>
      </c>
      <c r="AA201">
        <v>3770.25</v>
      </c>
      <c r="AB201">
        <v>4188.8</v>
      </c>
      <c r="AC201" s="1">
        <f>(Table2[[#This Row],[Close Price]]/Table2[[#This Row],[Day Low]])-1</f>
        <v>1.0309013976150805E-2</v>
      </c>
      <c r="AD201" s="1">
        <f>(Table2[[#This Row],[Day High]]/Table2[[#This Row],[Close Price]])-1</f>
        <v>3.9850750057111028E-3</v>
      </c>
      <c r="AE201" s="1">
        <f>(Table2[[#This Row],[Close Price]]/Table2[[#This Row],[Current Week Low]])-1</f>
        <v>2.810542797494775E-2</v>
      </c>
      <c r="AF201" s="1">
        <f>(Table2[[#This Row],[Current Week High]]/Table2[[#This Row],[Close Price]])-1</f>
        <v>7.6909409345888857E-3</v>
      </c>
      <c r="AG201" s="1">
        <f>(Table2[[#This Row],[Close Price]]/Table2[[#This Row],[Current Month Low]])-1</f>
        <v>4.4943969232809522E-2</v>
      </c>
      <c r="AH201" s="1">
        <f>(Table2[[#This Row],[Current Month High]]/Table2[[#This Row],[Close Price]])-1</f>
        <v>6.3228164581059509E-2</v>
      </c>
      <c r="AI201">
        <v>39.299946696448899</v>
      </c>
      <c r="AJ201">
        <v>106.802971050628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-0.17</v>
      </c>
      <c r="AM201" t="s">
        <v>3202</v>
      </c>
      <c r="AN201">
        <v>1.67</v>
      </c>
      <c r="AO201" t="s">
        <v>3203</v>
      </c>
      <c r="AP201">
        <v>0.126248741956861</v>
      </c>
      <c r="AQ201">
        <f>(Table2[[#This Row],[Sharpe Ratio]]-AVERAGE(Table2[Sharpe Ratio]))/_xlfn.STDEV.P(Table2[Sharpe Ratio])</f>
        <v>0.71678447964207437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231</v>
      </c>
      <c r="AT201">
        <f>_xlfn.RANK.AVG(Table2[[#This Row],[6M Return vs Nifty Z-Score]],Table2[6M Return vs Nifty Z-Score])</f>
        <v>329</v>
      </c>
      <c r="AU201">
        <f>_xlfn.RANK.AVG(Table2[[#This Row],[Sharpe Ratio Z-Score]],Table2[Sharpe Ratio Z-Score])</f>
        <v>167</v>
      </c>
      <c r="AV201">
        <f>(Table2[[#This Row],[Rank 1Y]]+Table2[[#This Row],[Rank 6M]]+Table2[[#This Row],[Rank Sharpe]])/3</f>
        <v>242.33333333333334</v>
      </c>
    </row>
    <row r="202" spans="1:48" x14ac:dyDescent="0.3">
      <c r="A202" t="s">
        <v>906</v>
      </c>
      <c r="B202" t="s">
        <v>907</v>
      </c>
      <c r="C202" t="s">
        <v>3158</v>
      </c>
      <c r="D202" t="s">
        <v>510</v>
      </c>
      <c r="E202">
        <v>17128.937746750002</v>
      </c>
      <c r="F202">
        <v>999.5</v>
      </c>
      <c r="G202">
        <v>92.465612147190299</v>
      </c>
      <c r="H202">
        <f>(Table2[[#This Row],[1Y Return vs Nifty]]-AVERAGE(Table2[1Y Return vs Nifty]))/_xlfn.STDEV.P(Table2[1Y Return vs Nifty])</f>
        <v>1.0554459362929369</v>
      </c>
      <c r="I202">
        <v>-10.3701435629799</v>
      </c>
      <c r="J202">
        <f>(Table2[[#This Row],[1M Return vs Nifty]]-AVERAGE(Table2[1M Return vs Nifty]))/_xlfn.STDEV.P(Table2[1M Return vs Nifty])</f>
        <v>-0.94074477475169993</v>
      </c>
      <c r="K202">
        <v>54.8659404256925</v>
      </c>
      <c r="L202">
        <f>(Table2[[#This Row],[6M Return vs Nifty]]-AVERAGE(Table2[6M Return vs Nifty]))/_xlfn.STDEV.P(Table2[6M Return vs Nifty])</f>
        <v>1.2449044008222605</v>
      </c>
      <c r="M202">
        <v>-4.07967921881494</v>
      </c>
      <c r="N202">
        <f>(Table2[[#This Row],[1W Return vs Nifty]]-AVERAGE(Table2[1W Return vs Nifty]))/_xlfn.STDEV.P(Table2[1W Return vs Nifty])</f>
        <v>-0.48400904189503163</v>
      </c>
      <c r="O202">
        <v>994.52</v>
      </c>
      <c r="P202">
        <v>921.488455523634</v>
      </c>
      <c r="Q202">
        <v>722.851147009643</v>
      </c>
      <c r="R202">
        <v>48.361919530014397</v>
      </c>
      <c r="S202" s="1">
        <f>(Table2[[#This Row],[Close Price]]-Table2[[#This Row],[20D EMA]])/Table2[[#This Row],[20D EMA]]</f>
        <v>5.0074407754494817E-3</v>
      </c>
      <c r="T202" s="1">
        <f>(Table2[[#This Row],[Close Price]]-Table2[[#This Row],[50D EMA]])/Table2[[#This Row],[50D EMA]]</f>
        <v>8.4658189702480957E-2</v>
      </c>
      <c r="U202" s="1">
        <f>(Table2[[#This Row],[Close Price]]-Table2[[#This Row],[200D EMA]])/Table2[[#This Row],[200D EMA]]</f>
        <v>0.38271897905235869</v>
      </c>
      <c r="V202">
        <v>0.62591691192884702</v>
      </c>
      <c r="W202">
        <v>984.8</v>
      </c>
      <c r="X202">
        <v>1007.65</v>
      </c>
      <c r="Y202">
        <v>974.1</v>
      </c>
      <c r="Z202">
        <v>1009</v>
      </c>
      <c r="AA202">
        <v>974.1</v>
      </c>
      <c r="AB202">
        <v>1057.25</v>
      </c>
      <c r="AC202" s="1">
        <f>(Table2[[#This Row],[Close Price]]/Table2[[#This Row],[Day Low]])-1</f>
        <v>1.4926888708367336E-2</v>
      </c>
      <c r="AD202" s="1">
        <f>(Table2[[#This Row],[Day High]]/Table2[[#This Row],[Close Price]])-1</f>
        <v>8.1540770385193362E-3</v>
      </c>
      <c r="AE202" s="1">
        <f>(Table2[[#This Row],[Close Price]]/Table2[[#This Row],[Current Week Low]])-1</f>
        <v>2.607535160661123E-2</v>
      </c>
      <c r="AF202" s="1">
        <f>(Table2[[#This Row],[Current Week High]]/Table2[[#This Row],[Close Price]])-1</f>
        <v>9.5047523761881969E-3</v>
      </c>
      <c r="AG202" s="1">
        <f>(Table2[[#This Row],[Close Price]]/Table2[[#This Row],[Current Month Low]])-1</f>
        <v>2.607535160661123E-2</v>
      </c>
      <c r="AH202" s="1">
        <f>(Table2[[#This Row],[Current Month High]]/Table2[[#This Row],[Close Price]])-1</f>
        <v>5.7778889444722425E-2</v>
      </c>
      <c r="AI202">
        <v>18.959479739869899</v>
      </c>
      <c r="AJ202">
        <v>134.87251791798801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0.43</v>
      </c>
      <c r="AM202" t="s">
        <v>3203</v>
      </c>
      <c r="AN202">
        <v>-12.94</v>
      </c>
      <c r="AO202" t="s">
        <v>3202</v>
      </c>
      <c r="AQ202">
        <f>(Table2[[#This Row],[Sharpe Ratio]]-AVERAGE(Table2[Sharpe Ratio]))/_xlfn.STDEV.P(Table2[Sharpe Ratio])</f>
        <v>-0.7573313484192038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0.11826517204926207</v>
      </c>
      <c r="AS202">
        <f>_xlfn.RANK.AVG(Table2[[#This Row],[1Y Return vs Nifty Z-Score]],Table2[1Y Return vs Nifty Z-Score])</f>
        <v>89</v>
      </c>
      <c r="AT202">
        <f>_xlfn.RANK.AVG(Table2[[#This Row],[6M Return vs Nifty Z-Score]],Table2[6M Return vs Nifty Z-Score])</f>
        <v>75</v>
      </c>
      <c r="AU202">
        <f>_xlfn.RANK.AVG(Table2[[#This Row],[Sharpe Ratio Z-Score]],Table2[Sharpe Ratio Z-Score])</f>
        <v>563.5</v>
      </c>
      <c r="AV202">
        <f>(Table2[[#This Row],[Rank 1Y]]+Table2[[#This Row],[Rank 6M]]+Table2[[#This Row],[Rank Sharpe]])/3</f>
        <v>242.5</v>
      </c>
    </row>
    <row r="203" spans="1:48" x14ac:dyDescent="0.3">
      <c r="A203" t="s">
        <v>1290</v>
      </c>
      <c r="B203" t="s">
        <v>1291</v>
      </c>
      <c r="C203" t="s">
        <v>3169</v>
      </c>
      <c r="D203" t="s">
        <v>279</v>
      </c>
      <c r="E203">
        <v>9009.3409385600007</v>
      </c>
      <c r="F203">
        <v>552.1</v>
      </c>
      <c r="G203">
        <v>27.273290940713601</v>
      </c>
      <c r="H203">
        <f>(Table2[[#This Row],[1Y Return vs Nifty]]-AVERAGE(Table2[1Y Return vs Nifty]))/_xlfn.STDEV.P(Table2[1Y Return vs Nifty])</f>
        <v>-2.1520871536463201E-2</v>
      </c>
      <c r="I203">
        <v>-2.1572626673644901</v>
      </c>
      <c r="J203">
        <f>(Table2[[#This Row],[1M Return vs Nifty]]-AVERAGE(Table2[1M Return vs Nifty]))/_xlfn.STDEV.P(Table2[1M Return vs Nifty])</f>
        <v>-0.16389201375483037</v>
      </c>
      <c r="K203">
        <v>24.3899186717505</v>
      </c>
      <c r="L203">
        <f>(Table2[[#This Row],[6M Return vs Nifty]]-AVERAGE(Table2[6M Return vs Nifty]))/_xlfn.STDEV.P(Table2[6M Return vs Nifty])</f>
        <v>0.29880967052604701</v>
      </c>
      <c r="M203">
        <v>0.24813957649579599</v>
      </c>
      <c r="N203">
        <f>(Table2[[#This Row],[1W Return vs Nifty]]-AVERAGE(Table2[1W Return vs Nifty]))/_xlfn.STDEV.P(Table2[1W Return vs Nifty])</f>
        <v>0.51807086440912009</v>
      </c>
      <c r="O203">
        <v>545.80999999999995</v>
      </c>
      <c r="P203">
        <v>533.91075997105099</v>
      </c>
      <c r="Q203">
        <v>457.10330024371098</v>
      </c>
      <c r="R203">
        <v>58.856739352283498</v>
      </c>
      <c r="S203" s="1">
        <f>(Table2[[#This Row],[Close Price]]-Table2[[#This Row],[20D EMA]])/Table2[[#This Row],[20D EMA]]</f>
        <v>1.1524156757846279E-2</v>
      </c>
      <c r="T203" s="1">
        <f>(Table2[[#This Row],[Close Price]]-Table2[[#This Row],[50D EMA]])/Table2[[#This Row],[50D EMA]]</f>
        <v>3.4067940548595167E-2</v>
      </c>
      <c r="U203" s="1">
        <f>(Table2[[#This Row],[Close Price]]-Table2[[#This Row],[200D EMA]])/Table2[[#This Row],[200D EMA]]</f>
        <v>0.20782326381288482</v>
      </c>
      <c r="V203">
        <v>0.902816496957485</v>
      </c>
      <c r="W203">
        <v>540.5</v>
      </c>
      <c r="X203">
        <v>554</v>
      </c>
      <c r="Y203">
        <v>520.65</v>
      </c>
      <c r="Z203">
        <v>554</v>
      </c>
      <c r="AA203">
        <v>520.65</v>
      </c>
      <c r="AB203">
        <v>561</v>
      </c>
      <c r="AC203" s="1">
        <f>(Table2[[#This Row],[Close Price]]/Table2[[#This Row],[Day Low]])-1</f>
        <v>2.1461609620721633E-2</v>
      </c>
      <c r="AD203" s="1">
        <f>(Table2[[#This Row],[Day High]]/Table2[[#This Row],[Close Price]])-1</f>
        <v>3.4414055424740742E-3</v>
      </c>
      <c r="AE203" s="1">
        <f>(Table2[[#This Row],[Close Price]]/Table2[[#This Row],[Current Week Low]])-1</f>
        <v>6.0405262652453828E-2</v>
      </c>
      <c r="AF203" s="1">
        <f>(Table2[[#This Row],[Current Week High]]/Table2[[#This Row],[Close Price]])-1</f>
        <v>3.4414055424740742E-3</v>
      </c>
      <c r="AG203" s="1">
        <f>(Table2[[#This Row],[Close Price]]/Table2[[#This Row],[Current Month Low]])-1</f>
        <v>6.0405262652453828E-2</v>
      </c>
      <c r="AH203" s="1">
        <f>(Table2[[#This Row],[Current Month High]]/Table2[[#This Row],[Close Price]])-1</f>
        <v>1.6120268067379095E-2</v>
      </c>
      <c r="AI203">
        <v>9.0201050534323297</v>
      </c>
      <c r="AJ203">
        <v>61.763844125402798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-0.05</v>
      </c>
      <c r="AM203" t="s">
        <v>3202</v>
      </c>
      <c r="AN203">
        <v>-0.5</v>
      </c>
      <c r="AO203" t="s">
        <v>3202</v>
      </c>
      <c r="AP203">
        <v>0.120008513424653</v>
      </c>
      <c r="AQ203">
        <f>(Table2[[#This Row],[Sharpe Ratio]]-AVERAGE(Table2[Sharpe Ratio]))/_xlfn.STDEV.P(Table2[Sharpe Ratio])</f>
        <v>0.64392181576546614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1.2753894654093396</v>
      </c>
      <c r="AS203">
        <f>_xlfn.RANK.AVG(Table2[[#This Row],[1Y Return vs Nifty Z-Score]],Table2[1Y Return vs Nifty Z-Score])</f>
        <v>313</v>
      </c>
      <c r="AT203">
        <f>_xlfn.RANK.AVG(Table2[[#This Row],[6M Return vs Nifty Z-Score]],Table2[6M Return vs Nifty Z-Score])</f>
        <v>231</v>
      </c>
      <c r="AU203">
        <f>_xlfn.RANK.AVG(Table2[[#This Row],[Sharpe Ratio Z-Score]],Table2[Sharpe Ratio Z-Score])</f>
        <v>186</v>
      </c>
      <c r="AV203">
        <f>(Table2[[#This Row],[Rank 1Y]]+Table2[[#This Row],[Rank 6M]]+Table2[[#This Row],[Rank Sharpe]])/3</f>
        <v>243.33333333333334</v>
      </c>
    </row>
    <row r="204" spans="1:48" x14ac:dyDescent="0.3">
      <c r="A204" t="s">
        <v>1641</v>
      </c>
      <c r="B204" t="s">
        <v>1642</v>
      </c>
      <c r="C204" t="s">
        <v>3170</v>
      </c>
      <c r="D204" t="s">
        <v>1411</v>
      </c>
      <c r="E204">
        <v>5503.59840549</v>
      </c>
      <c r="F204">
        <v>762.15</v>
      </c>
      <c r="G204">
        <v>46.7217258996263</v>
      </c>
      <c r="H204">
        <f>(Table2[[#This Row],[1Y Return vs Nifty]]-AVERAGE(Table2[1Y Return vs Nifty]))/_xlfn.STDEV.P(Table2[1Y Return vs Nifty])</f>
        <v>0.29976418976147773</v>
      </c>
      <c r="I204">
        <v>24.1809253612014</v>
      </c>
      <c r="J204">
        <f>(Table2[[#This Row],[1M Return vs Nifty]]-AVERAGE(Table2[1M Return vs Nifty]))/_xlfn.STDEV.P(Table2[1M Return vs Nifty])</f>
        <v>2.3274255092558245</v>
      </c>
      <c r="K204">
        <v>67.277697240324301</v>
      </c>
      <c r="L204">
        <f>(Table2[[#This Row],[6M Return vs Nifty]]-AVERAGE(Table2[6M Return vs Nifty]))/_xlfn.STDEV.P(Table2[6M Return vs Nifty])</f>
        <v>1.6302138027793045</v>
      </c>
      <c r="M204">
        <v>-5.53615551519884</v>
      </c>
      <c r="N204">
        <f>(Table2[[#This Row],[1W Return vs Nifty]]-AVERAGE(Table2[1W Return vs Nifty]))/_xlfn.STDEV.P(Table2[1W Return vs Nifty])</f>
        <v>-0.82124719802947865</v>
      </c>
      <c r="O204">
        <v>741.7</v>
      </c>
      <c r="P204">
        <v>664.24021311031402</v>
      </c>
      <c r="Q204">
        <v>533.53105921131703</v>
      </c>
      <c r="R204">
        <v>52.7425749698603</v>
      </c>
      <c r="S204" s="1">
        <f>(Table2[[#This Row],[Close Price]]-Table2[[#This Row],[20D EMA]])/Table2[[#This Row],[20D EMA]]</f>
        <v>2.7571794526088621E-2</v>
      </c>
      <c r="T204" s="1">
        <f>(Table2[[#This Row],[Close Price]]-Table2[[#This Row],[50D EMA]])/Table2[[#This Row],[50D EMA]]</f>
        <v>0.14740117348695592</v>
      </c>
      <c r="U204" s="1">
        <f>(Table2[[#This Row],[Close Price]]-Table2[[#This Row],[200D EMA]])/Table2[[#This Row],[200D EMA]]</f>
        <v>0.42850165298086845</v>
      </c>
      <c r="V204">
        <v>0.35607980974748199</v>
      </c>
      <c r="W204">
        <v>754.95</v>
      </c>
      <c r="X204">
        <v>770.95</v>
      </c>
      <c r="Y204">
        <v>754</v>
      </c>
      <c r="Z204">
        <v>787.95</v>
      </c>
      <c r="AA204">
        <v>754</v>
      </c>
      <c r="AB204">
        <v>812</v>
      </c>
      <c r="AC204" s="1">
        <f>(Table2[[#This Row],[Close Price]]/Table2[[#This Row],[Day Low]])-1</f>
        <v>9.5370554341345226E-3</v>
      </c>
      <c r="AD204" s="1">
        <f>(Table2[[#This Row],[Day High]]/Table2[[#This Row],[Close Price]])-1</f>
        <v>1.1546283539985547E-2</v>
      </c>
      <c r="AE204" s="1">
        <f>(Table2[[#This Row],[Close Price]]/Table2[[#This Row],[Current Week Low]])-1</f>
        <v>1.0809018567639272E-2</v>
      </c>
      <c r="AF204" s="1">
        <f>(Table2[[#This Row],[Current Week High]]/Table2[[#This Row],[Close Price]])-1</f>
        <v>3.3851604014957681E-2</v>
      </c>
      <c r="AG204" s="1">
        <f>(Table2[[#This Row],[Close Price]]/Table2[[#This Row],[Current Month Low]])-1</f>
        <v>1.0809018567639272E-2</v>
      </c>
      <c r="AH204" s="1">
        <f>(Table2[[#This Row],[Current Month High]]/Table2[[#This Row],[Close Price]])-1</f>
        <v>6.5407072098668362E-2</v>
      </c>
      <c r="AI204">
        <v>12.812438496358901</v>
      </c>
      <c r="AJ204">
        <v>103.24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</v>
      </c>
      <c r="AM204" t="s">
        <v>3203</v>
      </c>
      <c r="AN204">
        <v>-0.77</v>
      </c>
      <c r="AO204" t="s">
        <v>3202</v>
      </c>
      <c r="AP204">
        <v>2.4355475115068002E-2</v>
      </c>
      <c r="AQ204">
        <f>(Table2[[#This Row],[Sharpe Ratio]]-AVERAGE(Table2[Sharpe Ratio]))/_xlfn.STDEV.P(Table2[Sharpe Ratio])</f>
        <v>-0.47294996916282878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2.9632063346042994</v>
      </c>
      <c r="AS204">
        <f>_xlfn.RANK.AVG(Table2[[#This Row],[1Y Return vs Nifty Z-Score]],Table2[1Y Return vs Nifty Z-Score])</f>
        <v>213</v>
      </c>
      <c r="AT204">
        <f>_xlfn.RANK.AVG(Table2[[#This Row],[6M Return vs Nifty Z-Score]],Table2[6M Return vs Nifty Z-Score])</f>
        <v>48</v>
      </c>
      <c r="AU204">
        <f>_xlfn.RANK.AVG(Table2[[#This Row],[Sharpe Ratio Z-Score]],Table2[Sharpe Ratio Z-Score])</f>
        <v>469</v>
      </c>
      <c r="AV204">
        <f>(Table2[[#This Row],[Rank 1Y]]+Table2[[#This Row],[Rank 6M]]+Table2[[#This Row],[Rank Sharpe]])/3</f>
        <v>243.33333333333334</v>
      </c>
    </row>
    <row r="205" spans="1:48" x14ac:dyDescent="0.3">
      <c r="A205" t="s">
        <v>963</v>
      </c>
      <c r="B205" t="s">
        <v>964</v>
      </c>
      <c r="C205" t="s">
        <v>3170</v>
      </c>
      <c r="D205" t="s">
        <v>258</v>
      </c>
      <c r="E205">
        <v>15540.832149899999</v>
      </c>
      <c r="F205">
        <v>892.95</v>
      </c>
      <c r="G205">
        <v>36.117151852014302</v>
      </c>
      <c r="H205">
        <f>(Table2[[#This Row],[1Y Return vs Nifty]]-AVERAGE(Table2[1Y Return vs Nifty]))/_xlfn.STDEV.P(Table2[1Y Return vs Nifty])</f>
        <v>0.12457830821761628</v>
      </c>
      <c r="I205">
        <v>-6.8515844204854304</v>
      </c>
      <c r="J205">
        <f>(Table2[[#This Row],[1M Return vs Nifty]]-AVERAGE(Table2[1M Return vs Nifty]))/_xlfn.STDEV.P(Table2[1M Return vs Nifty])</f>
        <v>-0.60792582616121438</v>
      </c>
      <c r="K205">
        <v>10.2944202854718</v>
      </c>
      <c r="L205">
        <f>(Table2[[#This Row],[6M Return vs Nifty]]-AVERAGE(Table2[6M Return vs Nifty]))/_xlfn.STDEV.P(Table2[6M Return vs Nifty])</f>
        <v>-0.13876964516767928</v>
      </c>
      <c r="M205">
        <v>0.59843103532447595</v>
      </c>
      <c r="N205">
        <f>(Table2[[#This Row],[1W Return vs Nifty]]-AVERAGE(Table2[1W Return vs Nifty]))/_xlfn.STDEV.P(Table2[1W Return vs Nifty])</f>
        <v>0.59917870391074712</v>
      </c>
      <c r="O205">
        <v>906.6</v>
      </c>
      <c r="P205">
        <v>921.984690654004</v>
      </c>
      <c r="Q205">
        <v>832.32224246823796</v>
      </c>
      <c r="R205">
        <v>45.600233055978499</v>
      </c>
      <c r="S205" s="1">
        <f>(Table2[[#This Row],[Close Price]]-Table2[[#This Row],[20D EMA]])/Table2[[#This Row],[20D EMA]]</f>
        <v>-1.5056254136333528E-2</v>
      </c>
      <c r="T205" s="1">
        <f>(Table2[[#This Row],[Close Price]]-Table2[[#This Row],[50D EMA]])/Table2[[#This Row],[50D EMA]]</f>
        <v>-3.1491510594832524E-2</v>
      </c>
      <c r="U205" s="1">
        <f>(Table2[[#This Row],[Close Price]]-Table2[[#This Row],[200D EMA]])/Table2[[#This Row],[200D EMA]]</f>
        <v>7.2841688517143871E-2</v>
      </c>
      <c r="V205">
        <v>0.735305732295365</v>
      </c>
      <c r="W205">
        <v>882.5</v>
      </c>
      <c r="X205">
        <v>900</v>
      </c>
      <c r="Y205">
        <v>856.5</v>
      </c>
      <c r="Z205">
        <v>900</v>
      </c>
      <c r="AA205">
        <v>856.5</v>
      </c>
      <c r="AB205">
        <v>947.8</v>
      </c>
      <c r="AC205" s="1">
        <f>(Table2[[#This Row],[Close Price]]/Table2[[#This Row],[Day Low]])-1</f>
        <v>1.1841359773371085E-2</v>
      </c>
      <c r="AD205" s="1">
        <f>(Table2[[#This Row],[Day High]]/Table2[[#This Row],[Close Price]])-1</f>
        <v>7.8951789013941287E-3</v>
      </c>
      <c r="AE205" s="1">
        <f>(Table2[[#This Row],[Close Price]]/Table2[[#This Row],[Current Week Low]])-1</f>
        <v>4.2556917688266305E-2</v>
      </c>
      <c r="AF205" s="1">
        <f>(Table2[[#This Row],[Current Week High]]/Table2[[#This Row],[Close Price]])-1</f>
        <v>7.8951789013941287E-3</v>
      </c>
      <c r="AG205" s="1">
        <f>(Table2[[#This Row],[Close Price]]/Table2[[#This Row],[Current Month Low]])-1</f>
        <v>4.2556917688266305E-2</v>
      </c>
      <c r="AH205" s="1">
        <f>(Table2[[#This Row],[Current Month High]]/Table2[[#This Row],[Close Price]])-1</f>
        <v>6.1425611736379393E-2</v>
      </c>
      <c r="AI205">
        <v>18.707654403941898</v>
      </c>
      <c r="AJ205">
        <v>70.0209444021325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-0.12</v>
      </c>
      <c r="AM205" t="s">
        <v>3202</v>
      </c>
      <c r="AN205">
        <v>-1.7</v>
      </c>
      <c r="AO205" t="s">
        <v>3202</v>
      </c>
      <c r="AP205">
        <v>0.15472090342724401</v>
      </c>
      <c r="AQ205">
        <f>(Table2[[#This Row],[Sharpe Ratio]]-AVERAGE(Table2[Sharpe Ratio]))/_xlfn.STDEV.P(Table2[Sharpe Ratio])</f>
        <v>1.0492334469113844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258</v>
      </c>
      <c r="AT205">
        <f>_xlfn.RANK.AVG(Table2[[#This Row],[6M Return vs Nifty Z-Score]],Table2[6M Return vs Nifty Z-Score])</f>
        <v>366</v>
      </c>
      <c r="AU205">
        <f>_xlfn.RANK.AVG(Table2[[#This Row],[Sharpe Ratio Z-Score]],Table2[Sharpe Ratio Z-Score])</f>
        <v>106</v>
      </c>
      <c r="AV205">
        <f>(Table2[[#This Row],[Rank 1Y]]+Table2[[#This Row],[Rank 6M]]+Table2[[#This Row],[Rank Sharpe]])/3</f>
        <v>243.33333333333334</v>
      </c>
    </row>
    <row r="206" spans="1:48" x14ac:dyDescent="0.3">
      <c r="A206" t="s">
        <v>1175</v>
      </c>
      <c r="B206" t="s">
        <v>1176</v>
      </c>
      <c r="C206" t="s">
        <v>3172</v>
      </c>
      <c r="D206" t="s">
        <v>378</v>
      </c>
      <c r="E206">
        <v>10439.5939163</v>
      </c>
      <c r="F206">
        <v>189.23</v>
      </c>
      <c r="G206">
        <v>26.4213229741727</v>
      </c>
      <c r="H206">
        <f>(Table2[[#This Row],[1Y Return vs Nifty]]-AVERAGE(Table2[1Y Return vs Nifty]))/_xlfn.STDEV.P(Table2[1Y Return vs Nifty])</f>
        <v>-3.5595247234675088E-2</v>
      </c>
      <c r="I206">
        <v>-9.11077644943013</v>
      </c>
      <c r="J206">
        <f>(Table2[[#This Row],[1M Return vs Nifty]]-AVERAGE(Table2[1M Return vs Nifty]))/_xlfn.STDEV.P(Table2[1M Return vs Nifty])</f>
        <v>-0.82162179808804192</v>
      </c>
      <c r="K206">
        <v>29.4695868490066</v>
      </c>
      <c r="L206">
        <f>(Table2[[#This Row],[6M Return vs Nifty]]-AVERAGE(Table2[6M Return vs Nifty]))/_xlfn.STDEV.P(Table2[6M Return vs Nifty])</f>
        <v>0.45650240788385987</v>
      </c>
      <c r="M206">
        <v>-6.5113958159710403</v>
      </c>
      <c r="N206">
        <f>(Table2[[#This Row],[1W Return vs Nifty]]-AVERAGE(Table2[1W Return vs Nifty]))/_xlfn.STDEV.P(Table2[1W Return vs Nifty])</f>
        <v>-1.0470581100484215</v>
      </c>
      <c r="O206">
        <v>196.26</v>
      </c>
      <c r="P206">
        <v>196.35968681760099</v>
      </c>
      <c r="Q206">
        <v>170.00131179802801</v>
      </c>
      <c r="R206">
        <v>34.682123958768003</v>
      </c>
      <c r="S206" s="1">
        <f>(Table2[[#This Row],[Close Price]]-Table2[[#This Row],[20D EMA]])/Table2[[#This Row],[20D EMA]]</f>
        <v>-3.5819830836645271E-2</v>
      </c>
      <c r="T206" s="1">
        <f>(Table2[[#This Row],[Close Price]]-Table2[[#This Row],[50D EMA]])/Table2[[#This Row],[50D EMA]]</f>
        <v>-3.63093205797572E-2</v>
      </c>
      <c r="U206" s="1">
        <f>(Table2[[#This Row],[Close Price]]-Table2[[#This Row],[200D EMA]])/Table2[[#This Row],[200D EMA]]</f>
        <v>0.11310905779842945</v>
      </c>
      <c r="V206">
        <v>0.196236249173944</v>
      </c>
      <c r="W206">
        <v>188.2</v>
      </c>
      <c r="X206">
        <v>193.19</v>
      </c>
      <c r="Y206">
        <v>184</v>
      </c>
      <c r="Z206">
        <v>193.99</v>
      </c>
      <c r="AA206">
        <v>184</v>
      </c>
      <c r="AB206">
        <v>205.5</v>
      </c>
      <c r="AC206" s="1">
        <f>(Table2[[#This Row],[Close Price]]/Table2[[#This Row],[Day Low]])-1</f>
        <v>5.4729011689691465E-3</v>
      </c>
      <c r="AD206" s="1">
        <f>(Table2[[#This Row],[Day High]]/Table2[[#This Row],[Close Price]])-1</f>
        <v>2.0926914337050295E-2</v>
      </c>
      <c r="AE206" s="1">
        <f>(Table2[[#This Row],[Close Price]]/Table2[[#This Row],[Current Week Low]])-1</f>
        <v>2.8423913043478244E-2</v>
      </c>
      <c r="AF206" s="1">
        <f>(Table2[[#This Row],[Current Week High]]/Table2[[#This Row],[Close Price]])-1</f>
        <v>2.5154573799080593E-2</v>
      </c>
      <c r="AG206" s="1">
        <f>(Table2[[#This Row],[Close Price]]/Table2[[#This Row],[Current Month Low]])-1</f>
        <v>2.8423913043478244E-2</v>
      </c>
      <c r="AH206" s="1">
        <f>(Table2[[#This Row],[Current Month High]]/Table2[[#This Row],[Close Price]])-1</f>
        <v>8.5980024309042058E-2</v>
      </c>
      <c r="AI206">
        <v>29.4720710246789</v>
      </c>
      <c r="AJ206">
        <v>60.909863945578202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-0.03</v>
      </c>
      <c r="AM206" t="s">
        <v>3202</v>
      </c>
      <c r="AN206">
        <v>-6.88</v>
      </c>
      <c r="AO206" t="s">
        <v>3202</v>
      </c>
      <c r="AP206">
        <v>9.6842721377968996E-2</v>
      </c>
      <c r="AQ206">
        <f>(Table2[[#This Row],[Sharpe Ratio]]-AVERAGE(Table2[Sharpe Ratio]))/_xlfn.STDEV.P(Table2[Sharpe Ratio])</f>
        <v>0.37343151070356184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314</v>
      </c>
      <c r="AT206">
        <f>_xlfn.RANK.AVG(Table2[[#This Row],[6M Return vs Nifty Z-Score]],Table2[6M Return vs Nifty Z-Score])</f>
        <v>179</v>
      </c>
      <c r="AU206">
        <f>_xlfn.RANK.AVG(Table2[[#This Row],[Sharpe Ratio Z-Score]],Table2[Sharpe Ratio Z-Score])</f>
        <v>238</v>
      </c>
      <c r="AV206">
        <f>(Table2[[#This Row],[Rank 1Y]]+Table2[[#This Row],[Rank 6M]]+Table2[[#This Row],[Rank Sharpe]])/3</f>
        <v>243.66666666666666</v>
      </c>
    </row>
    <row r="207" spans="1:48" x14ac:dyDescent="0.3">
      <c r="A207" t="s">
        <v>432</v>
      </c>
      <c r="B207" t="s">
        <v>433</v>
      </c>
      <c r="C207" t="s">
        <v>3170</v>
      </c>
      <c r="D207" t="s">
        <v>258</v>
      </c>
      <c r="E207">
        <v>52263.207075539998</v>
      </c>
      <c r="F207">
        <v>4640.6000000000004</v>
      </c>
      <c r="G207">
        <v>37.109992112217597</v>
      </c>
      <c r="H207">
        <f>(Table2[[#This Row],[1Y Return vs Nifty]]-AVERAGE(Table2[1Y Return vs Nifty]))/_xlfn.STDEV.P(Table2[1Y Return vs Nifty])</f>
        <v>0.14097987186694719</v>
      </c>
      <c r="I207">
        <v>-1.5219060716489501</v>
      </c>
      <c r="J207">
        <f>(Table2[[#This Row],[1M Return vs Nifty]]-AVERAGE(Table2[1M Return vs Nifty]))/_xlfn.STDEV.P(Table2[1M Return vs Nifty])</f>
        <v>-0.10379391518594756</v>
      </c>
      <c r="K207">
        <v>14.5910931051007</v>
      </c>
      <c r="L207">
        <f>(Table2[[#This Row],[6M Return vs Nifty]]-AVERAGE(Table2[6M Return vs Nifty]))/_xlfn.STDEV.P(Table2[6M Return vs Nifty])</f>
        <v>-5.3841414664926486E-3</v>
      </c>
      <c r="M207">
        <v>2.02466703071042</v>
      </c>
      <c r="N207">
        <f>(Table2[[#This Row],[1W Return vs Nifty]]-AVERAGE(Table2[1W Return vs Nifty]))/_xlfn.STDEV.P(Table2[1W Return vs Nifty])</f>
        <v>0.92941490376563007</v>
      </c>
      <c r="O207">
        <v>4451.03</v>
      </c>
      <c r="P207">
        <v>4618.6126973288301</v>
      </c>
      <c r="Q207">
        <v>4225.0035983796897</v>
      </c>
      <c r="R207">
        <v>75.108199663139203</v>
      </c>
      <c r="S207" s="1">
        <f>(Table2[[#This Row],[Close Price]]-Table2[[#This Row],[20D EMA]])/Table2[[#This Row],[20D EMA]]</f>
        <v>4.2590142057007174E-2</v>
      </c>
      <c r="T207" s="1">
        <f>(Table2[[#This Row],[Close Price]]-Table2[[#This Row],[50D EMA]])/Table2[[#This Row],[50D EMA]]</f>
        <v>4.7605859404246187E-3</v>
      </c>
      <c r="U207" s="1">
        <f>(Table2[[#This Row],[Close Price]]-Table2[[#This Row],[200D EMA]])/Table2[[#This Row],[200D EMA]]</f>
        <v>9.8365928440793268E-2</v>
      </c>
      <c r="V207">
        <v>0.76132221092191898</v>
      </c>
      <c r="W207">
        <v>4450.05</v>
      </c>
      <c r="X207">
        <v>4689.3500000000004</v>
      </c>
      <c r="Y207">
        <v>4280.1000000000004</v>
      </c>
      <c r="Z207">
        <v>4689.3500000000004</v>
      </c>
      <c r="AA207">
        <v>4265</v>
      </c>
      <c r="AB207">
        <v>4689.3500000000004</v>
      </c>
      <c r="AC207" s="1">
        <f>(Table2[[#This Row],[Close Price]]/Table2[[#This Row],[Day Low]])-1</f>
        <v>4.2819743598386584E-2</v>
      </c>
      <c r="AD207" s="1">
        <f>(Table2[[#This Row],[Day High]]/Table2[[#This Row],[Close Price]])-1</f>
        <v>1.0505107098220057E-2</v>
      </c>
      <c r="AE207" s="1">
        <f>(Table2[[#This Row],[Close Price]]/Table2[[#This Row],[Current Week Low]])-1</f>
        <v>8.4227004041961706E-2</v>
      </c>
      <c r="AF207" s="1">
        <f>(Table2[[#This Row],[Current Week High]]/Table2[[#This Row],[Close Price]])-1</f>
        <v>1.0505107098220057E-2</v>
      </c>
      <c r="AG207" s="1">
        <f>(Table2[[#This Row],[Close Price]]/Table2[[#This Row],[Current Month Low]])-1</f>
        <v>8.8065650644783222E-2</v>
      </c>
      <c r="AH207" s="1">
        <f>(Table2[[#This Row],[Current Month High]]/Table2[[#This Row],[Close Price]])-1</f>
        <v>1.0505107098220057E-2</v>
      </c>
      <c r="AI207">
        <v>25.844718355385002</v>
      </c>
      <c r="AJ207">
        <v>85.605439456054398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-0.14000000000000001</v>
      </c>
      <c r="AM207" t="s">
        <v>3202</v>
      </c>
      <c r="AN207">
        <v>4.54</v>
      </c>
      <c r="AO207" t="s">
        <v>3203</v>
      </c>
      <c r="AP207">
        <v>0.127620968217937</v>
      </c>
      <c r="AQ207">
        <f>(Table2[[#This Row],[Sharpe Ratio]]-AVERAGE(Table2[Sharpe Ratio]))/_xlfn.STDEV.P(Table2[Sharpe Ratio])</f>
        <v>0.73280697950844664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255</v>
      </c>
      <c r="AT207">
        <f>_xlfn.RANK.AVG(Table2[[#This Row],[6M Return vs Nifty Z-Score]],Table2[6M Return vs Nifty Z-Score])</f>
        <v>317</v>
      </c>
      <c r="AU207">
        <f>_xlfn.RANK.AVG(Table2[[#This Row],[Sharpe Ratio Z-Score]],Table2[Sharpe Ratio Z-Score])</f>
        <v>161</v>
      </c>
      <c r="AV207">
        <f>(Table2[[#This Row],[Rank 1Y]]+Table2[[#This Row],[Rank 6M]]+Table2[[#This Row],[Rank Sharpe]])/3</f>
        <v>244.33333333333334</v>
      </c>
    </row>
    <row r="208" spans="1:48" x14ac:dyDescent="0.3">
      <c r="A208" t="s">
        <v>1422</v>
      </c>
      <c r="B208" t="s">
        <v>1423</v>
      </c>
      <c r="C208" t="s">
        <v>3168</v>
      </c>
      <c r="D208" t="s">
        <v>206</v>
      </c>
      <c r="E208">
        <v>7768.0609751399998</v>
      </c>
      <c r="F208">
        <v>1917.15</v>
      </c>
      <c r="G208">
        <v>82.285329320668893</v>
      </c>
      <c r="H208">
        <f>(Table2[[#This Row],[1Y Return vs Nifty]]-AVERAGE(Table2[1Y Return vs Nifty]))/_xlfn.STDEV.P(Table2[1Y Return vs Nifty])</f>
        <v>0.88726927843541636</v>
      </c>
      <c r="I208">
        <v>-13.1402576950351</v>
      </c>
      <c r="J208">
        <f>(Table2[[#This Row],[1M Return vs Nifty]]-AVERAGE(Table2[1M Return vs Nifty]))/_xlfn.STDEV.P(Table2[1M Return vs Nifty])</f>
        <v>-1.2027686417862744</v>
      </c>
      <c r="K208">
        <v>26.115310829122699</v>
      </c>
      <c r="L208">
        <f>(Table2[[#This Row],[6M Return vs Nifty]]-AVERAGE(Table2[6M Return vs Nifty]))/_xlfn.STDEV.P(Table2[6M Return vs Nifty])</f>
        <v>0.3523725810976378</v>
      </c>
      <c r="M208">
        <v>-1.7079253460502699</v>
      </c>
      <c r="N208">
        <f>(Table2[[#This Row],[1W Return vs Nifty]]-AVERAGE(Table2[1W Return vs Nifty]))/_xlfn.STDEV.P(Table2[1W Return vs Nifty])</f>
        <v>6.5156025083213734E-2</v>
      </c>
      <c r="O208">
        <v>1938.07</v>
      </c>
      <c r="P208">
        <v>1859.1064090704599</v>
      </c>
      <c r="Q208">
        <v>1507.60824648377</v>
      </c>
      <c r="R208">
        <v>42.363044950026797</v>
      </c>
      <c r="S208" s="1">
        <f>(Table2[[#This Row],[Close Price]]-Table2[[#This Row],[20D EMA]])/Table2[[#This Row],[20D EMA]]</f>
        <v>-1.0794243757965319E-2</v>
      </c>
      <c r="T208" s="1">
        <f>(Table2[[#This Row],[Close Price]]-Table2[[#This Row],[50D EMA]])/Table2[[#This Row],[50D EMA]]</f>
        <v>3.1221231149733689E-2</v>
      </c>
      <c r="U208" s="1">
        <f>(Table2[[#This Row],[Close Price]]-Table2[[#This Row],[200D EMA]])/Table2[[#This Row],[200D EMA]]</f>
        <v>0.27164998232890664</v>
      </c>
      <c r="V208">
        <v>0.45130620889880801</v>
      </c>
      <c r="W208">
        <v>1887.8</v>
      </c>
      <c r="X208">
        <v>1949.7</v>
      </c>
      <c r="Y208">
        <v>1870</v>
      </c>
      <c r="Z208">
        <v>1949.7</v>
      </c>
      <c r="AA208">
        <v>1870</v>
      </c>
      <c r="AB208">
        <v>1986.1</v>
      </c>
      <c r="AC208" s="1">
        <f>(Table2[[#This Row],[Close Price]]/Table2[[#This Row],[Day Low]])-1</f>
        <v>1.554719779637681E-2</v>
      </c>
      <c r="AD208" s="1">
        <f>(Table2[[#This Row],[Day High]]/Table2[[#This Row],[Close Price]])-1</f>
        <v>1.6978327204444144E-2</v>
      </c>
      <c r="AE208" s="1">
        <f>(Table2[[#This Row],[Close Price]]/Table2[[#This Row],[Current Week Low]])-1</f>
        <v>2.5213903743315447E-2</v>
      </c>
      <c r="AF208" s="1">
        <f>(Table2[[#This Row],[Current Week High]]/Table2[[#This Row],[Close Price]])-1</f>
        <v>1.6978327204444144E-2</v>
      </c>
      <c r="AG208" s="1">
        <f>(Table2[[#This Row],[Close Price]]/Table2[[#This Row],[Current Month Low]])-1</f>
        <v>2.5213903743315447E-2</v>
      </c>
      <c r="AH208" s="1">
        <f>(Table2[[#This Row],[Current Month High]]/Table2[[#This Row],[Close Price]])-1</f>
        <v>3.5964843648123468E-2</v>
      </c>
      <c r="AI208">
        <v>13.293169548548599</v>
      </c>
      <c r="AJ208">
        <v>125.547058823529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0.01</v>
      </c>
      <c r="AM208" t="s">
        <v>3203</v>
      </c>
      <c r="AN208">
        <v>-5.4</v>
      </c>
      <c r="AO208" t="s">
        <v>3202</v>
      </c>
      <c r="AP208">
        <v>4.0740218641761999E-2</v>
      </c>
      <c r="AQ208">
        <f>(Table2[[#This Row],[Sharpe Ratio]]-AVERAGE(Table2[Sharpe Ratio]))/_xlfn.STDEV.P(Table2[Sharpe Ratio])</f>
        <v>-0.281637094301254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-0.17960785147126057</v>
      </c>
      <c r="AS208">
        <f>_xlfn.RANK.AVG(Table2[[#This Row],[1Y Return vs Nifty Z-Score]],Table2[1Y Return vs Nifty Z-Score])</f>
        <v>107</v>
      </c>
      <c r="AT208">
        <f>_xlfn.RANK.AVG(Table2[[#This Row],[6M Return vs Nifty Z-Score]],Table2[6M Return vs Nifty Z-Score])</f>
        <v>216</v>
      </c>
      <c r="AU208">
        <f>_xlfn.RANK.AVG(Table2[[#This Row],[Sharpe Ratio Z-Score]],Table2[Sharpe Ratio Z-Score])</f>
        <v>415</v>
      </c>
      <c r="AV208">
        <f>(Table2[[#This Row],[Rank 1Y]]+Table2[[#This Row],[Rank 6M]]+Table2[[#This Row],[Rank Sharpe]])/3</f>
        <v>246</v>
      </c>
    </row>
    <row r="209" spans="1:48" x14ac:dyDescent="0.3">
      <c r="A209" t="s">
        <v>316</v>
      </c>
      <c r="B209" t="s">
        <v>317</v>
      </c>
      <c r="C209" t="s">
        <v>3156</v>
      </c>
      <c r="D209" t="s">
        <v>18</v>
      </c>
      <c r="E209">
        <v>87964.182852779995</v>
      </c>
      <c r="F209">
        <v>413.4</v>
      </c>
      <c r="G209">
        <v>119.279202665204</v>
      </c>
      <c r="H209">
        <f>(Table2[[#This Row],[1Y Return vs Nifty]]-AVERAGE(Table2[1Y Return vs Nifty]))/_xlfn.STDEV.P(Table2[1Y Return vs Nifty])</f>
        <v>1.4984021994265926</v>
      </c>
      <c r="I209">
        <v>4.7909476506641102</v>
      </c>
      <c r="J209">
        <f>(Table2[[#This Row],[1M Return vs Nifty]]-AVERAGE(Table2[1M Return vs Nifty]))/_xlfn.STDEV.P(Table2[1M Return vs Nifty])</f>
        <v>0.49333611826753121</v>
      </c>
      <c r="K209">
        <v>6.9020545805090201</v>
      </c>
      <c r="L209">
        <f>(Table2[[#This Row],[6M Return vs Nifty]]-AVERAGE(Table2[6M Return vs Nifty]))/_xlfn.STDEV.P(Table2[6M Return vs Nifty])</f>
        <v>-0.24408192452670499</v>
      </c>
      <c r="M209">
        <v>-8.9790086824053592</v>
      </c>
      <c r="N209">
        <f>(Table2[[#This Row],[1W Return vs Nifty]]-AVERAGE(Table2[1W Return vs Nifty]))/_xlfn.STDEV.P(Table2[1W Return vs Nifty])</f>
        <v>-1.6184187392574545</v>
      </c>
      <c r="O209">
        <v>413.17</v>
      </c>
      <c r="P209">
        <v>391.42094650798799</v>
      </c>
      <c r="Q209">
        <v>330.60237994357499</v>
      </c>
      <c r="R209">
        <v>45.1438559859318</v>
      </c>
      <c r="S209" s="1">
        <f>(Table2[[#This Row],[Close Price]]-Table2[[#This Row],[20D EMA]])/Table2[[#This Row],[20D EMA]]</f>
        <v>5.5667158796611884E-4</v>
      </c>
      <c r="T209" s="1">
        <f>(Table2[[#This Row],[Close Price]]-Table2[[#This Row],[50D EMA]])/Table2[[#This Row],[50D EMA]]</f>
        <v>5.615196041012957E-2</v>
      </c>
      <c r="U209" s="1">
        <f>(Table2[[#This Row],[Close Price]]-Table2[[#This Row],[200D EMA]])/Table2[[#This Row],[200D EMA]]</f>
        <v>0.25044471872996299</v>
      </c>
      <c r="V209">
        <v>1.15009998138353</v>
      </c>
      <c r="W209">
        <v>410</v>
      </c>
      <c r="X209">
        <v>417.65</v>
      </c>
      <c r="Y209">
        <v>407.55</v>
      </c>
      <c r="Z209">
        <v>435.95</v>
      </c>
      <c r="AA209">
        <v>407.55</v>
      </c>
      <c r="AB209">
        <v>457.15</v>
      </c>
      <c r="AC209" s="1">
        <f>(Table2[[#This Row],[Close Price]]/Table2[[#This Row],[Day Low]])-1</f>
        <v>8.2926829268292757E-3</v>
      </c>
      <c r="AD209" s="1">
        <f>(Table2[[#This Row],[Day High]]/Table2[[#This Row],[Close Price]])-1</f>
        <v>1.0280599903241372E-2</v>
      </c>
      <c r="AE209" s="1">
        <f>(Table2[[#This Row],[Close Price]]/Table2[[#This Row],[Current Week Low]])-1</f>
        <v>1.4354066985645897E-2</v>
      </c>
      <c r="AF209" s="1">
        <f>(Table2[[#This Row],[Current Week High]]/Table2[[#This Row],[Close Price]])-1</f>
        <v>5.4547653604257507E-2</v>
      </c>
      <c r="AG209" s="1">
        <f>(Table2[[#This Row],[Close Price]]/Table2[[#This Row],[Current Month Low]])-1</f>
        <v>1.4354066985645897E-2</v>
      </c>
      <c r="AH209" s="1">
        <f>(Table2[[#This Row],[Current Month High]]/Table2[[#This Row],[Close Price]])-1</f>
        <v>0.10582970488630861</v>
      </c>
      <c r="AI209">
        <v>10.582970488630799</v>
      </c>
      <c r="AJ209">
        <v>159.239130434782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0.17</v>
      </c>
      <c r="AM209" t="s">
        <v>3203</v>
      </c>
      <c r="AN209">
        <v>2.2400000000000002</v>
      </c>
      <c r="AO209" t="s">
        <v>3203</v>
      </c>
      <c r="AP209">
        <v>8.5079624310868004E-2</v>
      </c>
      <c r="AQ209">
        <f>(Table2[[#This Row],[Sharpe Ratio]]-AVERAGE(Table2[Sharpe Ratio]))/_xlfn.STDEV.P(Table2[Sharpe Ratio])</f>
        <v>0.23608228009055596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0.36531993400052043</v>
      </c>
      <c r="AS209">
        <f>_xlfn.RANK.AVG(Table2[[#This Row],[1Y Return vs Nifty Z-Score]],Table2[1Y Return vs Nifty Z-Score])</f>
        <v>57</v>
      </c>
      <c r="AT209">
        <f>_xlfn.RANK.AVG(Table2[[#This Row],[6M Return vs Nifty Z-Score]],Table2[6M Return vs Nifty Z-Score])</f>
        <v>401</v>
      </c>
      <c r="AU209">
        <f>_xlfn.RANK.AVG(Table2[[#This Row],[Sharpe Ratio Z-Score]],Table2[Sharpe Ratio Z-Score])</f>
        <v>281</v>
      </c>
      <c r="AV209">
        <f>(Table2[[#This Row],[Rank 1Y]]+Table2[[#This Row],[Rank 6M]]+Table2[[#This Row],[Rank Sharpe]])/3</f>
        <v>246.33333333333334</v>
      </c>
    </row>
    <row r="210" spans="1:48" x14ac:dyDescent="0.3">
      <c r="A210" t="s">
        <v>1459</v>
      </c>
      <c r="B210" t="s">
        <v>1460</v>
      </c>
      <c r="C210" t="s">
        <v>3160</v>
      </c>
      <c r="D210" t="s">
        <v>121</v>
      </c>
      <c r="E210">
        <v>7392.5697148600002</v>
      </c>
      <c r="F210">
        <v>1225.4000000000001</v>
      </c>
      <c r="G210">
        <v>45.579568240358398</v>
      </c>
      <c r="H210">
        <f>(Table2[[#This Row],[1Y Return vs Nifty]]-AVERAGE(Table2[1Y Return vs Nifty]))/_xlfn.STDEV.P(Table2[1Y Return vs Nifty])</f>
        <v>0.28089592635904737</v>
      </c>
      <c r="I210">
        <v>1.5223468019142601</v>
      </c>
      <c r="J210">
        <f>(Table2[[#This Row],[1M Return vs Nifty]]-AVERAGE(Table2[1M Return vs Nifty]))/_xlfn.STDEV.P(Table2[1M Return vs Nifty])</f>
        <v>0.18416061381042403</v>
      </c>
      <c r="K210">
        <v>29.034491367270999</v>
      </c>
      <c r="L210">
        <f>(Table2[[#This Row],[6M Return vs Nifty]]-AVERAGE(Table2[6M Return vs Nifty]))/_xlfn.STDEV.P(Table2[6M Return vs Nifty])</f>
        <v>0.44299534499457383</v>
      </c>
      <c r="M210">
        <v>-2.0376472449369598</v>
      </c>
      <c r="N210">
        <f>(Table2[[#This Row],[1W Return vs Nifty]]-AVERAGE(Table2[1W Return vs Nifty]))/_xlfn.STDEV.P(Table2[1W Return vs Nifty])</f>
        <v>-1.1189058934814797E-2</v>
      </c>
      <c r="O210">
        <v>1223.79</v>
      </c>
      <c r="P210">
        <v>1178.81533557904</v>
      </c>
      <c r="Q210">
        <v>998.638949958186</v>
      </c>
      <c r="R210">
        <v>48.789769534108999</v>
      </c>
      <c r="S210" s="1">
        <f>(Table2[[#This Row],[Close Price]]-Table2[[#This Row],[20D EMA]])/Table2[[#This Row],[20D EMA]]</f>
        <v>1.3155851902696765E-3</v>
      </c>
      <c r="T210" s="1">
        <f>(Table2[[#This Row],[Close Price]]-Table2[[#This Row],[50D EMA]])/Table2[[#This Row],[50D EMA]]</f>
        <v>3.9518203585362614E-2</v>
      </c>
      <c r="U210" s="1">
        <f>(Table2[[#This Row],[Close Price]]-Table2[[#This Row],[200D EMA]])/Table2[[#This Row],[200D EMA]]</f>
        <v>0.2270701038161077</v>
      </c>
      <c r="V210">
        <v>0.46586076073124</v>
      </c>
      <c r="W210">
        <v>1215.05</v>
      </c>
      <c r="X210">
        <v>1238.95</v>
      </c>
      <c r="Y210">
        <v>1184.05</v>
      </c>
      <c r="Z210">
        <v>1310</v>
      </c>
      <c r="AA210">
        <v>1184.05</v>
      </c>
      <c r="AB210">
        <v>1310</v>
      </c>
      <c r="AC210" s="1">
        <f>(Table2[[#This Row],[Close Price]]/Table2[[#This Row],[Day Low]])-1</f>
        <v>8.5181679766266338E-3</v>
      </c>
      <c r="AD210" s="1">
        <f>(Table2[[#This Row],[Day High]]/Table2[[#This Row],[Close Price]])-1</f>
        <v>1.1057613840378622E-2</v>
      </c>
      <c r="AE210" s="1">
        <f>(Table2[[#This Row],[Close Price]]/Table2[[#This Row],[Current Week Low]])-1</f>
        <v>3.4922511718255222E-2</v>
      </c>
      <c r="AF210" s="1">
        <f>(Table2[[#This Row],[Current Week High]]/Table2[[#This Row],[Close Price]])-1</f>
        <v>6.9038681246939682E-2</v>
      </c>
      <c r="AG210" s="1">
        <f>(Table2[[#This Row],[Close Price]]/Table2[[#This Row],[Current Month Low]])-1</f>
        <v>3.4922511718255222E-2</v>
      </c>
      <c r="AH210" s="1">
        <f>(Table2[[#This Row],[Current Month High]]/Table2[[#This Row],[Close Price]])-1</f>
        <v>6.9038681246939682E-2</v>
      </c>
      <c r="AI210">
        <v>9.8498449485881991</v>
      </c>
      <c r="AJ210">
        <v>88.1612284069098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0.03</v>
      </c>
      <c r="AM210" t="s">
        <v>3203</v>
      </c>
      <c r="AN210">
        <v>1.85</v>
      </c>
      <c r="AO210" t="s">
        <v>3203</v>
      </c>
      <c r="AP210">
        <v>6.9478144171017997E-2</v>
      </c>
      <c r="AQ210">
        <f>(Table2[[#This Row],[Sharpe Ratio]]-AVERAGE(Table2[Sharpe Ratio]))/_xlfn.STDEV.P(Table2[Sharpe Ratio])</f>
        <v>5.3915008885627107E-2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0.95077783511485758</v>
      </c>
      <c r="AS210">
        <f>_xlfn.RANK.AVG(Table2[[#This Row],[1Y Return vs Nifty Z-Score]],Table2[1Y Return vs Nifty Z-Score])</f>
        <v>218</v>
      </c>
      <c r="AT210">
        <f>_xlfn.RANK.AVG(Table2[[#This Row],[6M Return vs Nifty Z-Score]],Table2[6M Return vs Nifty Z-Score])</f>
        <v>189</v>
      </c>
      <c r="AU210">
        <f>_xlfn.RANK.AVG(Table2[[#This Row],[Sharpe Ratio Z-Score]],Table2[Sharpe Ratio Z-Score])</f>
        <v>335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202</v>
      </c>
      <c r="B211" t="s">
        <v>203</v>
      </c>
      <c r="C211" t="s">
        <v>3158</v>
      </c>
      <c r="D211" t="s">
        <v>51</v>
      </c>
      <c r="E211">
        <v>132409.56641522999</v>
      </c>
      <c r="F211">
        <v>1575.55</v>
      </c>
      <c r="G211">
        <v>8.1308868590639101</v>
      </c>
      <c r="H211">
        <f>(Table2[[#This Row],[1Y Return vs Nifty]]-AVERAGE(Table2[1Y Return vs Nifty]))/_xlfn.STDEV.P(Table2[1Y Return vs Nifty])</f>
        <v>-0.33775035127381953</v>
      </c>
      <c r="I211">
        <v>9.2659042043392095</v>
      </c>
      <c r="J211">
        <f>(Table2[[#This Row],[1M Return vs Nifty]]-AVERAGE(Table2[1M Return vs Nifty]))/_xlfn.STDEV.P(Table2[1M Return vs Nifty])</f>
        <v>0.91662027376033328</v>
      </c>
      <c r="K211">
        <v>34.068225538072802</v>
      </c>
      <c r="L211">
        <f>(Table2[[#This Row],[6M Return vs Nifty]]-AVERAGE(Table2[6M Return vs Nifty]))/_xlfn.STDEV.P(Table2[6M Return vs Nifty])</f>
        <v>0.59926211141042207</v>
      </c>
      <c r="M211">
        <v>-0.42769254115133398</v>
      </c>
      <c r="N211">
        <f>(Table2[[#This Row],[1W Return vs Nifty]]-AVERAGE(Table2[1W Return vs Nifty]))/_xlfn.STDEV.P(Table2[1W Return vs Nifty])</f>
        <v>0.36158608139025361</v>
      </c>
      <c r="O211">
        <v>1472.71</v>
      </c>
      <c r="P211">
        <v>1421.8507786497801</v>
      </c>
      <c r="Q211">
        <v>1282.8500808705401</v>
      </c>
      <c r="R211">
        <v>73.530649190104697</v>
      </c>
      <c r="S211" s="1">
        <f>(Table2[[#This Row],[Close Price]]-Table2[[#This Row],[20D EMA]])/Table2[[#This Row],[20D EMA]]</f>
        <v>6.9830448628718428E-2</v>
      </c>
      <c r="T211" s="1">
        <f>(Table2[[#This Row],[Close Price]]-Table2[[#This Row],[50D EMA]])/Table2[[#This Row],[50D EMA]]</f>
        <v>0.10809799710218253</v>
      </c>
      <c r="U211" s="1">
        <f>(Table2[[#This Row],[Close Price]]-Table2[[#This Row],[200D EMA]])/Table2[[#This Row],[200D EMA]]</f>
        <v>0.22816377649587408</v>
      </c>
      <c r="V211">
        <v>1.3018008887253401</v>
      </c>
      <c r="W211">
        <v>1541.6</v>
      </c>
      <c r="X211">
        <v>1579</v>
      </c>
      <c r="Y211">
        <v>1500.6</v>
      </c>
      <c r="Z211">
        <v>1579</v>
      </c>
      <c r="AA211">
        <v>1452.55</v>
      </c>
      <c r="AB211">
        <v>1579</v>
      </c>
      <c r="AC211" s="1">
        <f>(Table2[[#This Row],[Close Price]]/Table2[[#This Row],[Day Low]])-1</f>
        <v>2.2022573949143753E-2</v>
      </c>
      <c r="AD211" s="1">
        <f>(Table2[[#This Row],[Day High]]/Table2[[#This Row],[Close Price]])-1</f>
        <v>2.1897115293072478E-3</v>
      </c>
      <c r="AE211" s="1">
        <f>(Table2[[#This Row],[Close Price]]/Table2[[#This Row],[Current Week Low]])-1</f>
        <v>4.9946687991470062E-2</v>
      </c>
      <c r="AF211" s="1">
        <f>(Table2[[#This Row],[Current Week High]]/Table2[[#This Row],[Close Price]])-1</f>
        <v>2.1897115293072478E-3</v>
      </c>
      <c r="AG211" s="1">
        <f>(Table2[[#This Row],[Close Price]]/Table2[[#This Row],[Current Month Low]])-1</f>
        <v>8.4678668548414882E-2</v>
      </c>
      <c r="AH211" s="1">
        <f>(Table2[[#This Row],[Current Month High]]/Table2[[#This Row],[Close Price]])-1</f>
        <v>2.1897115293072478E-3</v>
      </c>
      <c r="AI211">
        <v>0.218971152930724</v>
      </c>
      <c r="AJ211">
        <v>55.809928797468302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3203</v>
      </c>
      <c r="AN211">
        <v>9.1300000000000008</v>
      </c>
      <c r="AO211" t="s">
        <v>3203</v>
      </c>
      <c r="AP211">
        <v>0.124057161796771</v>
      </c>
      <c r="AQ211">
        <f>(Table2[[#This Row],[Sharpe Ratio]]-AVERAGE(Table2[Sharpe Ratio]))/_xlfn.STDEV.P(Table2[Sharpe Ratio])</f>
        <v>0.6911949731457826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2.2309130884329722</v>
      </c>
      <c r="AS211">
        <f>_xlfn.RANK.AVG(Table2[[#This Row],[1Y Return vs Nifty Z-Score]],Table2[1Y Return vs Nifty Z-Score])</f>
        <v>410</v>
      </c>
      <c r="AT211">
        <f>_xlfn.RANK.AVG(Table2[[#This Row],[6M Return vs Nifty Z-Score]],Table2[6M Return vs Nifty Z-Score])</f>
        <v>160</v>
      </c>
      <c r="AU211">
        <f>_xlfn.RANK.AVG(Table2[[#This Row],[Sharpe Ratio Z-Score]],Table2[Sharpe Ratio Z-Score])</f>
        <v>174</v>
      </c>
      <c r="AV211">
        <f>(Table2[[#This Row],[Rank 1Y]]+Table2[[#This Row],[Rank 6M]]+Table2[[#This Row],[Rank Sharpe]])/3</f>
        <v>248</v>
      </c>
    </row>
    <row r="212" spans="1:48" x14ac:dyDescent="0.3">
      <c r="A212" t="s">
        <v>1728</v>
      </c>
      <c r="B212" t="s">
        <v>1729</v>
      </c>
      <c r="C212" t="s">
        <v>3161</v>
      </c>
      <c r="D212" t="s">
        <v>46</v>
      </c>
      <c r="E212">
        <v>4823.7780106099999</v>
      </c>
      <c r="F212">
        <v>697.1</v>
      </c>
      <c r="G212">
        <v>3.9231223122904</v>
      </c>
      <c r="H212">
        <f>(Table2[[#This Row],[1Y Return vs Nifty]]-AVERAGE(Table2[1Y Return vs Nifty]))/_xlfn.STDEV.P(Table2[1Y Return vs Nifty])</f>
        <v>-0.40726195429964007</v>
      </c>
      <c r="I212">
        <v>-8.2371238148899995</v>
      </c>
      <c r="J212">
        <f>(Table2[[#This Row],[1M Return vs Nifty]]-AVERAGE(Table2[1M Return vs Nifty]))/_xlfn.STDEV.P(Table2[1M Return vs Nifty])</f>
        <v>-0.73898338290573673</v>
      </c>
      <c r="K212">
        <v>32.289365267067701</v>
      </c>
      <c r="L212">
        <f>(Table2[[#This Row],[6M Return vs Nifty]]-AVERAGE(Table2[6M Return vs Nifty]))/_xlfn.STDEV.P(Table2[6M Return vs Nifty])</f>
        <v>0.5440393417878242</v>
      </c>
      <c r="M212">
        <v>-3.9571953065585399</v>
      </c>
      <c r="N212">
        <f>(Table2[[#This Row],[1W Return vs Nifty]]-AVERAGE(Table2[1W Return vs Nifty]))/_xlfn.STDEV.P(Table2[1W Return vs Nifty])</f>
        <v>-0.45564864301450347</v>
      </c>
      <c r="O212">
        <v>701.62</v>
      </c>
      <c r="P212">
        <v>679.91940957556005</v>
      </c>
      <c r="Q212">
        <v>618.50470234878696</v>
      </c>
      <c r="R212">
        <v>47.201494699784902</v>
      </c>
      <c r="S212" s="1">
        <f>(Table2[[#This Row],[Close Price]]-Table2[[#This Row],[20D EMA]])/Table2[[#This Row],[20D EMA]]</f>
        <v>-6.4422336877511784E-3</v>
      </c>
      <c r="T212" s="1">
        <f>(Table2[[#This Row],[Close Price]]-Table2[[#This Row],[50D EMA]])/Table2[[#This Row],[50D EMA]]</f>
        <v>2.52685688663675E-2</v>
      </c>
      <c r="U212" s="1">
        <f>(Table2[[#This Row],[Close Price]]-Table2[[#This Row],[200D EMA]])/Table2[[#This Row],[200D EMA]]</f>
        <v>0.12707308020900321</v>
      </c>
      <c r="V212">
        <v>0.35328328838933198</v>
      </c>
      <c r="W212">
        <v>685.25</v>
      </c>
      <c r="X212">
        <v>700</v>
      </c>
      <c r="Y212">
        <v>680</v>
      </c>
      <c r="Z212">
        <v>706.75</v>
      </c>
      <c r="AA212">
        <v>680</v>
      </c>
      <c r="AB212">
        <v>736.25</v>
      </c>
      <c r="AC212" s="1">
        <f>(Table2[[#This Row],[Close Price]]/Table2[[#This Row],[Day Low]])-1</f>
        <v>1.7292958774170142E-2</v>
      </c>
      <c r="AD212" s="1">
        <f>(Table2[[#This Row],[Day High]]/Table2[[#This Row],[Close Price]])-1</f>
        <v>4.160091808922628E-3</v>
      </c>
      <c r="AE212" s="1">
        <f>(Table2[[#This Row],[Close Price]]/Table2[[#This Row],[Current Week Low]])-1</f>
        <v>2.5147058823529411E-2</v>
      </c>
      <c r="AF212" s="1">
        <f>(Table2[[#This Row],[Current Week High]]/Table2[[#This Row],[Close Price]])-1</f>
        <v>1.3843064122794457E-2</v>
      </c>
      <c r="AG212" s="1">
        <f>(Table2[[#This Row],[Close Price]]/Table2[[#This Row],[Current Month Low]])-1</f>
        <v>2.5147058823529411E-2</v>
      </c>
      <c r="AH212" s="1">
        <f>(Table2[[#This Row],[Current Month High]]/Table2[[#This Row],[Close Price]])-1</f>
        <v>5.6161239420456033E-2</v>
      </c>
      <c r="AI212">
        <v>44.749677234256197</v>
      </c>
      <c r="AJ212">
        <v>63.350908025776199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0.15</v>
      </c>
      <c r="AM212" t="s">
        <v>3203</v>
      </c>
      <c r="AN212">
        <v>-3.27</v>
      </c>
      <c r="AO212" t="s">
        <v>3202</v>
      </c>
      <c r="AP212">
        <v>0.139615745799093</v>
      </c>
      <c r="AQ212">
        <f>(Table2[[#This Row],[Sharpe Ratio]]-AVERAGE(Table2[Sharpe Ratio]))/_xlfn.STDEV.P(Table2[Sharpe Ratio])</f>
        <v>0.87286137698116317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-0.1849932614508929</v>
      </c>
      <c r="AS212">
        <f>_xlfn.RANK.AVG(Table2[[#This Row],[1Y Return vs Nifty Z-Score]],Table2[1Y Return vs Nifty Z-Score])</f>
        <v>441</v>
      </c>
      <c r="AT212">
        <f>_xlfn.RANK.AVG(Table2[[#This Row],[6M Return vs Nifty Z-Score]],Table2[6M Return vs Nifty Z-Score])</f>
        <v>164</v>
      </c>
      <c r="AU212">
        <f>_xlfn.RANK.AVG(Table2[[#This Row],[Sharpe Ratio Z-Score]],Table2[Sharpe Ratio Z-Score])</f>
        <v>140</v>
      </c>
      <c r="AV212">
        <f>(Table2[[#This Row],[Rank 1Y]]+Table2[[#This Row],[Rank 6M]]+Table2[[#This Row],[Rank Sharpe]])/3</f>
        <v>248.33333333333334</v>
      </c>
    </row>
    <row r="213" spans="1:48" x14ac:dyDescent="0.3">
      <c r="A213" t="s">
        <v>785</v>
      </c>
      <c r="B213" t="s">
        <v>786</v>
      </c>
      <c r="C213" t="s">
        <v>3170</v>
      </c>
      <c r="D213" t="s">
        <v>538</v>
      </c>
      <c r="E213">
        <v>21615.682325574999</v>
      </c>
      <c r="F213">
        <v>1413.35</v>
      </c>
      <c r="G213">
        <v>3.9386789841107199</v>
      </c>
      <c r="H213">
        <f>(Table2[[#This Row],[1Y Return vs Nifty]]-AVERAGE(Table2[1Y Return vs Nifty]))/_xlfn.STDEV.P(Table2[1Y Return vs Nifty])</f>
        <v>-0.40700496054821778</v>
      </c>
      <c r="I213">
        <v>-10.1683495790775</v>
      </c>
      <c r="J213">
        <f>(Table2[[#This Row],[1M Return vs Nifty]]-AVERAGE(Table2[1M Return vs Nifty]))/_xlfn.STDEV.P(Table2[1M Return vs Nifty])</f>
        <v>-0.92165717132245395</v>
      </c>
      <c r="K213">
        <v>46.293054463621097</v>
      </c>
      <c r="L213">
        <f>(Table2[[#This Row],[6M Return vs Nifty]]-AVERAGE(Table2[6M Return vs Nifty]))/_xlfn.STDEV.P(Table2[6M Return vs Nifty])</f>
        <v>0.97876854169894711</v>
      </c>
      <c r="M213">
        <v>-5.0564535736928704</v>
      </c>
      <c r="N213">
        <f>(Table2[[#This Row],[1W Return vs Nifty]]-AVERAGE(Table2[1W Return vs Nifty]))/_xlfn.STDEV.P(Table2[1W Return vs Nifty])</f>
        <v>-0.71017515473619941</v>
      </c>
      <c r="O213">
        <v>1437.19</v>
      </c>
      <c r="P213">
        <v>1456.6444835703301</v>
      </c>
      <c r="Q213">
        <v>1260.7174993958299</v>
      </c>
      <c r="R213">
        <v>44.206051987186399</v>
      </c>
      <c r="S213" s="1">
        <f>(Table2[[#This Row],[Close Price]]-Table2[[#This Row],[20D EMA]])/Table2[[#This Row],[20D EMA]]</f>
        <v>-1.6587925048184404E-2</v>
      </c>
      <c r="T213" s="1">
        <f>(Table2[[#This Row],[Close Price]]-Table2[[#This Row],[50D EMA]])/Table2[[#This Row],[50D EMA]]</f>
        <v>-2.9722066062552593E-2</v>
      </c>
      <c r="U213" s="1">
        <f>(Table2[[#This Row],[Close Price]]-Table2[[#This Row],[200D EMA]])/Table2[[#This Row],[200D EMA]]</f>
        <v>0.12106796382005931</v>
      </c>
      <c r="V213">
        <v>0.93213748045592104</v>
      </c>
      <c r="W213">
        <v>1377</v>
      </c>
      <c r="X213">
        <v>1420.95</v>
      </c>
      <c r="Y213">
        <v>1369.15</v>
      </c>
      <c r="Z213">
        <v>1420.95</v>
      </c>
      <c r="AA213">
        <v>1369.15</v>
      </c>
      <c r="AB213">
        <v>1469.9</v>
      </c>
      <c r="AC213" s="1">
        <f>(Table2[[#This Row],[Close Price]]/Table2[[#This Row],[Day Low]])-1</f>
        <v>2.639796659404503E-2</v>
      </c>
      <c r="AD213" s="1">
        <f>(Table2[[#This Row],[Day High]]/Table2[[#This Row],[Close Price]])-1</f>
        <v>5.37729507906759E-3</v>
      </c>
      <c r="AE213" s="1">
        <f>(Table2[[#This Row],[Close Price]]/Table2[[#This Row],[Current Week Low]])-1</f>
        <v>3.2282803199064958E-2</v>
      </c>
      <c r="AF213" s="1">
        <f>(Table2[[#This Row],[Current Week High]]/Table2[[#This Row],[Close Price]])-1</f>
        <v>5.37729507906759E-3</v>
      </c>
      <c r="AG213" s="1">
        <f>(Table2[[#This Row],[Close Price]]/Table2[[#This Row],[Current Month Low]])-1</f>
        <v>3.2282803199064958E-2</v>
      </c>
      <c r="AH213" s="1">
        <f>(Table2[[#This Row],[Current Month High]]/Table2[[#This Row],[Close Price]])-1</f>
        <v>4.0011320621219149E-2</v>
      </c>
      <c r="AI213">
        <v>20.281600452824801</v>
      </c>
      <c r="AJ213">
        <v>70.027067669172894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-0.24</v>
      </c>
      <c r="AM213" t="s">
        <v>3202</v>
      </c>
      <c r="AN213">
        <v>-4.68</v>
      </c>
      <c r="AO213" t="s">
        <v>3202</v>
      </c>
      <c r="AP213">
        <v>0.115766247543007</v>
      </c>
      <c r="AQ213">
        <f>(Table2[[#This Row],[Sharpe Ratio]]-AVERAGE(Table2[Sharpe Ratio]))/_xlfn.STDEV.P(Table2[Sharpe Ratio])</f>
        <v>0.59438792587438471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440</v>
      </c>
      <c r="AT213">
        <f>_xlfn.RANK.AVG(Table2[[#This Row],[6M Return vs Nifty Z-Score]],Table2[6M Return vs Nifty Z-Score])</f>
        <v>113</v>
      </c>
      <c r="AU213">
        <f>_xlfn.RANK.AVG(Table2[[#This Row],[Sharpe Ratio Z-Score]],Table2[Sharpe Ratio Z-Score])</f>
        <v>195</v>
      </c>
      <c r="AV213">
        <f>(Table2[[#This Row],[Rank 1Y]]+Table2[[#This Row],[Rank 6M]]+Table2[[#This Row],[Rank Sharpe]])/3</f>
        <v>249.33333333333334</v>
      </c>
    </row>
    <row r="214" spans="1:48" x14ac:dyDescent="0.3">
      <c r="A214" t="s">
        <v>1400</v>
      </c>
      <c r="B214" t="s">
        <v>1401</v>
      </c>
      <c r="C214" t="s">
        <v>3164</v>
      </c>
      <c r="D214" t="s">
        <v>206</v>
      </c>
      <c r="E214">
        <v>8066.8096223599996</v>
      </c>
      <c r="F214">
        <v>1493.9</v>
      </c>
      <c r="G214">
        <v>32.463706408177501</v>
      </c>
      <c r="H214">
        <f>(Table2[[#This Row],[1Y Return vs Nifty]]-AVERAGE(Table2[1Y Return vs Nifty]))/_xlfn.STDEV.P(Table2[1Y Return vs Nifty])</f>
        <v>6.4223968865807932E-2</v>
      </c>
      <c r="I214">
        <v>1.54372735712403</v>
      </c>
      <c r="J214">
        <f>(Table2[[#This Row],[1M Return vs Nifty]]-AVERAGE(Table2[1M Return vs Nifty]))/_xlfn.STDEV.P(Table2[1M Return vs Nifty])</f>
        <v>0.18618299104412078</v>
      </c>
      <c r="K214">
        <v>42.392038684647503</v>
      </c>
      <c r="L214">
        <f>(Table2[[#This Row],[6M Return vs Nifty]]-AVERAGE(Table2[6M Return vs Nifty]))/_xlfn.STDEV.P(Table2[6M Return vs Nifty])</f>
        <v>0.85766577766079277</v>
      </c>
      <c r="M214">
        <v>2.49294328247441</v>
      </c>
      <c r="N214">
        <f>(Table2[[#This Row],[1W Return vs Nifty]]-AVERAGE(Table2[1W Return vs Nifty]))/_xlfn.STDEV.P(Table2[1W Return vs Nifty])</f>
        <v>1.0378413986550554</v>
      </c>
      <c r="O214">
        <v>1449.96</v>
      </c>
      <c r="P214">
        <v>1398.7892023473901</v>
      </c>
      <c r="Q214">
        <v>1174.9620361577499</v>
      </c>
      <c r="R214">
        <v>64.171531938286805</v>
      </c>
      <c r="S214" s="1">
        <f>(Table2[[#This Row],[Close Price]]-Table2[[#This Row],[20D EMA]])/Table2[[#This Row],[20D EMA]]</f>
        <v>3.0304284256117447E-2</v>
      </c>
      <c r="T214" s="1">
        <f>(Table2[[#This Row],[Close Price]]-Table2[[#This Row],[50D EMA]])/Table2[[#This Row],[50D EMA]]</f>
        <v>6.7995089962804275E-2</v>
      </c>
      <c r="U214" s="1">
        <f>(Table2[[#This Row],[Close Price]]-Table2[[#This Row],[200D EMA]])/Table2[[#This Row],[200D EMA]]</f>
        <v>0.27144533527671327</v>
      </c>
      <c r="V214">
        <v>0.767633758523248</v>
      </c>
      <c r="W214">
        <v>1447.2</v>
      </c>
      <c r="X214">
        <v>1499.95</v>
      </c>
      <c r="Y214">
        <v>1373.25</v>
      </c>
      <c r="Z214">
        <v>1499.95</v>
      </c>
      <c r="AA214">
        <v>1370</v>
      </c>
      <c r="AB214">
        <v>1518</v>
      </c>
      <c r="AC214" s="1">
        <f>(Table2[[#This Row],[Close Price]]/Table2[[#This Row],[Day Low]])-1</f>
        <v>3.2269209508015484E-2</v>
      </c>
      <c r="AD214" s="1">
        <f>(Table2[[#This Row],[Day High]]/Table2[[#This Row],[Close Price]])-1</f>
        <v>4.0498025302897478E-3</v>
      </c>
      <c r="AE214" s="1">
        <f>(Table2[[#This Row],[Close Price]]/Table2[[#This Row],[Current Week Low]])-1</f>
        <v>8.7857272892772675E-2</v>
      </c>
      <c r="AF214" s="1">
        <f>(Table2[[#This Row],[Current Week High]]/Table2[[#This Row],[Close Price]])-1</f>
        <v>4.0498025302897478E-3</v>
      </c>
      <c r="AG214" s="1">
        <f>(Table2[[#This Row],[Close Price]]/Table2[[#This Row],[Current Month Low]])-1</f>
        <v>9.0437956204379555E-2</v>
      </c>
      <c r="AH214" s="1">
        <f>(Table2[[#This Row],[Current Month High]]/Table2[[#This Row],[Close Price]])-1</f>
        <v>1.6132271236361184E-2</v>
      </c>
      <c r="AI214">
        <v>3.7552714371778402</v>
      </c>
      <c r="AJ214">
        <v>82.071907373552705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3203</v>
      </c>
      <c r="AN214">
        <v>-0.82</v>
      </c>
      <c r="AO214" t="s">
        <v>3202</v>
      </c>
      <c r="AP214">
        <v>6.5654377683318998E-2</v>
      </c>
      <c r="AQ214">
        <f>(Table2[[#This Row],[Sharpe Ratio]]-AVERAGE(Table2[Sharpe Ratio]))/_xlfn.STDEV.P(Table2[Sharpe Ratio])</f>
        <v>9.2676356527641827E-3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2.1551817718785413</v>
      </c>
      <c r="AS214">
        <f>_xlfn.RANK.AVG(Table2[[#This Row],[1Y Return vs Nifty Z-Score]],Table2[1Y Return vs Nifty Z-Score])</f>
        <v>283</v>
      </c>
      <c r="AT214">
        <f>_xlfn.RANK.AVG(Table2[[#This Row],[6M Return vs Nifty Z-Score]],Table2[6M Return vs Nifty Z-Score])</f>
        <v>120</v>
      </c>
      <c r="AU214">
        <f>_xlfn.RANK.AVG(Table2[[#This Row],[Sharpe Ratio Z-Score]],Table2[Sharpe Ratio Z-Score])</f>
        <v>349</v>
      </c>
      <c r="AV214">
        <f>(Table2[[#This Row],[Rank 1Y]]+Table2[[#This Row],[Rank 6M]]+Table2[[#This Row],[Rank Sharpe]])/3</f>
        <v>250.66666666666666</v>
      </c>
    </row>
    <row r="215" spans="1:48" x14ac:dyDescent="0.3">
      <c r="A215" t="s">
        <v>919</v>
      </c>
      <c r="B215" t="s">
        <v>920</v>
      </c>
      <c r="C215" t="s">
        <v>3161</v>
      </c>
      <c r="D215" t="s">
        <v>246</v>
      </c>
      <c r="E215">
        <v>16857.171122795</v>
      </c>
      <c r="F215">
        <v>722.35</v>
      </c>
      <c r="G215">
        <v>68.294832976383105</v>
      </c>
      <c r="H215">
        <f>(Table2[[#This Row],[1Y Return vs Nifty]]-AVERAGE(Table2[1Y Return vs Nifty]))/_xlfn.STDEV.P(Table2[1Y Return vs Nifty])</f>
        <v>0.65614849750581417</v>
      </c>
      <c r="I215">
        <v>-0.30127514623574198</v>
      </c>
      <c r="J215">
        <f>(Table2[[#This Row],[1M Return vs Nifty]]-AVERAGE(Table2[1M Return vs Nifty]))/_xlfn.STDEV.P(Table2[1M Return vs Nifty])</f>
        <v>1.166502262376239E-2</v>
      </c>
      <c r="K215">
        <v>19.6914302861537</v>
      </c>
      <c r="L215">
        <f>(Table2[[#This Row],[6M Return vs Nifty]]-AVERAGE(Table2[6M Return vs Nifty]))/_xlfn.STDEV.P(Table2[6M Return vs Nifty])</f>
        <v>0.15295024248583317</v>
      </c>
      <c r="M215">
        <v>2.15045056427918</v>
      </c>
      <c r="N215">
        <f>(Table2[[#This Row],[1W Return vs Nifty]]-AVERAGE(Table2[1W Return vs Nifty]))/_xlfn.STDEV.P(Table2[1W Return vs Nifty])</f>
        <v>0.95853930972961376</v>
      </c>
      <c r="O215">
        <v>693.65</v>
      </c>
      <c r="P215">
        <v>686.64101949987003</v>
      </c>
      <c r="Q215">
        <v>603.50463471082003</v>
      </c>
      <c r="R215">
        <v>62.071783801764703</v>
      </c>
      <c r="S215" s="1">
        <f>(Table2[[#This Row],[Close Price]]-Table2[[#This Row],[20D EMA]])/Table2[[#This Row],[20D EMA]]</f>
        <v>4.1375333381388373E-2</v>
      </c>
      <c r="T215" s="1">
        <f>(Table2[[#This Row],[Close Price]]-Table2[[#This Row],[50D EMA]])/Table2[[#This Row],[50D EMA]]</f>
        <v>5.2005312071421853E-2</v>
      </c>
      <c r="U215" s="1">
        <f>(Table2[[#This Row],[Close Price]]-Table2[[#This Row],[200D EMA]])/Table2[[#This Row],[200D EMA]]</f>
        <v>0.1969253564160727</v>
      </c>
      <c r="V215">
        <v>1.0542712521894499</v>
      </c>
      <c r="W215">
        <v>705.05</v>
      </c>
      <c r="X215">
        <v>730</v>
      </c>
      <c r="Y215">
        <v>684.05</v>
      </c>
      <c r="Z215">
        <v>742</v>
      </c>
      <c r="AA215">
        <v>668.35</v>
      </c>
      <c r="AB215">
        <v>745</v>
      </c>
      <c r="AC215" s="1">
        <f>(Table2[[#This Row],[Close Price]]/Table2[[#This Row],[Day Low]])-1</f>
        <v>2.453726686050639E-2</v>
      </c>
      <c r="AD215" s="1">
        <f>(Table2[[#This Row],[Day High]]/Table2[[#This Row],[Close Price]])-1</f>
        <v>1.0590434000138371E-2</v>
      </c>
      <c r="AE215" s="1">
        <f>(Table2[[#This Row],[Close Price]]/Table2[[#This Row],[Current Week Low]])-1</f>
        <v>5.5990059206198373E-2</v>
      </c>
      <c r="AF215" s="1">
        <f>(Table2[[#This Row],[Current Week High]]/Table2[[#This Row],[Close Price]])-1</f>
        <v>2.7202879490551668E-2</v>
      </c>
      <c r="AG215" s="1">
        <f>(Table2[[#This Row],[Close Price]]/Table2[[#This Row],[Current Month Low]])-1</f>
        <v>8.0795990124934436E-2</v>
      </c>
      <c r="AH215" s="1">
        <f>(Table2[[#This Row],[Current Month High]]/Table2[[#This Row],[Close Price]])-1</f>
        <v>3.1355990863154881E-2</v>
      </c>
      <c r="AI215">
        <v>14.6258738838513</v>
      </c>
      <c r="AJ215">
        <v>185.51383399209399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-0.05</v>
      </c>
      <c r="AM215" t="s">
        <v>3202</v>
      </c>
      <c r="AN215">
        <v>8.25</v>
      </c>
      <c r="AO215" t="s">
        <v>3203</v>
      </c>
      <c r="AP215">
        <v>6.6668495476379E-2</v>
      </c>
      <c r="AQ215">
        <f>(Table2[[#This Row],[Sharpe Ratio]]-AVERAGE(Table2[Sharpe Ratio]))/_xlfn.STDEV.P(Table2[Sharpe Ratio])</f>
        <v>2.1108760301587488E-2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1.800411832646611</v>
      </c>
      <c r="AS215">
        <f>_xlfn.RANK.AVG(Table2[[#This Row],[1Y Return vs Nifty Z-Score]],Table2[1Y Return vs Nifty Z-Score])</f>
        <v>141</v>
      </c>
      <c r="AT215">
        <f>_xlfn.RANK.AVG(Table2[[#This Row],[6M Return vs Nifty Z-Score]],Table2[6M Return vs Nifty Z-Score])</f>
        <v>269</v>
      </c>
      <c r="AU215">
        <f>_xlfn.RANK.AVG(Table2[[#This Row],[Sharpe Ratio Z-Score]],Table2[Sharpe Ratio Z-Score])</f>
        <v>346</v>
      </c>
      <c r="AV215">
        <f>(Table2[[#This Row],[Rank 1Y]]+Table2[[#This Row],[Rank 6M]]+Table2[[#This Row],[Rank Sharpe]])/3</f>
        <v>252</v>
      </c>
    </row>
    <row r="216" spans="1:48" x14ac:dyDescent="0.3">
      <c r="A216" t="s">
        <v>694</v>
      </c>
      <c r="B216" t="s">
        <v>695</v>
      </c>
      <c r="C216" t="s">
        <v>3170</v>
      </c>
      <c r="D216" t="s">
        <v>438</v>
      </c>
      <c r="E216">
        <v>27051.656940000001</v>
      </c>
      <c r="F216">
        <v>3859.45</v>
      </c>
      <c r="G216">
        <v>13.837326014642599</v>
      </c>
      <c r="H216">
        <f>(Table2[[#This Row],[1Y Return vs Nifty]]-AVERAGE(Table2[1Y Return vs Nifty]))/_xlfn.STDEV.P(Table2[1Y Return vs Nifty])</f>
        <v>-0.24348088137732926</v>
      </c>
      <c r="I216">
        <v>2.74403403522069</v>
      </c>
      <c r="J216">
        <f>(Table2[[#This Row],[1M Return vs Nifty]]-AVERAGE(Table2[1M Return vs Nifty]))/_xlfn.STDEV.P(Table2[1M Return vs Nifty])</f>
        <v>0.29971946731521609</v>
      </c>
      <c r="K216">
        <v>29.209494567501402</v>
      </c>
      <c r="L216">
        <f>(Table2[[#This Row],[6M Return vs Nifty]]-AVERAGE(Table2[6M Return vs Nifty]))/_xlfn.STDEV.P(Table2[6M Return vs Nifty])</f>
        <v>0.44842812775276114</v>
      </c>
      <c r="M216">
        <v>2.0305749256269801</v>
      </c>
      <c r="N216">
        <f>(Table2[[#This Row],[1W Return vs Nifty]]-AVERAGE(Table2[1W Return vs Nifty]))/_xlfn.STDEV.P(Table2[1W Return vs Nifty])</f>
        <v>0.93078284060967187</v>
      </c>
      <c r="O216">
        <v>3705.64</v>
      </c>
      <c r="P216">
        <v>3609.94995481868</v>
      </c>
      <c r="Q216">
        <v>3288.3369122292202</v>
      </c>
      <c r="R216">
        <v>83.427256615031595</v>
      </c>
      <c r="S216" s="1">
        <f>(Table2[[#This Row],[Close Price]]-Table2[[#This Row],[20D EMA]])/Table2[[#This Row],[20D EMA]]</f>
        <v>4.1507000140326621E-2</v>
      </c>
      <c r="T216" s="1">
        <f>(Table2[[#This Row],[Close Price]]-Table2[[#This Row],[50D EMA]])/Table2[[#This Row],[50D EMA]]</f>
        <v>6.9114544052966423E-2</v>
      </c>
      <c r="U216" s="1">
        <f>(Table2[[#This Row],[Close Price]]-Table2[[#This Row],[200D EMA]])/Table2[[#This Row],[200D EMA]]</f>
        <v>0.17367839823432576</v>
      </c>
      <c r="V216">
        <v>1.0311525234346799</v>
      </c>
      <c r="W216">
        <v>3784.8</v>
      </c>
      <c r="X216">
        <v>3880</v>
      </c>
      <c r="Y216">
        <v>3702.05</v>
      </c>
      <c r="Z216">
        <v>3891.95</v>
      </c>
      <c r="AA216">
        <v>3671</v>
      </c>
      <c r="AB216">
        <v>3891.95</v>
      </c>
      <c r="AC216" s="1">
        <f>(Table2[[#This Row],[Close Price]]/Table2[[#This Row],[Day Low]])-1</f>
        <v>1.9723631367575489E-2</v>
      </c>
      <c r="AD216" s="1">
        <f>(Table2[[#This Row],[Day High]]/Table2[[#This Row],[Close Price]])-1</f>
        <v>5.3245928824054989E-3</v>
      </c>
      <c r="AE216" s="1">
        <f>(Table2[[#This Row],[Close Price]]/Table2[[#This Row],[Current Week Low]])-1</f>
        <v>4.2516983833281508E-2</v>
      </c>
      <c r="AF216" s="1">
        <f>(Table2[[#This Row],[Current Week High]]/Table2[[#This Row],[Close Price]])-1</f>
        <v>8.4208889867727343E-3</v>
      </c>
      <c r="AG216" s="1">
        <f>(Table2[[#This Row],[Close Price]]/Table2[[#This Row],[Current Month Low]])-1</f>
        <v>5.1334786161808754E-2</v>
      </c>
      <c r="AH216" s="1">
        <f>(Table2[[#This Row],[Current Month High]]/Table2[[#This Row],[Close Price]])-1</f>
        <v>8.4208889867727343E-3</v>
      </c>
      <c r="AI216">
        <v>2.0559924341551201</v>
      </c>
      <c r="AJ216">
        <v>53.753759735473899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0.12</v>
      </c>
      <c r="AM216" t="s">
        <v>3203</v>
      </c>
      <c r="AN216">
        <v>7</v>
      </c>
      <c r="AO216" t="s">
        <v>3203</v>
      </c>
      <c r="AP216">
        <v>0.11808746527479801</v>
      </c>
      <c r="AQ216">
        <f>(Table2[[#This Row],[Sharpe Ratio]]-AVERAGE(Table2[Sharpe Ratio]))/_xlfn.STDEV.P(Table2[Sharpe Ratio])</f>
        <v>0.62149111712819394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2.0569406714285137</v>
      </c>
      <c r="AS216">
        <f>_xlfn.RANK.AVG(Table2[[#This Row],[1Y Return vs Nifty Z-Score]],Table2[1Y Return vs Nifty Z-Score])</f>
        <v>382</v>
      </c>
      <c r="AT216">
        <f>_xlfn.RANK.AVG(Table2[[#This Row],[6M Return vs Nifty Z-Score]],Table2[6M Return vs Nifty Z-Score])</f>
        <v>184</v>
      </c>
      <c r="AU216">
        <f>_xlfn.RANK.AVG(Table2[[#This Row],[Sharpe Ratio Z-Score]],Table2[Sharpe Ratio Z-Score])</f>
        <v>191</v>
      </c>
      <c r="AV216">
        <f>(Table2[[#This Row],[Rank 1Y]]+Table2[[#This Row],[Rank 6M]]+Table2[[#This Row],[Rank Sharpe]])/3</f>
        <v>252.33333333333334</v>
      </c>
    </row>
    <row r="217" spans="1:48" x14ac:dyDescent="0.3">
      <c r="A217" t="s">
        <v>112</v>
      </c>
      <c r="B217" t="s">
        <v>113</v>
      </c>
      <c r="C217" t="s">
        <v>3163</v>
      </c>
      <c r="D217" t="s">
        <v>57</v>
      </c>
      <c r="E217">
        <v>251125.29444850999</v>
      </c>
      <c r="F217">
        <v>651.1</v>
      </c>
      <c r="G217">
        <v>41.560084997887103</v>
      </c>
      <c r="H217">
        <f>(Table2[[#This Row],[1Y Return vs Nifty]]-AVERAGE(Table2[1Y Return vs Nifty]))/_xlfn.STDEV.P(Table2[1Y Return vs Nifty])</f>
        <v>0.2144947006217742</v>
      </c>
      <c r="I217">
        <v>-9.4860576050411591</v>
      </c>
      <c r="J217">
        <f>(Table2[[#This Row],[1M Return vs Nifty]]-AVERAGE(Table2[1M Return vs Nifty]))/_xlfn.STDEV.P(Table2[1M Return vs Nifty])</f>
        <v>-0.85711947613694273</v>
      </c>
      <c r="K217">
        <v>3.4136621997922498</v>
      </c>
      <c r="L217">
        <f>(Table2[[#This Row],[6M Return vs Nifty]]-AVERAGE(Table2[6M Return vs Nifty]))/_xlfn.STDEV.P(Table2[6M Return vs Nifty])</f>
        <v>-0.35237524690480398</v>
      </c>
      <c r="M217">
        <v>-4.8469672366412899</v>
      </c>
      <c r="N217">
        <f>(Table2[[#This Row],[1W Return vs Nifty]]-AVERAGE(Table2[1W Return vs Nifty]))/_xlfn.STDEV.P(Table2[1W Return vs Nifty])</f>
        <v>-0.66166987784426901</v>
      </c>
      <c r="O217">
        <v>656.43</v>
      </c>
      <c r="P217">
        <v>674.84833971030696</v>
      </c>
      <c r="Q217">
        <v>603.27136378235696</v>
      </c>
      <c r="R217">
        <v>51.094794524362499</v>
      </c>
      <c r="S217" s="1">
        <f>(Table2[[#This Row],[Close Price]]-Table2[[#This Row],[20D EMA]])/Table2[[#This Row],[20D EMA]]</f>
        <v>-8.1196776503205635E-3</v>
      </c>
      <c r="T217" s="1">
        <f>(Table2[[#This Row],[Close Price]]-Table2[[#This Row],[50D EMA]])/Table2[[#This Row],[50D EMA]]</f>
        <v>-3.5190632195229846E-2</v>
      </c>
      <c r="U217" s="1">
        <f>(Table2[[#This Row],[Close Price]]-Table2[[#This Row],[200D EMA]])/Table2[[#This Row],[200D EMA]]</f>
        <v>7.9282125903954337E-2</v>
      </c>
      <c r="V217">
        <v>0.67115575362425495</v>
      </c>
      <c r="W217">
        <v>623</v>
      </c>
      <c r="X217">
        <v>655</v>
      </c>
      <c r="Y217">
        <v>621</v>
      </c>
      <c r="Z217">
        <v>655</v>
      </c>
      <c r="AA217">
        <v>621</v>
      </c>
      <c r="AB217">
        <v>684.45</v>
      </c>
      <c r="AC217" s="1">
        <f>(Table2[[#This Row],[Close Price]]/Table2[[#This Row],[Day Low]])-1</f>
        <v>4.5104333868378754E-2</v>
      </c>
      <c r="AD217" s="1">
        <f>(Table2[[#This Row],[Day High]]/Table2[[#This Row],[Close Price]])-1</f>
        <v>5.9898633082475783E-3</v>
      </c>
      <c r="AE217" s="1">
        <f>(Table2[[#This Row],[Close Price]]/Table2[[#This Row],[Current Week Low]])-1</f>
        <v>4.8470209339774639E-2</v>
      </c>
      <c r="AF217" s="1">
        <f>(Table2[[#This Row],[Current Week High]]/Table2[[#This Row],[Close Price]])-1</f>
        <v>5.9898633082475783E-3</v>
      </c>
      <c r="AG217" s="1">
        <f>(Table2[[#This Row],[Close Price]]/Table2[[#This Row],[Current Month Low]])-1</f>
        <v>4.8470209339774639E-2</v>
      </c>
      <c r="AH217" s="1">
        <f>(Table2[[#This Row],[Current Month High]]/Table2[[#This Row],[Close Price]])-1</f>
        <v>5.1221010597450434E-2</v>
      </c>
      <c r="AI217">
        <v>37.590231915220301</v>
      </c>
      <c r="AJ217">
        <v>125.02160013824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-0.15</v>
      </c>
      <c r="AM217" t="s">
        <v>3202</v>
      </c>
      <c r="AN217">
        <v>-0.46</v>
      </c>
      <c r="AO217" t="s">
        <v>3202</v>
      </c>
      <c r="AP217">
        <v>0.17158569850345601</v>
      </c>
      <c r="AQ217">
        <f>(Table2[[#This Row],[Sharpe Ratio]]-AVERAGE(Table2[Sharpe Ratio]))/_xlfn.STDEV.P(Table2[Sharpe Ratio])</f>
        <v>1.2461515387158071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238</v>
      </c>
      <c r="AT217">
        <f>_xlfn.RANK.AVG(Table2[[#This Row],[6M Return vs Nifty Z-Score]],Table2[6M Return vs Nifty Z-Score])</f>
        <v>436</v>
      </c>
      <c r="AU217">
        <f>_xlfn.RANK.AVG(Table2[[#This Row],[Sharpe Ratio Z-Score]],Table2[Sharpe Ratio Z-Score])</f>
        <v>84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261</v>
      </c>
      <c r="B218" t="s">
        <v>262</v>
      </c>
      <c r="C218" t="s">
        <v>3170</v>
      </c>
      <c r="D218" t="s">
        <v>211</v>
      </c>
      <c r="E218">
        <v>102989.05257</v>
      </c>
      <c r="F218">
        <v>6848.2</v>
      </c>
      <c r="G218">
        <v>11.5725378516037</v>
      </c>
      <c r="H218">
        <f>(Table2[[#This Row],[1Y Return vs Nifty]]-AVERAGE(Table2[1Y Return vs Nifty]))/_xlfn.STDEV.P(Table2[1Y Return vs Nifty])</f>
        <v>-0.28089482267008842</v>
      </c>
      <c r="I218">
        <v>-1.5946820587288799</v>
      </c>
      <c r="J218">
        <f>(Table2[[#This Row],[1M Return vs Nifty]]-AVERAGE(Table2[1M Return vs Nifty]))/_xlfn.STDEV.P(Table2[1M Return vs Nifty])</f>
        <v>-0.11067776352319776</v>
      </c>
      <c r="K218">
        <v>27.389344851971899</v>
      </c>
      <c r="L218">
        <f>(Table2[[#This Row],[6M Return vs Nifty]]-AVERAGE(Table2[6M Return vs Nifty]))/_xlfn.STDEV.P(Table2[6M Return vs Nifty])</f>
        <v>0.39192357252846011</v>
      </c>
      <c r="M218">
        <v>0.63155497501183</v>
      </c>
      <c r="N218">
        <f>(Table2[[#This Row],[1W Return vs Nifty]]-AVERAGE(Table2[1W Return vs Nifty]))/_xlfn.STDEV.P(Table2[1W Return vs Nifty])</f>
        <v>0.60684834904799112</v>
      </c>
      <c r="O218">
        <v>6717.2</v>
      </c>
      <c r="P218">
        <v>6648.1714136093497</v>
      </c>
      <c r="Q218">
        <v>5899.9791744808099</v>
      </c>
      <c r="R218">
        <v>65.394663632835204</v>
      </c>
      <c r="S218" s="1">
        <f>(Table2[[#This Row],[Close Price]]-Table2[[#This Row],[20D EMA]])/Table2[[#This Row],[20D EMA]]</f>
        <v>1.9502173524682902E-2</v>
      </c>
      <c r="T218" s="1">
        <f>(Table2[[#This Row],[Close Price]]-Table2[[#This Row],[50D EMA]])/Table2[[#This Row],[50D EMA]]</f>
        <v>3.0087760069058285E-2</v>
      </c>
      <c r="U218" s="1">
        <f>(Table2[[#This Row],[Close Price]]-Table2[[#This Row],[200D EMA]])/Table2[[#This Row],[200D EMA]]</f>
        <v>0.16071596144280154</v>
      </c>
      <c r="V218">
        <v>0.57979407517528403</v>
      </c>
      <c r="W218">
        <v>6805</v>
      </c>
      <c r="X218">
        <v>6890</v>
      </c>
      <c r="Y218">
        <v>6575</v>
      </c>
      <c r="Z218">
        <v>6890</v>
      </c>
      <c r="AA218">
        <v>6476.3</v>
      </c>
      <c r="AB218">
        <v>6890</v>
      </c>
      <c r="AC218" s="1">
        <f>(Table2[[#This Row],[Close Price]]/Table2[[#This Row],[Day Low]])-1</f>
        <v>6.3482733284350168E-3</v>
      </c>
      <c r="AD218" s="1">
        <f>(Table2[[#This Row],[Day High]]/Table2[[#This Row],[Close Price]])-1</f>
        <v>6.1037936976140461E-3</v>
      </c>
      <c r="AE218" s="1">
        <f>(Table2[[#This Row],[Close Price]]/Table2[[#This Row],[Current Week Low]])-1</f>
        <v>4.1551330798479169E-2</v>
      </c>
      <c r="AF218" s="1">
        <f>(Table2[[#This Row],[Current Week High]]/Table2[[#This Row],[Close Price]])-1</f>
        <v>6.1037936976140461E-3</v>
      </c>
      <c r="AG218" s="1">
        <f>(Table2[[#This Row],[Close Price]]/Table2[[#This Row],[Current Month Low]])-1</f>
        <v>5.742476414001807E-2</v>
      </c>
      <c r="AH218" s="1">
        <f>(Table2[[#This Row],[Current Month High]]/Table2[[#This Row],[Close Price]])-1</f>
        <v>6.1037936976140461E-3</v>
      </c>
      <c r="AI218">
        <v>7.0565988142869696</v>
      </c>
      <c r="AJ218">
        <v>80.168376742962295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-0.16</v>
      </c>
      <c r="AM218" t="s">
        <v>3202</v>
      </c>
      <c r="AN218">
        <v>1.1599999999999999</v>
      </c>
      <c r="AO218" t="s">
        <v>3203</v>
      </c>
      <c r="AP218">
        <v>0.12727809001548401</v>
      </c>
      <c r="AQ218">
        <f>(Table2[[#This Row],[Sharpe Ratio]]-AVERAGE(Table2[Sharpe Ratio]))/_xlfn.STDEV.P(Table2[Sharpe Ratio])</f>
        <v>0.72880343715627127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1.3360027725394363</v>
      </c>
      <c r="AS218">
        <f>_xlfn.RANK.AVG(Table2[[#This Row],[1Y Return vs Nifty Z-Score]],Table2[1Y Return vs Nifty Z-Score])</f>
        <v>390</v>
      </c>
      <c r="AT218">
        <f>_xlfn.RANK.AVG(Table2[[#This Row],[6M Return vs Nifty Z-Score]],Table2[6M Return vs Nifty Z-Score])</f>
        <v>206</v>
      </c>
      <c r="AU218">
        <f>_xlfn.RANK.AVG(Table2[[#This Row],[Sharpe Ratio Z-Score]],Table2[Sharpe Ratio Z-Score])</f>
        <v>163</v>
      </c>
      <c r="AV218">
        <f>(Table2[[#This Row],[Rank 1Y]]+Table2[[#This Row],[Rank 6M]]+Table2[[#This Row],[Rank Sharpe]])/3</f>
        <v>253</v>
      </c>
    </row>
    <row r="219" spans="1:48" x14ac:dyDescent="0.3">
      <c r="A219" t="s">
        <v>1579</v>
      </c>
      <c r="B219" t="s">
        <v>1580</v>
      </c>
      <c r="C219" t="s">
        <v>3170</v>
      </c>
      <c r="D219" t="s">
        <v>633</v>
      </c>
      <c r="E219">
        <v>6240.3758676999996</v>
      </c>
      <c r="F219">
        <v>349.7</v>
      </c>
      <c r="G219">
        <v>41.461264459974103</v>
      </c>
      <c r="H219">
        <f>(Table2[[#This Row],[1Y Return vs Nifty]]-AVERAGE(Table2[1Y Return vs Nifty]))/_xlfn.STDEV.P(Table2[1Y Return vs Nifty])</f>
        <v>0.21286220100687211</v>
      </c>
      <c r="I219">
        <v>-3.5939463895387198</v>
      </c>
      <c r="J219">
        <f>(Table2[[#This Row],[1M Return vs Nifty]]-AVERAGE(Table2[1M Return vs Nifty]))/_xlfn.STDEV.P(Table2[1M Return vs Nifty])</f>
        <v>-0.29978728977742009</v>
      </c>
      <c r="K219">
        <v>16.718174113687098</v>
      </c>
      <c r="L219">
        <f>(Table2[[#This Row],[6M Return vs Nifty]]-AVERAGE(Table2[6M Return vs Nifty]))/_xlfn.STDEV.P(Table2[6M Return vs Nifty])</f>
        <v>6.0648759723323689E-2</v>
      </c>
      <c r="M219">
        <v>-7.7352714527529196</v>
      </c>
      <c r="N219">
        <f>(Table2[[#This Row],[1W Return vs Nifty]]-AVERAGE(Table2[1W Return vs Nifty]))/_xlfn.STDEV.P(Table2[1W Return vs Nifty])</f>
        <v>-1.3304390096284053</v>
      </c>
      <c r="O219">
        <v>363.14</v>
      </c>
      <c r="P219">
        <v>363.09326721852699</v>
      </c>
      <c r="Q219">
        <v>329.468022724305</v>
      </c>
      <c r="R219">
        <v>33.142045878728702</v>
      </c>
      <c r="S219" s="1">
        <f>(Table2[[#This Row],[Close Price]]-Table2[[#This Row],[20D EMA]])/Table2[[#This Row],[20D EMA]]</f>
        <v>-3.701051935892493E-2</v>
      </c>
      <c r="T219" s="1">
        <f>(Table2[[#This Row],[Close Price]]-Table2[[#This Row],[50D EMA]])/Table2[[#This Row],[50D EMA]]</f>
        <v>-3.6886575510270449E-2</v>
      </c>
      <c r="U219" s="1">
        <f>(Table2[[#This Row],[Close Price]]-Table2[[#This Row],[200D EMA]])/Table2[[#This Row],[200D EMA]]</f>
        <v>6.140801498245816E-2</v>
      </c>
      <c r="V219">
        <v>0.53155648847008796</v>
      </c>
      <c r="W219">
        <v>342.3</v>
      </c>
      <c r="X219">
        <v>354.95</v>
      </c>
      <c r="Y219">
        <v>342.3</v>
      </c>
      <c r="Z219">
        <v>357.85</v>
      </c>
      <c r="AA219">
        <v>342.3</v>
      </c>
      <c r="AB219">
        <v>373.7</v>
      </c>
      <c r="AC219" s="1">
        <f>(Table2[[#This Row],[Close Price]]/Table2[[#This Row],[Day Low]])-1</f>
        <v>2.1618463336254612E-2</v>
      </c>
      <c r="AD219" s="1">
        <f>(Table2[[#This Row],[Day High]]/Table2[[#This Row],[Close Price]])-1</f>
        <v>1.5012868172719518E-2</v>
      </c>
      <c r="AE219" s="1">
        <f>(Table2[[#This Row],[Close Price]]/Table2[[#This Row],[Current Week Low]])-1</f>
        <v>2.1618463336254612E-2</v>
      </c>
      <c r="AF219" s="1">
        <f>(Table2[[#This Row],[Current Week High]]/Table2[[#This Row],[Close Price]])-1</f>
        <v>2.330569059193599E-2</v>
      </c>
      <c r="AG219" s="1">
        <f>(Table2[[#This Row],[Close Price]]/Table2[[#This Row],[Current Month Low]])-1</f>
        <v>2.1618463336254612E-2</v>
      </c>
      <c r="AH219" s="1">
        <f>(Table2[[#This Row],[Current Month High]]/Table2[[#This Row],[Close Price]])-1</f>
        <v>6.8630254503860399E-2</v>
      </c>
      <c r="AI219">
        <v>25.3360022876751</v>
      </c>
      <c r="AJ219">
        <v>72.223590248707197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-0.19</v>
      </c>
      <c r="AM219" t="s">
        <v>3202</v>
      </c>
      <c r="AN219">
        <v>-10.37</v>
      </c>
      <c r="AO219" t="s">
        <v>3202</v>
      </c>
      <c r="AP219">
        <v>0.10338301002407201</v>
      </c>
      <c r="AQ219">
        <f>(Table2[[#This Row],[Sharpe Ratio]]-AVERAGE(Table2[Sharpe Ratio]))/_xlfn.STDEV.P(Table2[Sharpe Ratio])</f>
        <v>0.44979776088452822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-0.90691757779110138</v>
      </c>
      <c r="AS219">
        <f>_xlfn.RANK.AVG(Table2[[#This Row],[1Y Return vs Nifty Z-Score]],Table2[1Y Return vs Nifty Z-Score])</f>
        <v>239</v>
      </c>
      <c r="AT219">
        <f>_xlfn.RANK.AVG(Table2[[#This Row],[6M Return vs Nifty Z-Score]],Table2[6M Return vs Nifty Z-Score])</f>
        <v>303</v>
      </c>
      <c r="AU219">
        <f>_xlfn.RANK.AVG(Table2[[#This Row],[Sharpe Ratio Z-Score]],Table2[Sharpe Ratio Z-Score])</f>
        <v>222</v>
      </c>
      <c r="AV219">
        <f>(Table2[[#This Row],[Rank 1Y]]+Table2[[#This Row],[Rank 6M]]+Table2[[#This Row],[Rank Sharpe]])/3</f>
        <v>254.66666666666666</v>
      </c>
    </row>
    <row r="220" spans="1:48" x14ac:dyDescent="0.3">
      <c r="A220" t="s">
        <v>1189</v>
      </c>
      <c r="B220" t="s">
        <v>1190</v>
      </c>
      <c r="C220" t="s">
        <v>3160</v>
      </c>
      <c r="D220" t="s">
        <v>1007</v>
      </c>
      <c r="E220">
        <v>10238.9524532</v>
      </c>
      <c r="F220">
        <v>467.75</v>
      </c>
      <c r="G220">
        <v>14.1346654181625</v>
      </c>
      <c r="H220">
        <f>(Table2[[#This Row],[1Y Return vs Nifty]]-AVERAGE(Table2[1Y Return vs Nifty]))/_xlfn.STDEV.P(Table2[1Y Return vs Nifty])</f>
        <v>-0.23856888158464645</v>
      </c>
      <c r="I220">
        <v>18.505768552577301</v>
      </c>
      <c r="J220">
        <f>(Table2[[#This Row],[1M Return vs Nifty]]-AVERAGE(Table2[1M Return vs Nifty]))/_xlfn.STDEV.P(Table2[1M Return vs Nifty])</f>
        <v>1.790614944010259</v>
      </c>
      <c r="K220">
        <v>31.279272711531</v>
      </c>
      <c r="L220">
        <f>(Table2[[#This Row],[6M Return vs Nifty]]-AVERAGE(Table2[6M Return vs Nifty]))/_xlfn.STDEV.P(Table2[6M Return vs Nifty])</f>
        <v>0.51268212424741155</v>
      </c>
      <c r="M220">
        <v>-2.5011616242379802</v>
      </c>
      <c r="N220">
        <f>(Table2[[#This Row],[1W Return vs Nifty]]-AVERAGE(Table2[1W Return vs Nifty]))/_xlfn.STDEV.P(Table2[1W Return vs Nifty])</f>
        <v>-0.11851297145256245</v>
      </c>
      <c r="O220">
        <v>453.09</v>
      </c>
      <c r="P220">
        <v>427.914105510772</v>
      </c>
      <c r="Q220">
        <v>376.06676312805598</v>
      </c>
      <c r="R220">
        <v>61.126080649119302</v>
      </c>
      <c r="S220" s="1">
        <f>(Table2[[#This Row],[Close Price]]-Table2[[#This Row],[20D EMA]])/Table2[[#This Row],[20D EMA]]</f>
        <v>3.2355602639652224E-2</v>
      </c>
      <c r="T220" s="1">
        <f>(Table2[[#This Row],[Close Price]]-Table2[[#This Row],[50D EMA]])/Table2[[#This Row],[50D EMA]]</f>
        <v>9.3093202528761215E-2</v>
      </c>
      <c r="U220" s="1">
        <f>(Table2[[#This Row],[Close Price]]-Table2[[#This Row],[200D EMA]])/Table2[[#This Row],[200D EMA]]</f>
        <v>0.24379510730844511</v>
      </c>
      <c r="V220">
        <v>1.2272667489354001</v>
      </c>
      <c r="W220">
        <v>460.25</v>
      </c>
      <c r="X220">
        <v>472.65</v>
      </c>
      <c r="Y220">
        <v>452.7</v>
      </c>
      <c r="Z220">
        <v>487</v>
      </c>
      <c r="AA220">
        <v>450</v>
      </c>
      <c r="AB220">
        <v>487</v>
      </c>
      <c r="AC220" s="1">
        <f>(Table2[[#This Row],[Close Price]]/Table2[[#This Row],[Day Low]])-1</f>
        <v>1.6295491580662791E-2</v>
      </c>
      <c r="AD220" s="1">
        <f>(Table2[[#This Row],[Day High]]/Table2[[#This Row],[Close Price]])-1</f>
        <v>1.0475681453768093E-2</v>
      </c>
      <c r="AE220" s="1">
        <f>(Table2[[#This Row],[Close Price]]/Table2[[#This Row],[Current Week Low]])-1</f>
        <v>3.3244974596863264E-2</v>
      </c>
      <c r="AF220" s="1">
        <f>(Table2[[#This Row],[Current Week High]]/Table2[[#This Row],[Close Price]])-1</f>
        <v>4.1154462854088747E-2</v>
      </c>
      <c r="AG220" s="1">
        <f>(Table2[[#This Row],[Close Price]]/Table2[[#This Row],[Current Month Low]])-1</f>
        <v>3.9444444444444393E-2</v>
      </c>
      <c r="AH220" s="1">
        <f>(Table2[[#This Row],[Current Month High]]/Table2[[#This Row],[Close Price]])-1</f>
        <v>4.1154462854088747E-2</v>
      </c>
      <c r="AI220">
        <v>4.1154462854088703</v>
      </c>
      <c r="AJ220">
        <v>74.859813084112105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</v>
      </c>
      <c r="AM220" t="s">
        <v>3204</v>
      </c>
      <c r="AN220">
        <v>3.86</v>
      </c>
      <c r="AO220" t="s">
        <v>3203</v>
      </c>
      <c r="AP220">
        <v>0.103962425792592</v>
      </c>
      <c r="AQ220">
        <f>(Table2[[#This Row],[Sharpe Ratio]]-AVERAGE(Table2[Sharpe Ratio]))/_xlfn.STDEV.P(Table2[Sharpe Ratio])</f>
        <v>0.45656318240211824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2.4027783976225803</v>
      </c>
      <c r="AS220">
        <f>_xlfn.RANK.AVG(Table2[[#This Row],[1Y Return vs Nifty Z-Score]],Table2[1Y Return vs Nifty Z-Score])</f>
        <v>378</v>
      </c>
      <c r="AT220">
        <f>_xlfn.RANK.AVG(Table2[[#This Row],[6M Return vs Nifty Z-Score]],Table2[6M Return vs Nifty Z-Score])</f>
        <v>171</v>
      </c>
      <c r="AU220">
        <f>_xlfn.RANK.AVG(Table2[[#This Row],[Sharpe Ratio Z-Score]],Table2[Sharpe Ratio Z-Score])</f>
        <v>221</v>
      </c>
      <c r="AV220">
        <f>(Table2[[#This Row],[Rank 1Y]]+Table2[[#This Row],[Rank 6M]]+Table2[[#This Row],[Rank Sharpe]])/3</f>
        <v>256.66666666666669</v>
      </c>
    </row>
    <row r="221" spans="1:48" x14ac:dyDescent="0.3">
      <c r="A221" t="s">
        <v>1512</v>
      </c>
      <c r="B221" t="s">
        <v>1513</v>
      </c>
      <c r="C221" t="s">
        <v>3171</v>
      </c>
      <c r="D221" t="s">
        <v>144</v>
      </c>
      <c r="E221">
        <v>6826.4841228499999</v>
      </c>
      <c r="F221">
        <v>818.65</v>
      </c>
      <c r="G221">
        <v>64.756088097005303</v>
      </c>
      <c r="H221">
        <f>(Table2[[#This Row],[1Y Return vs Nifty]]-AVERAGE(Table2[1Y Return vs Nifty]))/_xlfn.STDEV.P(Table2[1Y Return vs Nifty])</f>
        <v>0.59768899328911929</v>
      </c>
      <c r="I221">
        <v>-10.7722900017689</v>
      </c>
      <c r="J221">
        <f>(Table2[[#This Row],[1M Return vs Nifty]]-AVERAGE(Table2[1M Return vs Nifty]))/_xlfn.STDEV.P(Table2[1M Return vs Nifty])</f>
        <v>-0.97878362801999441</v>
      </c>
      <c r="K221">
        <v>-0.82239791625301695</v>
      </c>
      <c r="L221">
        <f>(Table2[[#This Row],[6M Return vs Nifty]]-AVERAGE(Table2[6M Return vs Nifty]))/_xlfn.STDEV.P(Table2[6M Return vs Nifty])</f>
        <v>-0.48387909558183823</v>
      </c>
      <c r="M221">
        <v>-1.5529464460319</v>
      </c>
      <c r="N221">
        <f>(Table2[[#This Row],[1W Return vs Nifty]]-AVERAGE(Table2[1W Return vs Nifty]))/_xlfn.STDEV.P(Table2[1W Return vs Nifty])</f>
        <v>0.10104043913904252</v>
      </c>
      <c r="O221">
        <v>842.33</v>
      </c>
      <c r="P221">
        <v>870.21168958191095</v>
      </c>
      <c r="Q221">
        <v>763.648949140284</v>
      </c>
      <c r="R221">
        <v>41.353462892260502</v>
      </c>
      <c r="S221" s="1">
        <f>(Table2[[#This Row],[Close Price]]-Table2[[#This Row],[20D EMA]])/Table2[[#This Row],[20D EMA]]</f>
        <v>-2.8112497477235838E-2</v>
      </c>
      <c r="T221" s="1">
        <f>(Table2[[#This Row],[Close Price]]-Table2[[#This Row],[50D EMA]])/Table2[[#This Row],[50D EMA]]</f>
        <v>-5.925189261326004E-2</v>
      </c>
      <c r="U221" s="1">
        <f>(Table2[[#This Row],[Close Price]]-Table2[[#This Row],[200D EMA]])/Table2[[#This Row],[200D EMA]]</f>
        <v>7.2023998620879603E-2</v>
      </c>
      <c r="V221">
        <v>0.72122018880003202</v>
      </c>
      <c r="W221">
        <v>812</v>
      </c>
      <c r="X221">
        <v>830.1</v>
      </c>
      <c r="Y221">
        <v>796.25</v>
      </c>
      <c r="Z221">
        <v>850</v>
      </c>
      <c r="AA221">
        <v>793</v>
      </c>
      <c r="AB221">
        <v>850</v>
      </c>
      <c r="AC221" s="1">
        <f>(Table2[[#This Row],[Close Price]]/Table2[[#This Row],[Day Low]])-1</f>
        <v>8.1896551724136568E-3</v>
      </c>
      <c r="AD221" s="1">
        <f>(Table2[[#This Row],[Day High]]/Table2[[#This Row],[Close Price]])-1</f>
        <v>1.3986441092041835E-2</v>
      </c>
      <c r="AE221" s="1">
        <f>(Table2[[#This Row],[Close Price]]/Table2[[#This Row],[Current Week Low]])-1</f>
        <v>2.8131868131868076E-2</v>
      </c>
      <c r="AF221" s="1">
        <f>(Table2[[#This Row],[Current Week High]]/Table2[[#This Row],[Close Price]])-1</f>
        <v>3.8294753557686523E-2</v>
      </c>
      <c r="AG221" s="1">
        <f>(Table2[[#This Row],[Close Price]]/Table2[[#This Row],[Current Month Low]])-1</f>
        <v>3.2345523329129877E-2</v>
      </c>
      <c r="AH221" s="1">
        <f>(Table2[[#This Row],[Current Month High]]/Table2[[#This Row],[Close Price]])-1</f>
        <v>3.8294753557686523E-2</v>
      </c>
      <c r="AI221">
        <v>35.589079582239002</v>
      </c>
      <c r="AJ221">
        <v>126.27142067440499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-0.09</v>
      </c>
      <c r="AM221" t="s">
        <v>3202</v>
      </c>
      <c r="AN221">
        <v>-6.76</v>
      </c>
      <c r="AO221" t="s">
        <v>3202</v>
      </c>
      <c r="AP221">
        <v>0.14118644955853901</v>
      </c>
      <c r="AQ221">
        <f>(Table2[[#This Row],[Sharpe Ratio]]-AVERAGE(Table2[Sharpe Ratio]))/_xlfn.STDEV.P(Table2[Sharpe Ratio])</f>
        <v>0.89120135595525773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149</v>
      </c>
      <c r="AT221">
        <f>_xlfn.RANK.AVG(Table2[[#This Row],[6M Return vs Nifty Z-Score]],Table2[6M Return vs Nifty Z-Score])</f>
        <v>484</v>
      </c>
      <c r="AU221">
        <f>_xlfn.RANK.AVG(Table2[[#This Row],[Sharpe Ratio Z-Score]],Table2[Sharpe Ratio Z-Score])</f>
        <v>137</v>
      </c>
      <c r="AV221">
        <f>(Table2[[#This Row],[Rank 1Y]]+Table2[[#This Row],[Rank 6M]]+Table2[[#This Row],[Rank Sharpe]])/3</f>
        <v>256.66666666666669</v>
      </c>
    </row>
    <row r="222" spans="1:48" x14ac:dyDescent="0.3">
      <c r="A222" t="s">
        <v>807</v>
      </c>
      <c r="B222" t="s">
        <v>808</v>
      </c>
      <c r="C222" t="s">
        <v>3172</v>
      </c>
      <c r="D222" t="s">
        <v>378</v>
      </c>
      <c r="E222">
        <v>20341.117118689999</v>
      </c>
      <c r="F222">
        <v>507.7</v>
      </c>
      <c r="G222">
        <v>55.016267549249498</v>
      </c>
      <c r="H222">
        <f>(Table2[[#This Row],[1Y Return vs Nifty]]-AVERAGE(Table2[1Y Return vs Nifty]))/_xlfn.STDEV.P(Table2[1Y Return vs Nifty])</f>
        <v>0.43678870242624901</v>
      </c>
      <c r="I222">
        <v>-8.2740256540595798</v>
      </c>
      <c r="J222">
        <f>(Table2[[#This Row],[1M Return vs Nifty]]-AVERAGE(Table2[1M Return vs Nifty]))/_xlfn.STDEV.P(Table2[1M Return vs Nifty])</f>
        <v>-0.74247391150454489</v>
      </c>
      <c r="K222">
        <v>27.810130698422999</v>
      </c>
      <c r="L222">
        <f>(Table2[[#This Row],[6M Return vs Nifty]]-AVERAGE(Table2[6M Return vs Nifty]))/_xlfn.STDEV.P(Table2[6M Return vs Nifty])</f>
        <v>0.40498640845648354</v>
      </c>
      <c r="M222">
        <v>-6.6940470751004399</v>
      </c>
      <c r="N222">
        <f>(Table2[[#This Row],[1W Return vs Nifty]]-AVERAGE(Table2[1W Return vs Nifty]))/_xlfn.STDEV.P(Table2[1W Return vs Nifty])</f>
        <v>-1.0893498891850713</v>
      </c>
      <c r="O222">
        <v>511.08</v>
      </c>
      <c r="P222">
        <v>500.24789219614399</v>
      </c>
      <c r="Q222">
        <v>426.18025564917599</v>
      </c>
      <c r="R222">
        <v>46.559607145827997</v>
      </c>
      <c r="S222" s="1">
        <f>(Table2[[#This Row],[Close Price]]-Table2[[#This Row],[20D EMA]])/Table2[[#This Row],[20D EMA]]</f>
        <v>-6.6134460358456514E-3</v>
      </c>
      <c r="T222" s="1">
        <f>(Table2[[#This Row],[Close Price]]-Table2[[#This Row],[50D EMA]])/Table2[[#This Row],[50D EMA]]</f>
        <v>1.4896829991907435E-2</v>
      </c>
      <c r="U222" s="1">
        <f>(Table2[[#This Row],[Close Price]]-Table2[[#This Row],[200D EMA]])/Table2[[#This Row],[200D EMA]]</f>
        <v>0.19127996492153218</v>
      </c>
      <c r="V222">
        <v>0.48487623920572498</v>
      </c>
      <c r="W222">
        <v>501.25</v>
      </c>
      <c r="X222">
        <v>511</v>
      </c>
      <c r="Y222">
        <v>488</v>
      </c>
      <c r="Z222">
        <v>515.75</v>
      </c>
      <c r="AA222">
        <v>488</v>
      </c>
      <c r="AB222">
        <v>538</v>
      </c>
      <c r="AC222" s="1">
        <f>(Table2[[#This Row],[Close Price]]/Table2[[#This Row],[Day Low]])-1</f>
        <v>1.2867830423940019E-2</v>
      </c>
      <c r="AD222" s="1">
        <f>(Table2[[#This Row],[Day High]]/Table2[[#This Row],[Close Price]])-1</f>
        <v>6.4999015166438134E-3</v>
      </c>
      <c r="AE222" s="1">
        <f>(Table2[[#This Row],[Close Price]]/Table2[[#This Row],[Current Week Low]])-1</f>
        <v>4.0368852459016447E-2</v>
      </c>
      <c r="AF222" s="1">
        <f>(Table2[[#This Row],[Current Week High]]/Table2[[#This Row],[Close Price]])-1</f>
        <v>1.5855820366358131E-2</v>
      </c>
      <c r="AG222" s="1">
        <f>(Table2[[#This Row],[Close Price]]/Table2[[#This Row],[Current Month Low]])-1</f>
        <v>4.0368852459016447E-2</v>
      </c>
      <c r="AH222" s="1">
        <f>(Table2[[#This Row],[Current Month High]]/Table2[[#This Row],[Close Price]])-1</f>
        <v>5.968091392554653E-2</v>
      </c>
      <c r="AI222">
        <v>13.127831396494001</v>
      </c>
      <c r="AJ222">
        <v>92.712089580565504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-0.03</v>
      </c>
      <c r="AM222" t="s">
        <v>3202</v>
      </c>
      <c r="AN222">
        <v>-1.56</v>
      </c>
      <c r="AO222" t="s">
        <v>3202</v>
      </c>
      <c r="AP222">
        <v>4.5341468789291003E-2</v>
      </c>
      <c r="AQ222">
        <f>(Table2[[#This Row],[Sharpe Ratio]]-AVERAGE(Table2[Sharpe Ratio]))/_xlfn.STDEV.P(Table2[Sharpe Ratio])</f>
        <v>-0.22791160313034428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-1.217960292937228</v>
      </c>
      <c r="AS222">
        <f>_xlfn.RANK.AVG(Table2[[#This Row],[1Y Return vs Nifty Z-Score]],Table2[1Y Return vs Nifty Z-Score])</f>
        <v>175</v>
      </c>
      <c r="AT222">
        <f>_xlfn.RANK.AVG(Table2[[#This Row],[6M Return vs Nifty Z-Score]],Table2[6M Return vs Nifty Z-Score])</f>
        <v>199</v>
      </c>
      <c r="AU222">
        <f>_xlfn.RANK.AVG(Table2[[#This Row],[Sharpe Ratio Z-Score]],Table2[Sharpe Ratio Z-Score])</f>
        <v>403</v>
      </c>
      <c r="AV222">
        <f>(Table2[[#This Row],[Rank 1Y]]+Table2[[#This Row],[Rank 6M]]+Table2[[#This Row],[Rank Sharpe]])/3</f>
        <v>259</v>
      </c>
    </row>
    <row r="223" spans="1:48" x14ac:dyDescent="0.3">
      <c r="A223" t="s">
        <v>1591</v>
      </c>
      <c r="B223" t="s">
        <v>1592</v>
      </c>
      <c r="C223" t="s">
        <v>3167</v>
      </c>
      <c r="D223" t="s">
        <v>78</v>
      </c>
      <c r="E223">
        <v>6055.9205456</v>
      </c>
      <c r="F223">
        <v>295.60000000000002</v>
      </c>
      <c r="G223">
        <v>41.6375381092206</v>
      </c>
      <c r="H223">
        <f>(Table2[[#This Row],[1Y Return vs Nifty]]-AVERAGE(Table2[1Y Return vs Nifty]))/_xlfn.STDEV.P(Table2[1Y Return vs Nifty])</f>
        <v>0.21577421373812883</v>
      </c>
      <c r="I223">
        <v>-17.379228304720101</v>
      </c>
      <c r="J223">
        <f>(Table2[[#This Row],[1M Return vs Nifty]]-AVERAGE(Table2[1M Return vs Nifty]))/_xlfn.STDEV.P(Table2[1M Return vs Nifty])</f>
        <v>-1.6037309915113789</v>
      </c>
      <c r="K223">
        <v>28.7539161996798</v>
      </c>
      <c r="L223">
        <f>(Table2[[#This Row],[6M Return vs Nifty]]-AVERAGE(Table2[6M Return vs Nifty]))/_xlfn.STDEV.P(Table2[6M Return vs Nifty])</f>
        <v>0.43428519608953592</v>
      </c>
      <c r="M223">
        <v>-7.7183331955404002</v>
      </c>
      <c r="N223">
        <f>(Table2[[#This Row],[1W Return vs Nifty]]-AVERAGE(Table2[1W Return vs Nifty]))/_xlfn.STDEV.P(Table2[1W Return vs Nifty])</f>
        <v>-1.3265170600267104</v>
      </c>
      <c r="O223">
        <v>308.33999999999997</v>
      </c>
      <c r="P223">
        <v>305.27873448516499</v>
      </c>
      <c r="Q223">
        <v>257.99276367078102</v>
      </c>
      <c r="R223">
        <v>40.818222137799197</v>
      </c>
      <c r="S223" s="1">
        <f>(Table2[[#This Row],[Close Price]]-Table2[[#This Row],[20D EMA]])/Table2[[#This Row],[20D EMA]]</f>
        <v>-4.1318025556204035E-2</v>
      </c>
      <c r="T223" s="1">
        <f>(Table2[[#This Row],[Close Price]]-Table2[[#This Row],[50D EMA]])/Table2[[#This Row],[50D EMA]]</f>
        <v>-3.1704581393419341E-2</v>
      </c>
      <c r="U223" s="1">
        <f>(Table2[[#This Row],[Close Price]]-Table2[[#This Row],[200D EMA]])/Table2[[#This Row],[200D EMA]]</f>
        <v>0.1457685703821088</v>
      </c>
      <c r="V223">
        <v>0.869046682258513</v>
      </c>
      <c r="W223">
        <v>283.5</v>
      </c>
      <c r="X223">
        <v>299.39999999999998</v>
      </c>
      <c r="Y223">
        <v>283.5</v>
      </c>
      <c r="Z223">
        <v>307.8</v>
      </c>
      <c r="AA223">
        <v>283.5</v>
      </c>
      <c r="AB223">
        <v>321.8</v>
      </c>
      <c r="AC223" s="1">
        <f>(Table2[[#This Row],[Close Price]]/Table2[[#This Row],[Day Low]])-1</f>
        <v>4.2680776014109467E-2</v>
      </c>
      <c r="AD223" s="1">
        <f>(Table2[[#This Row],[Day High]]/Table2[[#This Row],[Close Price]])-1</f>
        <v>1.2855209742895557E-2</v>
      </c>
      <c r="AE223" s="1">
        <f>(Table2[[#This Row],[Close Price]]/Table2[[#This Row],[Current Week Low]])-1</f>
        <v>4.2680776014109467E-2</v>
      </c>
      <c r="AF223" s="1">
        <f>(Table2[[#This Row],[Current Week High]]/Table2[[#This Row],[Close Price]])-1</f>
        <v>4.1271989174560098E-2</v>
      </c>
      <c r="AG223" s="1">
        <f>(Table2[[#This Row],[Close Price]]/Table2[[#This Row],[Current Month Low]])-1</f>
        <v>4.2680776014109467E-2</v>
      </c>
      <c r="AH223" s="1">
        <f>(Table2[[#This Row],[Current Month High]]/Table2[[#This Row],[Close Price]])-1</f>
        <v>8.8633288227334184E-2</v>
      </c>
      <c r="AI223">
        <v>25.033829499323399</v>
      </c>
      <c r="AJ223">
        <v>83.659521590556096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0.19</v>
      </c>
      <c r="AM223" t="s">
        <v>3203</v>
      </c>
      <c r="AN223">
        <v>-1.29</v>
      </c>
      <c r="AO223" t="s">
        <v>3202</v>
      </c>
      <c r="AP223">
        <v>6.5086797696766993E-2</v>
      </c>
      <c r="AQ223">
        <f>(Table2[[#This Row],[Sharpe Ratio]]-AVERAGE(Table2[Sharpe Ratio]))/_xlfn.STDEV.P(Table2[Sharpe Ratio])</f>
        <v>2.6404120551380746E-3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-2.2775482296552862</v>
      </c>
      <c r="AS223">
        <f>_xlfn.RANK.AVG(Table2[[#This Row],[1Y Return vs Nifty Z-Score]],Table2[1Y Return vs Nifty Z-Score])</f>
        <v>237</v>
      </c>
      <c r="AT223">
        <f>_xlfn.RANK.AVG(Table2[[#This Row],[6M Return vs Nifty Z-Score]],Table2[6M Return vs Nifty Z-Score])</f>
        <v>190</v>
      </c>
      <c r="AU223">
        <f>_xlfn.RANK.AVG(Table2[[#This Row],[Sharpe Ratio Z-Score]],Table2[Sharpe Ratio Z-Score])</f>
        <v>352</v>
      </c>
      <c r="AV223">
        <f>(Table2[[#This Row],[Rank 1Y]]+Table2[[#This Row],[Rank 6M]]+Table2[[#This Row],[Rank Sharpe]])/3</f>
        <v>259.66666666666669</v>
      </c>
    </row>
    <row r="224" spans="1:48" x14ac:dyDescent="0.3">
      <c r="A224" t="s">
        <v>1387</v>
      </c>
      <c r="B224" t="s">
        <v>1388</v>
      </c>
      <c r="C224" t="s">
        <v>3176</v>
      </c>
      <c r="D224" t="s">
        <v>1389</v>
      </c>
      <c r="E224">
        <v>8186.5533177500001</v>
      </c>
      <c r="F224">
        <v>665.95</v>
      </c>
      <c r="G224">
        <v>-2.5924203694092101</v>
      </c>
      <c r="H224">
        <f>(Table2[[#This Row],[1Y Return vs Nifty]]-AVERAGE(Table2[1Y Return vs Nifty]))/_xlfn.STDEV.P(Table2[1Y Return vs Nifty])</f>
        <v>-0.51489768613624654</v>
      </c>
      <c r="I224">
        <v>-4.8930119988918701</v>
      </c>
      <c r="J224">
        <f>(Table2[[#This Row],[1M Return vs Nifty]]-AVERAGE(Table2[1M Return vs Nifty]))/_xlfn.STDEV.P(Table2[1M Return vs Nifty])</f>
        <v>-0.4226653295503876</v>
      </c>
      <c r="K224">
        <v>31.861435261562299</v>
      </c>
      <c r="L224">
        <f>(Table2[[#This Row],[6M Return vs Nifty]]-AVERAGE(Table2[6M Return vs Nifty]))/_xlfn.STDEV.P(Table2[6M Return vs Nifty])</f>
        <v>0.53075472326336337</v>
      </c>
      <c r="M224">
        <v>-0.81875441195242404</v>
      </c>
      <c r="N224">
        <f>(Table2[[#This Row],[1W Return vs Nifty]]-AVERAGE(Table2[1W Return vs Nifty]))/_xlfn.STDEV.P(Table2[1W Return vs Nifty])</f>
        <v>0.27103810297764408</v>
      </c>
      <c r="O224">
        <v>672.27</v>
      </c>
      <c r="P224">
        <v>655.57940632529301</v>
      </c>
      <c r="Q224">
        <v>575.658145672827</v>
      </c>
      <c r="R224">
        <v>45.6428752377088</v>
      </c>
      <c r="S224" s="1">
        <f>(Table2[[#This Row],[Close Price]]-Table2[[#This Row],[20D EMA]])/Table2[[#This Row],[20D EMA]]</f>
        <v>-9.4009847233997301E-3</v>
      </c>
      <c r="T224" s="1">
        <f>(Table2[[#This Row],[Close Price]]-Table2[[#This Row],[50D EMA]])/Table2[[#This Row],[50D EMA]]</f>
        <v>1.5818974138979033E-2</v>
      </c>
      <c r="U224" s="1">
        <f>(Table2[[#This Row],[Close Price]]-Table2[[#This Row],[200D EMA]])/Table2[[#This Row],[200D EMA]]</f>
        <v>0.1568497814299844</v>
      </c>
      <c r="V224">
        <v>0.52204404427904705</v>
      </c>
      <c r="W224">
        <v>657.75</v>
      </c>
      <c r="X224">
        <v>676.15</v>
      </c>
      <c r="Y224">
        <v>657.75</v>
      </c>
      <c r="Z224">
        <v>699.75</v>
      </c>
      <c r="AA224">
        <v>645</v>
      </c>
      <c r="AB224">
        <v>699.75</v>
      </c>
      <c r="AC224" s="1">
        <f>(Table2[[#This Row],[Close Price]]/Table2[[#This Row],[Day Low]])-1</f>
        <v>1.246674268339043E-2</v>
      </c>
      <c r="AD224" s="1">
        <f>(Table2[[#This Row],[Day High]]/Table2[[#This Row],[Close Price]])-1</f>
        <v>1.531646520008989E-2</v>
      </c>
      <c r="AE224" s="1">
        <f>(Table2[[#This Row],[Close Price]]/Table2[[#This Row],[Current Week Low]])-1</f>
        <v>1.246674268339043E-2</v>
      </c>
      <c r="AF224" s="1">
        <f>(Table2[[#This Row],[Current Week High]]/Table2[[#This Row],[Close Price]])-1</f>
        <v>5.0754561153239619E-2</v>
      </c>
      <c r="AG224" s="1">
        <f>(Table2[[#This Row],[Close Price]]/Table2[[#This Row],[Current Month Low]])-1</f>
        <v>3.248062015503872E-2</v>
      </c>
      <c r="AH224" s="1">
        <f>(Table2[[#This Row],[Current Month High]]/Table2[[#This Row],[Close Price]])-1</f>
        <v>5.0754561153239619E-2</v>
      </c>
      <c r="AI224">
        <v>15.384037840678699</v>
      </c>
      <c r="AJ224">
        <v>63.644182331981803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0.26</v>
      </c>
      <c r="AM224" t="s">
        <v>3203</v>
      </c>
      <c r="AN224">
        <v>-5.26</v>
      </c>
      <c r="AO224" t="s">
        <v>3202</v>
      </c>
      <c r="AP224">
        <v>0.13983468824988701</v>
      </c>
      <c r="AQ224">
        <f>(Table2[[#This Row],[Sharpe Ratio]]-AVERAGE(Table2[Sharpe Ratio]))/_xlfn.STDEV.P(Table2[Sharpe Ratio])</f>
        <v>0.87541781063069812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0.73964762118507144</v>
      </c>
      <c r="AS224">
        <f>_xlfn.RANK.AVG(Table2[[#This Row],[1Y Return vs Nifty Z-Score]],Table2[1Y Return vs Nifty Z-Score])</f>
        <v>484</v>
      </c>
      <c r="AT224">
        <f>_xlfn.RANK.AVG(Table2[[#This Row],[6M Return vs Nifty Z-Score]],Table2[6M Return vs Nifty Z-Score])</f>
        <v>165</v>
      </c>
      <c r="AU224">
        <f>_xlfn.RANK.AVG(Table2[[#This Row],[Sharpe Ratio Z-Score]],Table2[Sharpe Ratio Z-Score])</f>
        <v>139</v>
      </c>
      <c r="AV224">
        <f>(Table2[[#This Row],[Rank 1Y]]+Table2[[#This Row],[Rank 6M]]+Table2[[#This Row],[Rank Sharpe]])/3</f>
        <v>262.66666666666669</v>
      </c>
    </row>
    <row r="225" spans="1:48" x14ac:dyDescent="0.3">
      <c r="A225" t="s">
        <v>228</v>
      </c>
      <c r="B225" t="s">
        <v>229</v>
      </c>
      <c r="C225" t="s">
        <v>3164</v>
      </c>
      <c r="D225" t="s">
        <v>86</v>
      </c>
      <c r="E225">
        <v>116051.462177169</v>
      </c>
      <c r="F225">
        <v>5803.15</v>
      </c>
      <c r="G225">
        <v>65.166427599108601</v>
      </c>
      <c r="H225">
        <f>(Table2[[#This Row],[1Y Return vs Nifty]]-AVERAGE(Table2[1Y Return vs Nifty]))/_xlfn.STDEV.P(Table2[1Y Return vs Nifty])</f>
        <v>0.60446773679031851</v>
      </c>
      <c r="I225">
        <v>4.1514349674272699</v>
      </c>
      <c r="J225">
        <f>(Table2[[#This Row],[1M Return vs Nifty]]-AVERAGE(Table2[1M Return vs Nifty]))/_xlfn.STDEV.P(Table2[1M Return vs Nifty])</f>
        <v>0.43284489722348984</v>
      </c>
      <c r="K225">
        <v>10.8909223703774</v>
      </c>
      <c r="L225">
        <f>(Table2[[#This Row],[6M Return vs Nifty]]-AVERAGE(Table2[6M Return vs Nifty]))/_xlfn.STDEV.P(Table2[6M Return vs Nifty])</f>
        <v>-0.12025189099043351</v>
      </c>
      <c r="M225">
        <v>-1.3580161838198499</v>
      </c>
      <c r="N225">
        <f>(Table2[[#This Row],[1W Return vs Nifty]]-AVERAGE(Table2[1W Return vs Nifty]))/_xlfn.STDEV.P(Table2[1W Return vs Nifty])</f>
        <v>0.14617534615154137</v>
      </c>
      <c r="O225">
        <v>5551.13</v>
      </c>
      <c r="P225">
        <v>5437.1044950018204</v>
      </c>
      <c r="Q225">
        <v>4805.0172923462396</v>
      </c>
      <c r="R225">
        <v>75.601202120330896</v>
      </c>
      <c r="S225" s="1">
        <f>(Table2[[#This Row],[Close Price]]-Table2[[#This Row],[20D EMA]])/Table2[[#This Row],[20D EMA]]</f>
        <v>4.53997654531599E-2</v>
      </c>
      <c r="T225" s="1">
        <f>(Table2[[#This Row],[Close Price]]-Table2[[#This Row],[50D EMA]])/Table2[[#This Row],[50D EMA]]</f>
        <v>6.7323610450134755E-2</v>
      </c>
      <c r="U225" s="1">
        <f>(Table2[[#This Row],[Close Price]]-Table2[[#This Row],[200D EMA]])/Table2[[#This Row],[200D EMA]]</f>
        <v>0.20772718325980929</v>
      </c>
      <c r="V225">
        <v>1.2053433211607201</v>
      </c>
      <c r="W225">
        <v>5655</v>
      </c>
      <c r="X225">
        <v>5818</v>
      </c>
      <c r="Y225">
        <v>5602.35</v>
      </c>
      <c r="Z225">
        <v>5864.15</v>
      </c>
      <c r="AA225">
        <v>5517</v>
      </c>
      <c r="AB225">
        <v>5864.15</v>
      </c>
      <c r="AC225" s="1">
        <f>(Table2[[#This Row],[Close Price]]/Table2[[#This Row],[Day Low]])-1</f>
        <v>2.6198054818744376E-2</v>
      </c>
      <c r="AD225" s="1">
        <f>(Table2[[#This Row],[Day High]]/Table2[[#This Row],[Close Price]])-1</f>
        <v>2.5589550502744807E-3</v>
      </c>
      <c r="AE225" s="1">
        <f>(Table2[[#This Row],[Close Price]]/Table2[[#This Row],[Current Week Low]])-1</f>
        <v>3.5842101975063878E-2</v>
      </c>
      <c r="AF225" s="1">
        <f>(Table2[[#This Row],[Current Week High]]/Table2[[#This Row],[Close Price]])-1</f>
        <v>1.0511532529746681E-2</v>
      </c>
      <c r="AG225" s="1">
        <f>(Table2[[#This Row],[Close Price]]/Table2[[#This Row],[Current Month Low]])-1</f>
        <v>5.1866956679354592E-2</v>
      </c>
      <c r="AH225" s="1">
        <f>(Table2[[#This Row],[Current Month High]]/Table2[[#This Row],[Close Price]])-1</f>
        <v>1.0511532529746681E-2</v>
      </c>
      <c r="AI225">
        <v>1.5750066774079701</v>
      </c>
      <c r="AJ225">
        <v>98.469536072778197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0.03</v>
      </c>
      <c r="AM225" t="s">
        <v>3203</v>
      </c>
      <c r="AN225">
        <v>8.34</v>
      </c>
      <c r="AO225" t="s">
        <v>3203</v>
      </c>
      <c r="AP225">
        <v>8.3428737447644993E-2</v>
      </c>
      <c r="AQ225">
        <f>(Table2[[#This Row],[Sharpe Ratio]]-AVERAGE(Table2[Sharpe Ratio]))/_xlfn.STDEV.P(Table2[Sharpe Ratio])</f>
        <v>0.2168060606392205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1.2800421498141368</v>
      </c>
      <c r="AS225">
        <f>_xlfn.RANK.AVG(Table2[[#This Row],[1Y Return vs Nifty Z-Score]],Table2[1Y Return vs Nifty Z-Score])</f>
        <v>147</v>
      </c>
      <c r="AT225">
        <f>_xlfn.RANK.AVG(Table2[[#This Row],[6M Return vs Nifty Z-Score]],Table2[6M Return vs Nifty Z-Score])</f>
        <v>357</v>
      </c>
      <c r="AU225">
        <f>_xlfn.RANK.AVG(Table2[[#This Row],[Sharpe Ratio Z-Score]],Table2[Sharpe Ratio Z-Score])</f>
        <v>287</v>
      </c>
      <c r="AV225">
        <f>(Table2[[#This Row],[Rank 1Y]]+Table2[[#This Row],[Rank 6M]]+Table2[[#This Row],[Rank Sharpe]])/3</f>
        <v>263.66666666666669</v>
      </c>
    </row>
    <row r="226" spans="1:48" x14ac:dyDescent="0.3">
      <c r="A226" t="s">
        <v>879</v>
      </c>
      <c r="B226" t="s">
        <v>880</v>
      </c>
      <c r="C226" t="s">
        <v>3156</v>
      </c>
      <c r="D226" t="s">
        <v>190</v>
      </c>
      <c r="E226">
        <v>18074.851707329999</v>
      </c>
      <c r="F226">
        <v>1829.85</v>
      </c>
      <c r="G226">
        <v>53.293112367564497</v>
      </c>
      <c r="H226">
        <f>(Table2[[#This Row],[1Y Return vs Nifty]]-AVERAGE(Table2[1Y Return vs Nifty]))/_xlfn.STDEV.P(Table2[1Y Return vs Nifty])</f>
        <v>0.40832245209077822</v>
      </c>
      <c r="I226">
        <v>-4.4615468088293397</v>
      </c>
      <c r="J226">
        <f>(Table2[[#This Row],[1M Return vs Nifty]]-AVERAGE(Table2[1M Return vs Nifty]))/_xlfn.STDEV.P(Table2[1M Return vs Nifty])</f>
        <v>-0.38185322860380499</v>
      </c>
      <c r="K226">
        <v>26.624047893314501</v>
      </c>
      <c r="L226">
        <f>(Table2[[#This Row],[6M Return vs Nifty]]-AVERAGE(Table2[6M Return vs Nifty]))/_xlfn.STDEV.P(Table2[6M Return vs Nifty])</f>
        <v>0.36816576629169862</v>
      </c>
      <c r="M226">
        <v>-2.9482141141512099</v>
      </c>
      <c r="N226">
        <f>(Table2[[#This Row],[1W Return vs Nifty]]-AVERAGE(Table2[1W Return vs Nifty]))/_xlfn.STDEV.P(Table2[1W Return vs Nifty])</f>
        <v>-0.22202523441761157</v>
      </c>
      <c r="O226">
        <v>1818.49</v>
      </c>
      <c r="P226">
        <v>1754.1807322376401</v>
      </c>
      <c r="Q226">
        <v>1491.68421284236</v>
      </c>
      <c r="R226">
        <v>51.244337667446501</v>
      </c>
      <c r="S226" s="1">
        <f>(Table2[[#This Row],[Close Price]]-Table2[[#This Row],[20D EMA]])/Table2[[#This Row],[20D EMA]]</f>
        <v>6.2469411434761257E-3</v>
      </c>
      <c r="T226" s="1">
        <f>(Table2[[#This Row],[Close Price]]-Table2[[#This Row],[50D EMA]])/Table2[[#This Row],[50D EMA]]</f>
        <v>4.3136528848903614E-2</v>
      </c>
      <c r="U226" s="1">
        <f>(Table2[[#This Row],[Close Price]]-Table2[[#This Row],[200D EMA]])/Table2[[#This Row],[200D EMA]]</f>
        <v>0.22670065436522588</v>
      </c>
      <c r="V226">
        <v>0.73309833022422999</v>
      </c>
      <c r="W226">
        <v>1815.65</v>
      </c>
      <c r="X226">
        <v>1854</v>
      </c>
      <c r="Y226">
        <v>1793</v>
      </c>
      <c r="Z226">
        <v>1906</v>
      </c>
      <c r="AA226">
        <v>1793</v>
      </c>
      <c r="AB226">
        <v>1912</v>
      </c>
      <c r="AC226" s="1">
        <f>(Table2[[#This Row],[Close Price]]/Table2[[#This Row],[Day Low]])-1</f>
        <v>7.8208905901466785E-3</v>
      </c>
      <c r="AD226" s="1">
        <f>(Table2[[#This Row],[Day High]]/Table2[[#This Row],[Close Price]])-1</f>
        <v>1.3197803098614624E-2</v>
      </c>
      <c r="AE226" s="1">
        <f>(Table2[[#This Row],[Close Price]]/Table2[[#This Row],[Current Week Low]])-1</f>
        <v>2.0552147239263796E-2</v>
      </c>
      <c r="AF226" s="1">
        <f>(Table2[[#This Row],[Current Week High]]/Table2[[#This Row],[Close Price]])-1</f>
        <v>4.1615432958985732E-2</v>
      </c>
      <c r="AG226" s="1">
        <f>(Table2[[#This Row],[Close Price]]/Table2[[#This Row],[Current Month Low]])-1</f>
        <v>2.0552147239263796E-2</v>
      </c>
      <c r="AH226" s="1">
        <f>(Table2[[#This Row],[Current Month High]]/Table2[[#This Row],[Close Price]])-1</f>
        <v>4.4894390250566962E-2</v>
      </c>
      <c r="AI226">
        <v>4.4976364182856603</v>
      </c>
      <c r="AJ226">
        <v>86.957854406130195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0.16</v>
      </c>
      <c r="AM226" t="s">
        <v>3203</v>
      </c>
      <c r="AN226">
        <v>2.83</v>
      </c>
      <c r="AO226" t="s">
        <v>3203</v>
      </c>
      <c r="AP226">
        <v>4.5413031820322997E-2</v>
      </c>
      <c r="AQ226">
        <f>(Table2[[#This Row],[Sharpe Ratio]]-AVERAGE(Table2[Sharpe Ratio]))/_xlfn.STDEV.P(Table2[Sharpe Ratio])</f>
        <v>-0.22707601304751915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-5.446625768645888E-2</v>
      </c>
      <c r="AS226">
        <f>_xlfn.RANK.AVG(Table2[[#This Row],[1Y Return vs Nifty Z-Score]],Table2[1Y Return vs Nifty Z-Score])</f>
        <v>180</v>
      </c>
      <c r="AT226">
        <f>_xlfn.RANK.AVG(Table2[[#This Row],[6M Return vs Nifty Z-Score]],Table2[6M Return vs Nifty Z-Score])</f>
        <v>210</v>
      </c>
      <c r="AU226">
        <f>_xlfn.RANK.AVG(Table2[[#This Row],[Sharpe Ratio Z-Score]],Table2[Sharpe Ratio Z-Score])</f>
        <v>402</v>
      </c>
      <c r="AV226">
        <f>(Table2[[#This Row],[Rank 1Y]]+Table2[[#This Row],[Rank 6M]]+Table2[[#This Row],[Rank Sharpe]])/3</f>
        <v>264</v>
      </c>
    </row>
    <row r="227" spans="1:48" x14ac:dyDescent="0.3">
      <c r="A227" t="s">
        <v>1597</v>
      </c>
      <c r="B227" t="s">
        <v>1598</v>
      </c>
      <c r="C227" t="s">
        <v>3174</v>
      </c>
      <c r="D227" t="s">
        <v>1599</v>
      </c>
      <c r="E227">
        <v>5971.8391318399999</v>
      </c>
      <c r="F227">
        <v>335.2</v>
      </c>
      <c r="G227">
        <v>28.991849550857498</v>
      </c>
      <c r="H227">
        <f>(Table2[[#This Row],[1Y Return vs Nifty]]-AVERAGE(Table2[1Y Return vs Nifty]))/_xlfn.STDEV.P(Table2[1Y Return vs Nifty])</f>
        <v>6.8694441660942466E-3</v>
      </c>
      <c r="I227">
        <v>-6.1472990892157497</v>
      </c>
      <c r="J227">
        <f>(Table2[[#This Row],[1M Return vs Nifty]]-AVERAGE(Table2[1M Return vs Nifty]))/_xlfn.STDEV.P(Table2[1M Return vs Nifty])</f>
        <v>-0.54130778907041233</v>
      </c>
      <c r="K227">
        <v>14.6366238887246</v>
      </c>
      <c r="L227">
        <f>(Table2[[#This Row],[6M Return vs Nifty]]-AVERAGE(Table2[6M Return vs Nifty]))/_xlfn.STDEV.P(Table2[6M Return vs Nifty])</f>
        <v>-3.9706881358506163E-3</v>
      </c>
      <c r="M227">
        <v>-0.18407411119998901</v>
      </c>
      <c r="N227">
        <f>(Table2[[#This Row],[1W Return vs Nifty]]-AVERAGE(Table2[1W Return vs Nifty]))/_xlfn.STDEV.P(Table2[1W Return vs Nifty])</f>
        <v>0.41799443511433326</v>
      </c>
      <c r="O227">
        <v>333.95</v>
      </c>
      <c r="P227">
        <v>333.27694919125099</v>
      </c>
      <c r="Q227">
        <v>298.85345226323199</v>
      </c>
      <c r="R227">
        <v>52.492821090410601</v>
      </c>
      <c r="S227" s="1">
        <f>(Table2[[#This Row],[Close Price]]-Table2[[#This Row],[20D EMA]])/Table2[[#This Row],[20D EMA]]</f>
        <v>3.7430753106752509E-3</v>
      </c>
      <c r="T227" s="1">
        <f>(Table2[[#This Row],[Close Price]]-Table2[[#This Row],[50D EMA]])/Table2[[#This Row],[50D EMA]]</f>
        <v>5.7701284574753287E-3</v>
      </c>
      <c r="U227" s="1">
        <f>(Table2[[#This Row],[Close Price]]-Table2[[#This Row],[200D EMA]])/Table2[[#This Row],[200D EMA]]</f>
        <v>0.12161996945832078</v>
      </c>
      <c r="V227">
        <v>0.52735680365950799</v>
      </c>
      <c r="W227">
        <v>330</v>
      </c>
      <c r="X227">
        <v>337.45</v>
      </c>
      <c r="Y227">
        <v>320.95</v>
      </c>
      <c r="Z227">
        <v>345.6</v>
      </c>
      <c r="AA227">
        <v>320.95</v>
      </c>
      <c r="AB227">
        <v>345.6</v>
      </c>
      <c r="AC227" s="1">
        <f>(Table2[[#This Row],[Close Price]]/Table2[[#This Row],[Day Low]])-1</f>
        <v>1.5757575757575637E-2</v>
      </c>
      <c r="AD227" s="1">
        <f>(Table2[[#This Row],[Day High]]/Table2[[#This Row],[Close Price]])-1</f>
        <v>6.7124105011933111E-3</v>
      </c>
      <c r="AE227" s="1">
        <f>(Table2[[#This Row],[Close Price]]/Table2[[#This Row],[Current Week Low]])-1</f>
        <v>4.4399439164978904E-2</v>
      </c>
      <c r="AF227" s="1">
        <f>(Table2[[#This Row],[Current Week High]]/Table2[[#This Row],[Close Price]])-1</f>
        <v>3.1026252983293645E-2</v>
      </c>
      <c r="AG227" s="1">
        <f>(Table2[[#This Row],[Close Price]]/Table2[[#This Row],[Current Month Low]])-1</f>
        <v>4.4399439164978904E-2</v>
      </c>
      <c r="AH227" s="1">
        <f>(Table2[[#This Row],[Current Month High]]/Table2[[#This Row],[Close Price]])-1</f>
        <v>3.1026252983293645E-2</v>
      </c>
      <c r="AI227">
        <v>20.4952267303102</v>
      </c>
      <c r="AJ227">
        <v>64.717444717444707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0.06</v>
      </c>
      <c r="AM227" t="s">
        <v>3203</v>
      </c>
      <c r="AN227">
        <v>2.13</v>
      </c>
      <c r="AO227" t="s">
        <v>3203</v>
      </c>
      <c r="AP227">
        <v>0.12355271710329301</v>
      </c>
      <c r="AQ227">
        <f>(Table2[[#This Row],[Sharpe Ratio]]-AVERAGE(Table2[Sharpe Ratio]))/_xlfn.STDEV.P(Table2[Sharpe Ratio])</f>
        <v>0.68530493499164791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0.56489033706581249</v>
      </c>
      <c r="AS227">
        <f>_xlfn.RANK.AVG(Table2[[#This Row],[1Y Return vs Nifty Z-Score]],Table2[1Y Return vs Nifty Z-Score])</f>
        <v>300</v>
      </c>
      <c r="AT227">
        <f>_xlfn.RANK.AVG(Table2[[#This Row],[6M Return vs Nifty Z-Score]],Table2[6M Return vs Nifty Z-Score])</f>
        <v>316</v>
      </c>
      <c r="AU227">
        <f>_xlfn.RANK.AVG(Table2[[#This Row],[Sharpe Ratio Z-Score]],Table2[Sharpe Ratio Z-Score])</f>
        <v>176</v>
      </c>
      <c r="AV227">
        <f>(Table2[[#This Row],[Rank 1Y]]+Table2[[#This Row],[Rank 6M]]+Table2[[#This Row],[Rank Sharpe]])/3</f>
        <v>264</v>
      </c>
    </row>
    <row r="228" spans="1:48" x14ac:dyDescent="0.3">
      <c r="A228" t="s">
        <v>692</v>
      </c>
      <c r="B228" t="s">
        <v>693</v>
      </c>
      <c r="C228" t="s">
        <v>3160</v>
      </c>
      <c r="D228" t="s">
        <v>251</v>
      </c>
      <c r="E228">
        <v>27070.26810175</v>
      </c>
      <c r="F228">
        <v>2023.75</v>
      </c>
      <c r="G228">
        <v>39.864496669406698</v>
      </c>
      <c r="H228">
        <f>(Table2[[#This Row],[1Y Return vs Nifty]]-AVERAGE(Table2[1Y Return vs Nifty]))/_xlfn.STDEV.P(Table2[1Y Return vs Nifty])</f>
        <v>0.18648385032956352</v>
      </c>
      <c r="I228">
        <v>15.356286171092201</v>
      </c>
      <c r="J228">
        <f>(Table2[[#This Row],[1M Return vs Nifty]]-AVERAGE(Table2[1M Return vs Nifty]))/_xlfn.STDEV.P(Table2[1M Return vs Nifty])</f>
        <v>1.4927068025353347</v>
      </c>
      <c r="K228">
        <v>17.559531958254698</v>
      </c>
      <c r="L228">
        <f>(Table2[[#This Row],[6M Return vs Nifty]]-AVERAGE(Table2[6M Return vs Nifty]))/_xlfn.STDEV.P(Table2[6M Return vs Nifty])</f>
        <v>8.6767792891943404E-2</v>
      </c>
      <c r="M228">
        <v>-0.68153843381446899</v>
      </c>
      <c r="N228">
        <f>(Table2[[#This Row],[1W Return vs Nifty]]-AVERAGE(Table2[1W Return vs Nifty]))/_xlfn.STDEV.P(Table2[1W Return vs Nifty])</f>
        <v>0.30280962138430645</v>
      </c>
      <c r="O228">
        <v>1910.09</v>
      </c>
      <c r="P228">
        <v>1815.7198877359799</v>
      </c>
      <c r="Q228">
        <v>1660.19987876452</v>
      </c>
      <c r="R228">
        <v>77.509456723984698</v>
      </c>
      <c r="S228" s="1">
        <f>(Table2[[#This Row],[Close Price]]-Table2[[#This Row],[20D EMA]])/Table2[[#This Row],[20D EMA]]</f>
        <v>5.9505049500285373E-2</v>
      </c>
      <c r="T228" s="1">
        <f>(Table2[[#This Row],[Close Price]]-Table2[[#This Row],[50D EMA]])/Table2[[#This Row],[50D EMA]]</f>
        <v>0.11457169889977507</v>
      </c>
      <c r="U228" s="1">
        <f>(Table2[[#This Row],[Close Price]]-Table2[[#This Row],[200D EMA]])/Table2[[#This Row],[200D EMA]]</f>
        <v>0.21897973002264345</v>
      </c>
      <c r="V228">
        <v>2.2323042213310198</v>
      </c>
      <c r="W228">
        <v>2010.35</v>
      </c>
      <c r="X228">
        <v>2065</v>
      </c>
      <c r="Y228">
        <v>1940.2</v>
      </c>
      <c r="Z228">
        <v>2065</v>
      </c>
      <c r="AA228">
        <v>1940.2</v>
      </c>
      <c r="AB228">
        <v>2069</v>
      </c>
      <c r="AC228" s="1">
        <f>(Table2[[#This Row],[Close Price]]/Table2[[#This Row],[Day Low]])-1</f>
        <v>6.6655060064169103E-3</v>
      </c>
      <c r="AD228" s="1">
        <f>(Table2[[#This Row],[Day High]]/Table2[[#This Row],[Close Price]])-1</f>
        <v>2.0382952439777613E-2</v>
      </c>
      <c r="AE228" s="1">
        <f>(Table2[[#This Row],[Close Price]]/Table2[[#This Row],[Current Week Low]])-1</f>
        <v>4.3062570868982464E-2</v>
      </c>
      <c r="AF228" s="1">
        <f>(Table2[[#This Row],[Current Week High]]/Table2[[#This Row],[Close Price]])-1</f>
        <v>2.0382952439777613E-2</v>
      </c>
      <c r="AG228" s="1">
        <f>(Table2[[#This Row],[Close Price]]/Table2[[#This Row],[Current Month Low]])-1</f>
        <v>4.3062570868982464E-2</v>
      </c>
      <c r="AH228" s="1">
        <f>(Table2[[#This Row],[Current Month High]]/Table2[[#This Row],[Close Price]])-1</f>
        <v>2.235948116121067E-2</v>
      </c>
      <c r="AI228">
        <v>2.2359481161210599</v>
      </c>
      <c r="AJ228">
        <v>77.327491785323105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-0.02</v>
      </c>
      <c r="AM228" t="s">
        <v>3202</v>
      </c>
      <c r="AN228">
        <v>11.94</v>
      </c>
      <c r="AO228" t="s">
        <v>3203</v>
      </c>
      <c r="AP228">
        <v>9.3503350343070002E-2</v>
      </c>
      <c r="AQ228">
        <f>(Table2[[#This Row],[Sharpe Ratio]]-AVERAGE(Table2[Sharpe Ratio]))/_xlfn.STDEV.P(Table2[Sharpe Ratio])</f>
        <v>0.33444007505031764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2.4032081421914659</v>
      </c>
      <c r="AS228">
        <f>_xlfn.RANK.AVG(Table2[[#This Row],[1Y Return vs Nifty Z-Score]],Table2[1Y Return vs Nifty Z-Score])</f>
        <v>246</v>
      </c>
      <c r="AT228">
        <f>_xlfn.RANK.AVG(Table2[[#This Row],[6M Return vs Nifty Z-Score]],Table2[6M Return vs Nifty Z-Score])</f>
        <v>295</v>
      </c>
      <c r="AU228">
        <f>_xlfn.RANK.AVG(Table2[[#This Row],[Sharpe Ratio Z-Score]],Table2[Sharpe Ratio Z-Score])</f>
        <v>252</v>
      </c>
      <c r="AV228">
        <f>(Table2[[#This Row],[Rank 1Y]]+Table2[[#This Row],[Rank 6M]]+Table2[[#This Row],[Rank Sharpe]])/3</f>
        <v>264.33333333333331</v>
      </c>
    </row>
    <row r="229" spans="1:48" x14ac:dyDescent="0.3">
      <c r="A229" t="s">
        <v>379</v>
      </c>
      <c r="B229" t="s">
        <v>380</v>
      </c>
      <c r="C229" t="s">
        <v>3171</v>
      </c>
      <c r="D229" t="s">
        <v>144</v>
      </c>
      <c r="E229">
        <v>64266.695389749999</v>
      </c>
      <c r="F229">
        <v>1767.5</v>
      </c>
      <c r="G229">
        <v>28.0153935579349</v>
      </c>
      <c r="H229">
        <f>(Table2[[#This Row],[1Y Return vs Nifty]]-AVERAGE(Table2[1Y Return vs Nifty]))/_xlfn.STDEV.P(Table2[1Y Return vs Nifty])</f>
        <v>-9.2614539860529088E-3</v>
      </c>
      <c r="I229">
        <v>-5.8609813741547301</v>
      </c>
      <c r="J229">
        <f>(Table2[[#This Row],[1M Return vs Nifty]]-AVERAGE(Table2[1M Return vs Nifty]))/_xlfn.STDEV.P(Table2[1M Return vs Nifty])</f>
        <v>-0.51422512340236226</v>
      </c>
      <c r="K229">
        <v>19.686371802688299</v>
      </c>
      <c r="L229">
        <f>(Table2[[#This Row],[6M Return vs Nifty]]-AVERAGE(Table2[6M Return vs Nifty]))/_xlfn.STDEV.P(Table2[6M Return vs Nifty])</f>
        <v>0.15279320740466193</v>
      </c>
      <c r="M229">
        <v>-2.4212896702353901</v>
      </c>
      <c r="N229">
        <f>(Table2[[#This Row],[1W Return vs Nifty]]-AVERAGE(Table2[1W Return vs Nifty]))/_xlfn.STDEV.P(Table2[1W Return vs Nifty])</f>
        <v>-0.10001911023314922</v>
      </c>
      <c r="O229">
        <v>1755.57</v>
      </c>
      <c r="P229">
        <v>1751.1092989932399</v>
      </c>
      <c r="Q229">
        <v>1576.6881303923701</v>
      </c>
      <c r="R229">
        <v>54.891463430900501</v>
      </c>
      <c r="S229" s="1">
        <f>(Table2[[#This Row],[Close Price]]-Table2[[#This Row],[20D EMA]])/Table2[[#This Row],[20D EMA]]</f>
        <v>6.795513707798643E-3</v>
      </c>
      <c r="T229" s="1">
        <f>(Table2[[#This Row],[Close Price]]-Table2[[#This Row],[50D EMA]])/Table2[[#This Row],[50D EMA]]</f>
        <v>9.3601815810032754E-3</v>
      </c>
      <c r="U229" s="1">
        <f>(Table2[[#This Row],[Close Price]]-Table2[[#This Row],[200D EMA]])/Table2[[#This Row],[200D EMA]]</f>
        <v>0.12102067994901756</v>
      </c>
      <c r="V229">
        <v>0.69549895953220797</v>
      </c>
      <c r="W229">
        <v>1744.5</v>
      </c>
      <c r="X229">
        <v>1776.45</v>
      </c>
      <c r="Y229">
        <v>1726</v>
      </c>
      <c r="Z229">
        <v>1789.3</v>
      </c>
      <c r="AA229">
        <v>1719.05</v>
      </c>
      <c r="AB229">
        <v>1797.6</v>
      </c>
      <c r="AC229" s="1">
        <f>(Table2[[#This Row],[Close Price]]/Table2[[#This Row],[Day Low]])-1</f>
        <v>1.3184293493837762E-2</v>
      </c>
      <c r="AD229" s="1">
        <f>(Table2[[#This Row],[Day High]]/Table2[[#This Row],[Close Price]])-1</f>
        <v>5.0636492220650364E-3</v>
      </c>
      <c r="AE229" s="1">
        <f>(Table2[[#This Row],[Close Price]]/Table2[[#This Row],[Current Week Low]])-1</f>
        <v>2.404403244495934E-2</v>
      </c>
      <c r="AF229" s="1">
        <f>(Table2[[#This Row],[Current Week High]]/Table2[[#This Row],[Close Price]])-1</f>
        <v>1.2333804809052218E-2</v>
      </c>
      <c r="AG229" s="1">
        <f>(Table2[[#This Row],[Close Price]]/Table2[[#This Row],[Current Month Low]])-1</f>
        <v>2.8184171490067245E-2</v>
      </c>
      <c r="AH229" s="1">
        <f>(Table2[[#This Row],[Current Month High]]/Table2[[#This Row],[Close Price]])-1</f>
        <v>1.7029702970297045E-2</v>
      </c>
      <c r="AI229">
        <v>10.497878359264501</v>
      </c>
      <c r="AJ229">
        <v>68.157168680430004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0.04</v>
      </c>
      <c r="AM229" t="s">
        <v>3203</v>
      </c>
      <c r="AN229">
        <v>2.2799999999999998</v>
      </c>
      <c r="AO229" t="s">
        <v>3203</v>
      </c>
      <c r="AP229">
        <v>0.104293988296092</v>
      </c>
      <c r="AQ229">
        <f>(Table2[[#This Row],[Sharpe Ratio]]-AVERAGE(Table2[Sharpe Ratio]))/_xlfn.STDEV.P(Table2[Sharpe Ratio])</f>
        <v>0.46043459946992538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-1.0277880746977108E-2</v>
      </c>
      <c r="AS229">
        <f>_xlfn.RANK.AVG(Table2[[#This Row],[1Y Return vs Nifty Z-Score]],Table2[1Y Return vs Nifty Z-Score])</f>
        <v>307</v>
      </c>
      <c r="AT229">
        <f>_xlfn.RANK.AVG(Table2[[#This Row],[6M Return vs Nifty Z-Score]],Table2[6M Return vs Nifty Z-Score])</f>
        <v>270</v>
      </c>
      <c r="AU229">
        <f>_xlfn.RANK.AVG(Table2[[#This Row],[Sharpe Ratio Z-Score]],Table2[Sharpe Ratio Z-Score])</f>
        <v>220</v>
      </c>
      <c r="AV229">
        <f>(Table2[[#This Row],[Rank 1Y]]+Table2[[#This Row],[Rank 6M]]+Table2[[#This Row],[Rank Sharpe]])/3</f>
        <v>265.66666666666669</v>
      </c>
    </row>
    <row r="230" spans="1:48" x14ac:dyDescent="0.3">
      <c r="A230" t="s">
        <v>289</v>
      </c>
      <c r="B230" t="s">
        <v>290</v>
      </c>
      <c r="C230" t="s">
        <v>3163</v>
      </c>
      <c r="D230" t="s">
        <v>106</v>
      </c>
      <c r="E230">
        <v>95729.181691649996</v>
      </c>
      <c r="F230">
        <v>95.3</v>
      </c>
      <c r="G230">
        <v>60.980766004820303</v>
      </c>
      <c r="H230">
        <f>(Table2[[#This Row],[1Y Return vs Nifty]]-AVERAGE(Table2[1Y Return vs Nifty]))/_xlfn.STDEV.P(Table2[1Y Return vs Nifty])</f>
        <v>0.53532127103436467</v>
      </c>
      <c r="I230">
        <v>-6.8196499506388202</v>
      </c>
      <c r="J230">
        <f>(Table2[[#This Row],[1M Return vs Nifty]]-AVERAGE(Table2[1M Return vs Nifty]))/_xlfn.STDEV.P(Table2[1M Return vs Nifty])</f>
        <v>-0.60490515882333118</v>
      </c>
      <c r="K230">
        <v>-3.68690722831938</v>
      </c>
      <c r="L230">
        <f>(Table2[[#This Row],[6M Return vs Nifty]]-AVERAGE(Table2[6M Return vs Nifty]))/_xlfn.STDEV.P(Table2[6M Return vs Nifty])</f>
        <v>-0.57280465111895074</v>
      </c>
      <c r="M230">
        <v>-5.2009272429395201</v>
      </c>
      <c r="N230">
        <f>(Table2[[#This Row],[1W Return vs Nifty]]-AVERAGE(Table2[1W Return vs Nifty]))/_xlfn.STDEV.P(Table2[1W Return vs Nifty])</f>
        <v>-0.74362714701900123</v>
      </c>
      <c r="O230">
        <v>96.76</v>
      </c>
      <c r="P230">
        <v>98.587979346123305</v>
      </c>
      <c r="Q230">
        <v>88.892436616656099</v>
      </c>
      <c r="R230">
        <v>42.309763225252603</v>
      </c>
      <c r="S230" s="1">
        <f>(Table2[[#This Row],[Close Price]]-Table2[[#This Row],[20D EMA]])/Table2[[#This Row],[20D EMA]]</f>
        <v>-1.5088879702356428E-2</v>
      </c>
      <c r="T230" s="1">
        <f>(Table2[[#This Row],[Close Price]]-Table2[[#This Row],[50D EMA]])/Table2[[#This Row],[50D EMA]]</f>
        <v>-3.3350712408658355E-2</v>
      </c>
      <c r="U230" s="1">
        <f>(Table2[[#This Row],[Close Price]]-Table2[[#This Row],[200D EMA]])/Table2[[#This Row],[200D EMA]]</f>
        <v>7.2082211121922271E-2</v>
      </c>
      <c r="V230">
        <v>0.52429795907379895</v>
      </c>
      <c r="W230">
        <v>94.65</v>
      </c>
      <c r="X230">
        <v>95.9</v>
      </c>
      <c r="Y230">
        <v>93.81</v>
      </c>
      <c r="Z230">
        <v>96.28</v>
      </c>
      <c r="AA230">
        <v>93.81</v>
      </c>
      <c r="AB230">
        <v>100.5</v>
      </c>
      <c r="AC230" s="1">
        <f>(Table2[[#This Row],[Close Price]]/Table2[[#This Row],[Day Low]])-1</f>
        <v>6.8674062334916908E-3</v>
      </c>
      <c r="AD230" s="1">
        <f>(Table2[[#This Row],[Day High]]/Table2[[#This Row],[Close Price]])-1</f>
        <v>6.2959076600210828E-3</v>
      </c>
      <c r="AE230" s="1">
        <f>(Table2[[#This Row],[Close Price]]/Table2[[#This Row],[Current Week Low]])-1</f>
        <v>1.5883168105745638E-2</v>
      </c>
      <c r="AF230" s="1">
        <f>(Table2[[#This Row],[Current Week High]]/Table2[[#This Row],[Close Price]])-1</f>
        <v>1.028331584470088E-2</v>
      </c>
      <c r="AG230" s="1">
        <f>(Table2[[#This Row],[Close Price]]/Table2[[#This Row],[Current Month Low]])-1</f>
        <v>1.5883168105745638E-2</v>
      </c>
      <c r="AH230" s="1">
        <f>(Table2[[#This Row],[Current Month High]]/Table2[[#This Row],[Close Price]])-1</f>
        <v>5.4564533053515163E-2</v>
      </c>
      <c r="AI230">
        <v>24.2392444910808</v>
      </c>
      <c r="AJ230">
        <v>96.900826446281002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</v>
      </c>
      <c r="AM230" t="s">
        <v>3202</v>
      </c>
      <c r="AN230">
        <v>0.28000000000000003</v>
      </c>
      <c r="AO230" t="s">
        <v>3203</v>
      </c>
      <c r="AP230">
        <v>0.150013725552232</v>
      </c>
      <c r="AQ230">
        <f>(Table2[[#This Row],[Sharpe Ratio]]-AVERAGE(Table2[Sharpe Ratio]))/_xlfn.STDEV.P(Table2[Sharpe Ratio])</f>
        <v>0.99427111379422695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161</v>
      </c>
      <c r="AT230">
        <f>_xlfn.RANK.AVG(Table2[[#This Row],[6M Return vs Nifty Z-Score]],Table2[6M Return vs Nifty Z-Score])</f>
        <v>521</v>
      </c>
      <c r="AU230">
        <f>_xlfn.RANK.AVG(Table2[[#This Row],[Sharpe Ratio Z-Score]],Table2[Sharpe Ratio Z-Score])</f>
        <v>116</v>
      </c>
      <c r="AV230">
        <f>(Table2[[#This Row],[Rank 1Y]]+Table2[[#This Row],[Rank 6M]]+Table2[[#This Row],[Rank Sharpe]])/3</f>
        <v>266</v>
      </c>
    </row>
    <row r="231" spans="1:48" x14ac:dyDescent="0.3">
      <c r="A231" t="s">
        <v>93</v>
      </c>
      <c r="B231" t="s">
        <v>94</v>
      </c>
      <c r="C231" t="s">
        <v>3163</v>
      </c>
      <c r="D231" t="s">
        <v>95</v>
      </c>
      <c r="E231">
        <v>314546.42115857999</v>
      </c>
      <c r="F231">
        <v>338.2</v>
      </c>
      <c r="G231">
        <v>49.802705789806403</v>
      </c>
      <c r="H231">
        <f>(Table2[[#This Row],[1Y Return vs Nifty]]-AVERAGE(Table2[1Y Return vs Nifty]))/_xlfn.STDEV.P(Table2[1Y Return vs Nifty])</f>
        <v>0.35066148895112825</v>
      </c>
      <c r="I231">
        <v>-7.2638001049787597</v>
      </c>
      <c r="J231">
        <f>(Table2[[#This Row],[1M Return vs Nifty]]-AVERAGE(Table2[1M Return vs Nifty]))/_xlfn.STDEV.P(Table2[1M Return vs Nifty])</f>
        <v>-0.64691712491434961</v>
      </c>
      <c r="K231">
        <v>4.9346471737077202</v>
      </c>
      <c r="L231">
        <f>(Table2[[#This Row],[6M Return vs Nifty]]-AVERAGE(Table2[6M Return vs Nifty]))/_xlfn.STDEV.P(Table2[6M Return vs Nifty])</f>
        <v>-0.30515793355927129</v>
      </c>
      <c r="M231">
        <v>-0.87945544832798705</v>
      </c>
      <c r="N231">
        <f>(Table2[[#This Row],[1W Return vs Nifty]]-AVERAGE(Table2[1W Return vs Nifty]))/_xlfn.STDEV.P(Table2[1W Return vs Nifty])</f>
        <v>0.25698315018948747</v>
      </c>
      <c r="O231">
        <v>335.31</v>
      </c>
      <c r="P231">
        <v>334.29595921480302</v>
      </c>
      <c r="Q231">
        <v>295.06200957823501</v>
      </c>
      <c r="R231">
        <v>60.390851401096597</v>
      </c>
      <c r="S231" s="1">
        <f>(Table2[[#This Row],[Close Price]]-Table2[[#This Row],[20D EMA]])/Table2[[#This Row],[20D EMA]]</f>
        <v>8.6188899824043014E-3</v>
      </c>
      <c r="T231" s="1">
        <f>(Table2[[#This Row],[Close Price]]-Table2[[#This Row],[50D EMA]])/Table2[[#This Row],[50D EMA]]</f>
        <v>1.1678396575198847E-2</v>
      </c>
      <c r="U231" s="1">
        <f>(Table2[[#This Row],[Close Price]]-Table2[[#This Row],[200D EMA]])/Table2[[#This Row],[200D EMA]]</f>
        <v>0.1461997445331133</v>
      </c>
      <c r="V231">
        <v>1.09292912607566</v>
      </c>
      <c r="W231">
        <v>333.25</v>
      </c>
      <c r="X231">
        <v>339</v>
      </c>
      <c r="Y231">
        <v>323.55</v>
      </c>
      <c r="Z231">
        <v>339</v>
      </c>
      <c r="AA231">
        <v>323.55</v>
      </c>
      <c r="AB231">
        <v>339.9</v>
      </c>
      <c r="AC231" s="1">
        <f>(Table2[[#This Row],[Close Price]]/Table2[[#This Row],[Day Low]])-1</f>
        <v>1.4853713428357063E-2</v>
      </c>
      <c r="AD231" s="1">
        <f>(Table2[[#This Row],[Day High]]/Table2[[#This Row],[Close Price]])-1</f>
        <v>2.3654642223536193E-3</v>
      </c>
      <c r="AE231" s="1">
        <f>(Table2[[#This Row],[Close Price]]/Table2[[#This Row],[Current Week Low]])-1</f>
        <v>4.5278936794931113E-2</v>
      </c>
      <c r="AF231" s="1">
        <f>(Table2[[#This Row],[Current Week High]]/Table2[[#This Row],[Close Price]])-1</f>
        <v>2.3654642223536193E-3</v>
      </c>
      <c r="AG231" s="1">
        <f>(Table2[[#This Row],[Close Price]]/Table2[[#This Row],[Current Month Low]])-1</f>
        <v>4.5278936794931113E-2</v>
      </c>
      <c r="AH231" s="1">
        <f>(Table2[[#This Row],[Current Month High]]/Table2[[#This Row],[Close Price]])-1</f>
        <v>5.0266114725014965E-3</v>
      </c>
      <c r="AI231">
        <v>7.1850975753991797</v>
      </c>
      <c r="AJ231">
        <v>77.393128769997304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-0.02</v>
      </c>
      <c r="AM231" t="s">
        <v>3202</v>
      </c>
      <c r="AN231">
        <v>0.85</v>
      </c>
      <c r="AO231" t="s">
        <v>3203</v>
      </c>
      <c r="AP231">
        <v>0.12271503811165201</v>
      </c>
      <c r="AQ231">
        <f>(Table2[[#This Row],[Sharpe Ratio]]-AVERAGE(Table2[Sharpe Ratio]))/_xlfn.STDEV.P(Table2[Sharpe Ratio])</f>
        <v>0.6755239594249024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0.33109354009189723</v>
      </c>
      <c r="AS231">
        <f>_xlfn.RANK.AVG(Table2[[#This Row],[1Y Return vs Nifty Z-Score]],Table2[1Y Return vs Nifty Z-Score])</f>
        <v>200</v>
      </c>
      <c r="AT231">
        <f>_xlfn.RANK.AVG(Table2[[#This Row],[6M Return vs Nifty Z-Score]],Table2[6M Return vs Nifty Z-Score])</f>
        <v>418</v>
      </c>
      <c r="AU231">
        <f>_xlfn.RANK.AVG(Table2[[#This Row],[Sharpe Ratio Z-Score]],Table2[Sharpe Ratio Z-Score])</f>
        <v>181</v>
      </c>
      <c r="AV231">
        <f>(Table2[[#This Row],[Rank 1Y]]+Table2[[#This Row],[Rank 6M]]+Table2[[#This Row],[Rank Sharpe]])/3</f>
        <v>266.33333333333331</v>
      </c>
    </row>
    <row r="232" spans="1:48" x14ac:dyDescent="0.3">
      <c r="A232" t="s">
        <v>270</v>
      </c>
      <c r="B232" t="s">
        <v>271</v>
      </c>
      <c r="C232" t="s">
        <v>3164</v>
      </c>
      <c r="D232" t="s">
        <v>206</v>
      </c>
      <c r="E232">
        <v>100614.3085596</v>
      </c>
      <c r="F232">
        <v>34113.9</v>
      </c>
      <c r="G232">
        <v>51.056566597070002</v>
      </c>
      <c r="H232">
        <f>(Table2[[#This Row],[1Y Return vs Nifty]]-AVERAGE(Table2[1Y Return vs Nifty]))/_xlfn.STDEV.P(Table2[1Y Return vs Nifty])</f>
        <v>0.37137507064404268</v>
      </c>
      <c r="I232">
        <v>0.66768145046102101</v>
      </c>
      <c r="J232">
        <f>(Table2[[#This Row],[1M Return vs Nifty]]-AVERAGE(Table2[1M Return vs Nifty]))/_xlfn.STDEV.P(Table2[1M Return vs Nifty])</f>
        <v>0.10331819731327629</v>
      </c>
      <c r="K232">
        <v>2.0766800458724699</v>
      </c>
      <c r="L232">
        <f>(Table2[[#This Row],[6M Return vs Nifty]]-AVERAGE(Table2[6M Return vs Nifty]))/_xlfn.STDEV.P(Table2[6M Return vs Nifty])</f>
        <v>-0.39388039414929205</v>
      </c>
      <c r="M232">
        <v>1.75221728564115</v>
      </c>
      <c r="N232">
        <f>(Table2[[#This Row],[1W Return vs Nifty]]-AVERAGE(Table2[1W Return vs Nifty]))/_xlfn.STDEV.P(Table2[1W Return vs Nifty])</f>
        <v>0.86633083580339898</v>
      </c>
      <c r="O232">
        <v>32875.11</v>
      </c>
      <c r="P232">
        <v>32819.984085988202</v>
      </c>
      <c r="Q232">
        <v>29349.8219585148</v>
      </c>
      <c r="R232">
        <v>65.786647253589095</v>
      </c>
      <c r="S232" s="1">
        <f>(Table2[[#This Row],[Close Price]]-Table2[[#This Row],[20D EMA]])/Table2[[#This Row],[20D EMA]]</f>
        <v>3.7681699011805611E-2</v>
      </c>
      <c r="T232" s="1">
        <f>(Table2[[#This Row],[Close Price]]-Table2[[#This Row],[50D EMA]])/Table2[[#This Row],[50D EMA]]</f>
        <v>3.9424635631197913E-2</v>
      </c>
      <c r="U232" s="1">
        <f>(Table2[[#This Row],[Close Price]]-Table2[[#This Row],[200D EMA]])/Table2[[#This Row],[200D EMA]]</f>
        <v>0.16232050907222198</v>
      </c>
      <c r="V232">
        <v>1.30407374681841</v>
      </c>
      <c r="W232">
        <v>33437.9</v>
      </c>
      <c r="X232">
        <v>34280</v>
      </c>
      <c r="Y232">
        <v>32154.75</v>
      </c>
      <c r="Z232">
        <v>34280</v>
      </c>
      <c r="AA232">
        <v>31922.35</v>
      </c>
      <c r="AB232">
        <v>34280</v>
      </c>
      <c r="AC232" s="1">
        <f>(Table2[[#This Row],[Close Price]]/Table2[[#This Row],[Day Low]])-1</f>
        <v>2.0216580586699617E-2</v>
      </c>
      <c r="AD232" s="1">
        <f>(Table2[[#This Row],[Day High]]/Table2[[#This Row],[Close Price]])-1</f>
        <v>4.8689830245149945E-3</v>
      </c>
      <c r="AE232" s="1">
        <f>(Table2[[#This Row],[Close Price]]/Table2[[#This Row],[Current Week Low]])-1</f>
        <v>6.0928789681151452E-2</v>
      </c>
      <c r="AF232" s="1">
        <f>(Table2[[#This Row],[Current Week High]]/Table2[[#This Row],[Close Price]])-1</f>
        <v>4.8689830245149945E-3</v>
      </c>
      <c r="AG232" s="1">
        <f>(Table2[[#This Row],[Close Price]]/Table2[[#This Row],[Current Month Low]])-1</f>
        <v>6.8652527147907483E-2</v>
      </c>
      <c r="AH232" s="1">
        <f>(Table2[[#This Row],[Current Month High]]/Table2[[#This Row],[Close Price]])-1</f>
        <v>4.8689830245149945E-3</v>
      </c>
      <c r="AI232">
        <v>7.5162910133405898</v>
      </c>
      <c r="AJ232">
        <v>83.408064516129002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-0.01</v>
      </c>
      <c r="AM232" t="s">
        <v>3202</v>
      </c>
      <c r="AN232">
        <v>5.62</v>
      </c>
      <c r="AO232" t="s">
        <v>3203</v>
      </c>
      <c r="AP232">
        <v>0.13026340790902399</v>
      </c>
      <c r="AQ232">
        <f>(Table2[[#This Row],[Sharpe Ratio]]-AVERAGE(Table2[Sharpe Ratio]))/_xlfn.STDEV.P(Table2[Sharpe Ratio])</f>
        <v>0.76366084872687967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1.7108045583383054</v>
      </c>
      <c r="AS232">
        <f>_xlfn.RANK.AVG(Table2[[#This Row],[1Y Return vs Nifty Z-Score]],Table2[1Y Return vs Nifty Z-Score])</f>
        <v>188</v>
      </c>
      <c r="AT232">
        <f>_xlfn.RANK.AVG(Table2[[#This Row],[6M Return vs Nifty Z-Score]],Table2[6M Return vs Nifty Z-Score])</f>
        <v>455</v>
      </c>
      <c r="AU232">
        <f>_xlfn.RANK.AVG(Table2[[#This Row],[Sharpe Ratio Z-Score]],Table2[Sharpe Ratio Z-Score])</f>
        <v>157</v>
      </c>
      <c r="AV232">
        <f>(Table2[[#This Row],[Rank 1Y]]+Table2[[#This Row],[Rank 6M]]+Table2[[#This Row],[Rank Sharpe]])/3</f>
        <v>266.66666666666669</v>
      </c>
    </row>
    <row r="233" spans="1:48" x14ac:dyDescent="0.3">
      <c r="A233" t="s">
        <v>506</v>
      </c>
      <c r="B233" t="s">
        <v>507</v>
      </c>
      <c r="C233" t="s">
        <v>3158</v>
      </c>
      <c r="D233" t="s">
        <v>232</v>
      </c>
      <c r="E233">
        <v>42574.545758709901</v>
      </c>
      <c r="F233">
        <v>672.35</v>
      </c>
      <c r="G233">
        <v>75.435927983691499</v>
      </c>
      <c r="H233">
        <f>(Table2[[#This Row],[1Y Return vs Nifty]]-AVERAGE(Table2[1Y Return vs Nifty]))/_xlfn.STDEV.P(Table2[1Y Return vs Nifty])</f>
        <v>0.7741182545584796</v>
      </c>
      <c r="I233">
        <v>-0.97561471747898099</v>
      </c>
      <c r="J233">
        <f>(Table2[[#This Row],[1M Return vs Nifty]]-AVERAGE(Table2[1M Return vs Nifty]))/_xlfn.STDEV.P(Table2[1M Return vs Nifty])</f>
        <v>-5.2120458308930626E-2</v>
      </c>
      <c r="K233">
        <v>22.461199500664002</v>
      </c>
      <c r="L233">
        <f>(Table2[[#This Row],[6M Return vs Nifty]]-AVERAGE(Table2[6M Return vs Nifty]))/_xlfn.STDEV.P(Table2[6M Return vs Nifty])</f>
        <v>0.23893469541548523</v>
      </c>
      <c r="M233">
        <v>-2.8009679494631898</v>
      </c>
      <c r="N233">
        <f>(Table2[[#This Row],[1W Return vs Nifty]]-AVERAGE(Table2[1W Return vs Nifty]))/_xlfn.STDEV.P(Table2[1W Return vs Nifty])</f>
        <v>-0.18793128781474261</v>
      </c>
      <c r="O233">
        <v>680.44</v>
      </c>
      <c r="P233">
        <v>664.43328974262704</v>
      </c>
      <c r="Q233">
        <v>564.477309345712</v>
      </c>
      <c r="R233">
        <v>42.036584259914299</v>
      </c>
      <c r="S233" s="1">
        <f>(Table2[[#This Row],[Close Price]]-Table2[[#This Row],[20D EMA]])/Table2[[#This Row],[20D EMA]]</f>
        <v>-1.1889365704544165E-2</v>
      </c>
      <c r="T233" s="1">
        <f>(Table2[[#This Row],[Close Price]]-Table2[[#This Row],[50D EMA]])/Table2[[#This Row],[50D EMA]]</f>
        <v>1.1914981352664581E-2</v>
      </c>
      <c r="U233" s="1">
        <f>(Table2[[#This Row],[Close Price]]-Table2[[#This Row],[200D EMA]])/Table2[[#This Row],[200D EMA]]</f>
        <v>0.19110190767335486</v>
      </c>
      <c r="V233">
        <v>0.67562727878260398</v>
      </c>
      <c r="W233">
        <v>666.95</v>
      </c>
      <c r="X233">
        <v>683.65</v>
      </c>
      <c r="Y233">
        <v>662.5</v>
      </c>
      <c r="Z233">
        <v>689.05</v>
      </c>
      <c r="AA233">
        <v>662.5</v>
      </c>
      <c r="AB233">
        <v>714</v>
      </c>
      <c r="AC233" s="1">
        <f>(Table2[[#This Row],[Close Price]]/Table2[[#This Row],[Day Low]])-1</f>
        <v>8.0965589624408807E-3</v>
      </c>
      <c r="AD233" s="1">
        <f>(Table2[[#This Row],[Day High]]/Table2[[#This Row],[Close Price]])-1</f>
        <v>1.6806722689075571E-2</v>
      </c>
      <c r="AE233" s="1">
        <f>(Table2[[#This Row],[Close Price]]/Table2[[#This Row],[Current Week Low]])-1</f>
        <v>1.4867924528301879E-2</v>
      </c>
      <c r="AF233" s="1">
        <f>(Table2[[#This Row],[Current Week High]]/Table2[[#This Row],[Close Price]])-1</f>
        <v>2.4838253885624884E-2</v>
      </c>
      <c r="AG233" s="1">
        <f>(Table2[[#This Row],[Close Price]]/Table2[[#This Row],[Current Month Low]])-1</f>
        <v>1.4867924528301879E-2</v>
      </c>
      <c r="AH233" s="1">
        <f>(Table2[[#This Row],[Current Month High]]/Table2[[#This Row],[Close Price]])-1</f>
        <v>6.1946902654867131E-2</v>
      </c>
      <c r="AI233">
        <v>9.9799211720086305</v>
      </c>
      <c r="AJ233">
        <v>111.43081761006199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-0.02</v>
      </c>
      <c r="AM233" t="s">
        <v>3202</v>
      </c>
      <c r="AN233">
        <v>-3.67</v>
      </c>
      <c r="AO233" t="s">
        <v>3202</v>
      </c>
      <c r="AP233">
        <v>3.6074718848297001E-2</v>
      </c>
      <c r="AQ233">
        <f>(Table2[[#This Row],[Sharpe Ratio]]-AVERAGE(Table2[Sharpe Ratio]))/_xlfn.STDEV.P(Table2[Sharpe Ratio])</f>
        <v>-0.33611278241316728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0.43688842143712431</v>
      </c>
      <c r="AS233">
        <f>_xlfn.RANK.AVG(Table2[[#This Row],[1Y Return vs Nifty Z-Score]],Table2[1Y Return vs Nifty Z-Score])</f>
        <v>122</v>
      </c>
      <c r="AT233">
        <f>_xlfn.RANK.AVG(Table2[[#This Row],[6M Return vs Nifty Z-Score]],Table2[6M Return vs Nifty Z-Score])</f>
        <v>249</v>
      </c>
      <c r="AU233">
        <f>_xlfn.RANK.AVG(Table2[[#This Row],[Sharpe Ratio Z-Score]],Table2[Sharpe Ratio Z-Score])</f>
        <v>431</v>
      </c>
      <c r="AV233">
        <f>(Table2[[#This Row],[Rank 1Y]]+Table2[[#This Row],[Rank 6M]]+Table2[[#This Row],[Rank Sharpe]])/3</f>
        <v>267.33333333333331</v>
      </c>
    </row>
    <row r="234" spans="1:48" x14ac:dyDescent="0.3">
      <c r="A234" t="s">
        <v>1750</v>
      </c>
      <c r="B234" t="s">
        <v>1751</v>
      </c>
      <c r="C234" t="s">
        <v>3165</v>
      </c>
      <c r="D234" t="s">
        <v>141</v>
      </c>
      <c r="E234">
        <v>4687.7700000000004</v>
      </c>
      <c r="F234">
        <v>7812.95</v>
      </c>
      <c r="G234">
        <v>41.1792222412153</v>
      </c>
      <c r="H234">
        <f>(Table2[[#This Row],[1Y Return vs Nifty]]-AVERAGE(Table2[1Y Return vs Nifty]))/_xlfn.STDEV.P(Table2[1Y Return vs Nifty])</f>
        <v>0.20820290828054389</v>
      </c>
      <c r="I234">
        <v>4.1919513353118996</v>
      </c>
      <c r="J234">
        <f>(Table2[[#This Row],[1M Return vs Nifty]]-AVERAGE(Table2[1M Return vs Nifty]))/_xlfn.STDEV.P(Table2[1M Return vs Nifty])</f>
        <v>0.43667732249018804</v>
      </c>
      <c r="K234">
        <v>14.1904163941878</v>
      </c>
      <c r="L234">
        <f>(Table2[[#This Row],[6M Return vs Nifty]]-AVERAGE(Table2[6M Return vs Nifty]))/_xlfn.STDEV.P(Table2[6M Return vs Nifty])</f>
        <v>-1.7822711297152447E-2</v>
      </c>
      <c r="M234">
        <v>-4.0184750457482403</v>
      </c>
      <c r="N234">
        <f>(Table2[[#This Row],[1W Return vs Nifty]]-AVERAGE(Table2[1W Return vs Nifty]))/_xlfn.STDEV.P(Table2[1W Return vs Nifty])</f>
        <v>-0.46983759089099347</v>
      </c>
      <c r="O234">
        <v>7787.65</v>
      </c>
      <c r="P234">
        <v>7531.1229531260697</v>
      </c>
      <c r="Q234">
        <v>6716.3073218709897</v>
      </c>
      <c r="R234">
        <v>48.933899972857297</v>
      </c>
      <c r="S234" s="1">
        <f>(Table2[[#This Row],[Close Price]]-Table2[[#This Row],[20D EMA]])/Table2[[#This Row],[20D EMA]]</f>
        <v>3.24873357174503E-3</v>
      </c>
      <c r="T234" s="1">
        <f>(Table2[[#This Row],[Close Price]]-Table2[[#This Row],[50D EMA]])/Table2[[#This Row],[50D EMA]]</f>
        <v>3.7421649948889427E-2</v>
      </c>
      <c r="U234" s="1">
        <f>(Table2[[#This Row],[Close Price]]-Table2[[#This Row],[200D EMA]])/Table2[[#This Row],[200D EMA]]</f>
        <v>0.16328059833681252</v>
      </c>
      <c r="V234">
        <v>0.58856250053181802</v>
      </c>
      <c r="W234">
        <v>7752.15</v>
      </c>
      <c r="X234">
        <v>7883.2</v>
      </c>
      <c r="Y234">
        <v>7645.05</v>
      </c>
      <c r="Z234">
        <v>8067.25</v>
      </c>
      <c r="AA234">
        <v>7645.05</v>
      </c>
      <c r="AB234">
        <v>8330</v>
      </c>
      <c r="AC234" s="1">
        <f>(Table2[[#This Row],[Close Price]]/Table2[[#This Row],[Day Low]])-1</f>
        <v>7.8429854943466992E-3</v>
      </c>
      <c r="AD234" s="1">
        <f>(Table2[[#This Row],[Day High]]/Table2[[#This Row],[Close Price]])-1</f>
        <v>8.9914820906316084E-3</v>
      </c>
      <c r="AE234" s="1">
        <f>(Table2[[#This Row],[Close Price]]/Table2[[#This Row],[Current Week Low]])-1</f>
        <v>2.1961923074407474E-2</v>
      </c>
      <c r="AF234" s="1">
        <f>(Table2[[#This Row],[Current Week High]]/Table2[[#This Row],[Close Price]])-1</f>
        <v>3.254852520494822E-2</v>
      </c>
      <c r="AG234" s="1">
        <f>(Table2[[#This Row],[Close Price]]/Table2[[#This Row],[Current Month Low]])-1</f>
        <v>2.1961923074407474E-2</v>
      </c>
      <c r="AH234" s="1">
        <f>(Table2[[#This Row],[Current Month High]]/Table2[[#This Row],[Close Price]])-1</f>
        <v>6.6178588113324777E-2</v>
      </c>
      <c r="AI234">
        <v>10.9312103622831</v>
      </c>
      <c r="AJ234">
        <v>73.814238042269096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0.12</v>
      </c>
      <c r="AM234" t="s">
        <v>3203</v>
      </c>
      <c r="AN234">
        <v>-4.26</v>
      </c>
      <c r="AO234" t="s">
        <v>3202</v>
      </c>
      <c r="AP234">
        <v>9.6039244493888995E-2</v>
      </c>
      <c r="AQ234">
        <f>(Table2[[#This Row],[Sharpe Ratio]]-AVERAGE(Table2[Sharpe Ratio]))/_xlfn.STDEV.P(Table2[Sharpe Ratio])</f>
        <v>0.36404988856661885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0.52126981714920495</v>
      </c>
      <c r="AS234">
        <f>_xlfn.RANK.AVG(Table2[[#This Row],[1Y Return vs Nifty Z-Score]],Table2[1Y Return vs Nifty Z-Score])</f>
        <v>241</v>
      </c>
      <c r="AT234">
        <f>_xlfn.RANK.AVG(Table2[[#This Row],[6M Return vs Nifty Z-Score]],Table2[6M Return vs Nifty Z-Score])</f>
        <v>321</v>
      </c>
      <c r="AU234">
        <f>_xlfn.RANK.AVG(Table2[[#This Row],[Sharpe Ratio Z-Score]],Table2[Sharpe Ratio Z-Score])</f>
        <v>242</v>
      </c>
      <c r="AV234">
        <f>(Table2[[#This Row],[Rank 1Y]]+Table2[[#This Row],[Rank 6M]]+Table2[[#This Row],[Rank Sharpe]])/3</f>
        <v>268</v>
      </c>
    </row>
    <row r="235" spans="1:48" x14ac:dyDescent="0.3">
      <c r="A235" t="s">
        <v>1799</v>
      </c>
      <c r="B235" t="s">
        <v>1800</v>
      </c>
      <c r="C235" t="s">
        <v>633</v>
      </c>
      <c r="D235" t="s">
        <v>633</v>
      </c>
      <c r="E235">
        <v>4388.2470203000003</v>
      </c>
      <c r="F235">
        <v>212.47</v>
      </c>
      <c r="G235">
        <v>34.709432257195701</v>
      </c>
      <c r="H235">
        <f>(Table2[[#This Row],[1Y Return vs Nifty]]-AVERAGE(Table2[1Y Return vs Nifty]))/_xlfn.STDEV.P(Table2[1Y Return vs Nifty])</f>
        <v>0.10132300375393555</v>
      </c>
      <c r="I235">
        <v>-7.2486244197919403</v>
      </c>
      <c r="J235">
        <f>(Table2[[#This Row],[1M Return vs Nifty]]-AVERAGE(Table2[1M Return vs Nifty]))/_xlfn.STDEV.P(Table2[1M Return vs Nifty])</f>
        <v>-0.64548166358388104</v>
      </c>
      <c r="K235">
        <v>19.791459069412799</v>
      </c>
      <c r="L235">
        <f>(Table2[[#This Row],[6M Return vs Nifty]]-AVERAGE(Table2[6M Return vs Nifty]))/_xlfn.STDEV.P(Table2[6M Return vs Nifty])</f>
        <v>0.15605552655090751</v>
      </c>
      <c r="M235">
        <v>-1.93893874810139</v>
      </c>
      <c r="N235">
        <f>(Table2[[#This Row],[1W Return vs Nifty]]-AVERAGE(Table2[1W Return vs Nifty]))/_xlfn.STDEV.P(Table2[1W Return vs Nifty])</f>
        <v>1.1666288282491577E-2</v>
      </c>
      <c r="O235">
        <v>213.89</v>
      </c>
      <c r="P235">
        <v>211.34793842790299</v>
      </c>
      <c r="Q235">
        <v>182.859786101205</v>
      </c>
      <c r="R235">
        <v>48.304612209857403</v>
      </c>
      <c r="S235" s="1">
        <f>(Table2[[#This Row],[Close Price]]-Table2[[#This Row],[20D EMA]])/Table2[[#This Row],[20D EMA]]</f>
        <v>-6.6389265510308458E-3</v>
      </c>
      <c r="T235" s="1">
        <f>(Table2[[#This Row],[Close Price]]-Table2[[#This Row],[50D EMA]])/Table2[[#This Row],[50D EMA]]</f>
        <v>5.3090727094069973E-3</v>
      </c>
      <c r="U235" s="1">
        <f>(Table2[[#This Row],[Close Price]]-Table2[[#This Row],[200D EMA]])/Table2[[#This Row],[200D EMA]]</f>
        <v>0.16192851654330942</v>
      </c>
      <c r="V235">
        <v>0.46767545313977299</v>
      </c>
      <c r="W235">
        <v>209.53</v>
      </c>
      <c r="X235">
        <v>213.49</v>
      </c>
      <c r="Y235">
        <v>203.54</v>
      </c>
      <c r="Z235">
        <v>217.69</v>
      </c>
      <c r="AA235">
        <v>203.54</v>
      </c>
      <c r="AB235">
        <v>218.25</v>
      </c>
      <c r="AC235" s="1">
        <f>(Table2[[#This Row],[Close Price]]/Table2[[#This Row],[Day Low]])-1</f>
        <v>1.4031403617620342E-2</v>
      </c>
      <c r="AD235" s="1">
        <f>(Table2[[#This Row],[Day High]]/Table2[[#This Row],[Close Price]])-1</f>
        <v>4.8006777427402891E-3</v>
      </c>
      <c r="AE235" s="1">
        <f>(Table2[[#This Row],[Close Price]]/Table2[[#This Row],[Current Week Low]])-1</f>
        <v>4.3873440110052009E-2</v>
      </c>
      <c r="AF235" s="1">
        <f>(Table2[[#This Row],[Current Week High]]/Table2[[#This Row],[Close Price]])-1</f>
        <v>2.4568174330493742E-2</v>
      </c>
      <c r="AG235" s="1">
        <f>(Table2[[#This Row],[Close Price]]/Table2[[#This Row],[Current Month Low]])-1</f>
        <v>4.3873440110052009E-2</v>
      </c>
      <c r="AH235" s="1">
        <f>(Table2[[#This Row],[Current Month High]]/Table2[[#This Row],[Close Price]])-1</f>
        <v>2.7203840542194158E-2</v>
      </c>
      <c r="AI235">
        <v>14.4632183367063</v>
      </c>
      <c r="AJ235">
        <v>67.497043752463497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-0.06</v>
      </c>
      <c r="AM235" t="s">
        <v>3202</v>
      </c>
      <c r="AN235">
        <v>-7.19</v>
      </c>
      <c r="AO235" t="s">
        <v>3202</v>
      </c>
      <c r="AP235">
        <v>8.7534434561638993E-2</v>
      </c>
      <c r="AQ235">
        <f>(Table2[[#This Row],[Sharpe Ratio]]-AVERAGE(Table2[Sharpe Ratio]))/_xlfn.STDEV.P(Table2[Sharpe Ratio])</f>
        <v>0.26474533517893922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-0.11169150981760717</v>
      </c>
      <c r="AS235">
        <f>_xlfn.RANK.AVG(Table2[[#This Row],[1Y Return vs Nifty Z-Score]],Table2[1Y Return vs Nifty Z-Score])</f>
        <v>269</v>
      </c>
      <c r="AT235">
        <f>_xlfn.RANK.AVG(Table2[[#This Row],[6M Return vs Nifty Z-Score]],Table2[6M Return vs Nifty Z-Score])</f>
        <v>268</v>
      </c>
      <c r="AU235">
        <f>_xlfn.RANK.AVG(Table2[[#This Row],[Sharpe Ratio Z-Score]],Table2[Sharpe Ratio Z-Score])</f>
        <v>270</v>
      </c>
      <c r="AV235">
        <f>(Table2[[#This Row],[Rank 1Y]]+Table2[[#This Row],[Rank 6M]]+Table2[[#This Row],[Rank Sharpe]])/3</f>
        <v>269</v>
      </c>
    </row>
    <row r="236" spans="1:48" x14ac:dyDescent="0.3">
      <c r="A236" t="s">
        <v>1096</v>
      </c>
      <c r="B236" t="s">
        <v>1097</v>
      </c>
      <c r="C236" t="s">
        <v>3163</v>
      </c>
      <c r="D236" t="s">
        <v>57</v>
      </c>
      <c r="E236">
        <v>11918.352856121999</v>
      </c>
      <c r="F236">
        <v>29.67</v>
      </c>
      <c r="G236">
        <v>34.262324190224597</v>
      </c>
      <c r="H236">
        <f>(Table2[[#This Row],[1Y Return vs Nifty]]-AVERAGE(Table2[1Y Return vs Nifty]))/_xlfn.STDEV.P(Table2[1Y Return vs Nifty])</f>
        <v>9.393684939205027E-2</v>
      </c>
      <c r="I236">
        <v>-11.3234024932494</v>
      </c>
      <c r="J236">
        <f>(Table2[[#This Row],[1M Return vs Nifty]]-AVERAGE(Table2[1M Return vs Nifty]))/_xlfn.STDEV.P(Table2[1M Return vs Nifty])</f>
        <v>-1.0309131141367427</v>
      </c>
      <c r="K236">
        <v>24.652082114709199</v>
      </c>
      <c r="L236">
        <f>(Table2[[#This Row],[6M Return vs Nifty]]-AVERAGE(Table2[6M Return vs Nifty]))/_xlfn.STDEV.P(Table2[6M Return vs Nifty])</f>
        <v>0.30694824759696848</v>
      </c>
      <c r="M236">
        <v>-8.13037662072648</v>
      </c>
      <c r="N236">
        <f>(Table2[[#This Row],[1W Return vs Nifty]]-AVERAGE(Table2[1W Return vs Nifty]))/_xlfn.STDEV.P(Table2[1W Return vs Nifty])</f>
        <v>-1.4219231887100772</v>
      </c>
      <c r="O236">
        <v>30.79</v>
      </c>
      <c r="P236">
        <v>30.4570365531956</v>
      </c>
      <c r="Q236">
        <v>26.922222935135501</v>
      </c>
      <c r="R236">
        <v>38.465987294015399</v>
      </c>
      <c r="S236" s="1">
        <f>(Table2[[#This Row],[Close Price]]-Table2[[#This Row],[20D EMA]])/Table2[[#This Row],[20D EMA]]</f>
        <v>-3.6375446573562766E-2</v>
      </c>
      <c r="T236" s="1">
        <f>(Table2[[#This Row],[Close Price]]-Table2[[#This Row],[50D EMA]])/Table2[[#This Row],[50D EMA]]</f>
        <v>-2.5840877585742043E-2</v>
      </c>
      <c r="U236" s="1">
        <f>(Table2[[#This Row],[Close Price]]-Table2[[#This Row],[200D EMA]])/Table2[[#This Row],[200D EMA]]</f>
        <v>0.10206352839008874</v>
      </c>
      <c r="V236">
        <v>0.62601558081264297</v>
      </c>
      <c r="W236">
        <v>29.25</v>
      </c>
      <c r="X236">
        <v>30.1</v>
      </c>
      <c r="Y236">
        <v>29.21</v>
      </c>
      <c r="Z236">
        <v>30.69</v>
      </c>
      <c r="AA236">
        <v>29.21</v>
      </c>
      <c r="AB236">
        <v>32.25</v>
      </c>
      <c r="AC236" s="1">
        <f>(Table2[[#This Row],[Close Price]]/Table2[[#This Row],[Day Low]])-1</f>
        <v>1.4358974358974486E-2</v>
      </c>
      <c r="AD236" s="1">
        <f>(Table2[[#This Row],[Day High]]/Table2[[#This Row],[Close Price]])-1</f>
        <v>1.449275362318847E-2</v>
      </c>
      <c r="AE236" s="1">
        <f>(Table2[[#This Row],[Close Price]]/Table2[[#This Row],[Current Week Low]])-1</f>
        <v>1.5748031496062964E-2</v>
      </c>
      <c r="AF236" s="1">
        <f>(Table2[[#This Row],[Current Week High]]/Table2[[#This Row],[Close Price]])-1</f>
        <v>3.4378159757330717E-2</v>
      </c>
      <c r="AG236" s="1">
        <f>(Table2[[#This Row],[Close Price]]/Table2[[#This Row],[Current Month Low]])-1</f>
        <v>1.5748031496062964E-2</v>
      </c>
      <c r="AH236" s="1">
        <f>(Table2[[#This Row],[Current Month High]]/Table2[[#This Row],[Close Price]])-1</f>
        <v>8.6956521739130377E-2</v>
      </c>
      <c r="AI236">
        <v>28.446241995281401</v>
      </c>
      <c r="AJ236">
        <v>90.803858520900306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-0.05</v>
      </c>
      <c r="AM236" t="s">
        <v>3202</v>
      </c>
      <c r="AN236">
        <v>-4.63</v>
      </c>
      <c r="AO236" t="s">
        <v>3202</v>
      </c>
      <c r="AP236">
        <v>7.5077927777066997E-2</v>
      </c>
      <c r="AQ236">
        <f>(Table2[[#This Row],[Sharpe Ratio]]-AVERAGE(Table2[Sharpe Ratio]))/_xlfn.STDEV.P(Table2[Sharpe Ratio])</f>
        <v>0.11929965763100248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-1.9326515482267985</v>
      </c>
      <c r="AS236">
        <f>_xlfn.RANK.AVG(Table2[[#This Row],[1Y Return vs Nifty Z-Score]],Table2[1Y Return vs Nifty Z-Score])</f>
        <v>273</v>
      </c>
      <c r="AT236">
        <f>_xlfn.RANK.AVG(Table2[[#This Row],[6M Return vs Nifty Z-Score]],Table2[6M Return vs Nifty Z-Score])</f>
        <v>229</v>
      </c>
      <c r="AU236">
        <f>_xlfn.RANK.AVG(Table2[[#This Row],[Sharpe Ratio Z-Score]],Table2[Sharpe Ratio Z-Score])</f>
        <v>310</v>
      </c>
      <c r="AV236">
        <f>(Table2[[#This Row],[Rank 1Y]]+Table2[[#This Row],[Rank 6M]]+Table2[[#This Row],[Rank Sharpe]])/3</f>
        <v>270.66666666666669</v>
      </c>
    </row>
    <row r="237" spans="1:48" x14ac:dyDescent="0.3">
      <c r="A237" t="s">
        <v>99</v>
      </c>
      <c r="B237" t="s">
        <v>100</v>
      </c>
      <c r="C237" t="s">
        <v>3156</v>
      </c>
      <c r="D237" t="s">
        <v>101</v>
      </c>
      <c r="E237">
        <v>305455.62952775398</v>
      </c>
      <c r="F237">
        <v>495.65</v>
      </c>
      <c r="G237">
        <v>56.077882823650299</v>
      </c>
      <c r="H237">
        <f>(Table2[[#This Row],[1Y Return vs Nifty]]-AVERAGE(Table2[1Y Return vs Nifty]))/_xlfn.STDEV.P(Table2[1Y Return vs Nifty])</f>
        <v>0.454326418403461</v>
      </c>
      <c r="I237">
        <v>-12.422112459866</v>
      </c>
      <c r="J237">
        <f>(Table2[[#This Row],[1M Return vs Nifty]]-AVERAGE(Table2[1M Return vs Nifty]))/_xlfn.STDEV.P(Table2[1M Return vs Nifty])</f>
        <v>-1.1348396025333489</v>
      </c>
      <c r="K237">
        <v>-3.3535490224598798</v>
      </c>
      <c r="L237">
        <f>(Table2[[#This Row],[6M Return vs Nifty]]-AVERAGE(Table2[6M Return vs Nifty]))/_xlfn.STDEV.P(Table2[6M Return vs Nifty])</f>
        <v>-0.56245591057758137</v>
      </c>
      <c r="M237">
        <v>-5.0714253698719798</v>
      </c>
      <c r="N237">
        <f>(Table2[[#This Row],[1W Return vs Nifty]]-AVERAGE(Table2[1W Return vs Nifty]))/_xlfn.STDEV.P(Table2[1W Return vs Nifty])</f>
        <v>-0.71364178234284104</v>
      </c>
      <c r="O237">
        <v>506.92</v>
      </c>
      <c r="P237">
        <v>505.14538047243701</v>
      </c>
      <c r="Q237">
        <v>445.95891863061598</v>
      </c>
      <c r="R237">
        <v>41.625929919031897</v>
      </c>
      <c r="S237" s="1">
        <f>(Table2[[#This Row],[Close Price]]-Table2[[#This Row],[20D EMA]])/Table2[[#This Row],[20D EMA]]</f>
        <v>-2.2232304900181563E-2</v>
      </c>
      <c r="T237" s="1">
        <f>(Table2[[#This Row],[Close Price]]-Table2[[#This Row],[50D EMA]])/Table2[[#This Row],[50D EMA]]</f>
        <v>-1.8797322195753793E-2</v>
      </c>
      <c r="U237" s="1">
        <f>(Table2[[#This Row],[Close Price]]-Table2[[#This Row],[200D EMA]])/Table2[[#This Row],[200D EMA]]</f>
        <v>0.11142524410537173</v>
      </c>
      <c r="V237">
        <v>1.13005411940696</v>
      </c>
      <c r="W237">
        <v>482.25</v>
      </c>
      <c r="X237">
        <v>497.25</v>
      </c>
      <c r="Y237">
        <v>478.05</v>
      </c>
      <c r="Z237">
        <v>497.25</v>
      </c>
      <c r="AA237">
        <v>478.05</v>
      </c>
      <c r="AB237">
        <v>529</v>
      </c>
      <c r="AC237" s="1">
        <f>(Table2[[#This Row],[Close Price]]/Table2[[#This Row],[Day Low]])-1</f>
        <v>2.7786417833074006E-2</v>
      </c>
      <c r="AD237" s="1">
        <f>(Table2[[#This Row],[Day High]]/Table2[[#This Row],[Close Price]])-1</f>
        <v>3.2280843337033627E-3</v>
      </c>
      <c r="AE237" s="1">
        <f>(Table2[[#This Row],[Close Price]]/Table2[[#This Row],[Current Week Low]])-1</f>
        <v>3.6816232611651456E-2</v>
      </c>
      <c r="AF237" s="1">
        <f>(Table2[[#This Row],[Current Week High]]/Table2[[#This Row],[Close Price]])-1</f>
        <v>3.2280843337033627E-3</v>
      </c>
      <c r="AG237" s="1">
        <f>(Table2[[#This Row],[Close Price]]/Table2[[#This Row],[Current Month Low]])-1</f>
        <v>3.6816232611651456E-2</v>
      </c>
      <c r="AH237" s="1">
        <f>(Table2[[#This Row],[Current Month High]]/Table2[[#This Row],[Close Price]])-1</f>
        <v>6.7285382830626572E-2</v>
      </c>
      <c r="AI237">
        <v>9.6640774740239994</v>
      </c>
      <c r="AJ237">
        <v>84.256505576208099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0.12</v>
      </c>
      <c r="AM237" t="s">
        <v>3203</v>
      </c>
      <c r="AN237">
        <v>-6.73</v>
      </c>
      <c r="AO237" t="s">
        <v>3202</v>
      </c>
      <c r="AP237">
        <v>0.14269839264870601</v>
      </c>
      <c r="AQ237">
        <f>(Table2[[#This Row],[Sharpe Ratio]]-AVERAGE(Table2[Sharpe Ratio]))/_xlfn.STDEV.P(Table2[Sharpe Ratio])</f>
        <v>0.90885522882398395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-1.0477556482263264</v>
      </c>
      <c r="AS237">
        <f>_xlfn.RANK.AVG(Table2[[#This Row],[1Y Return vs Nifty Z-Score]],Table2[1Y Return vs Nifty Z-Score])</f>
        <v>171</v>
      </c>
      <c r="AT237">
        <f>_xlfn.RANK.AVG(Table2[[#This Row],[6M Return vs Nifty Z-Score]],Table2[6M Return vs Nifty Z-Score])</f>
        <v>514</v>
      </c>
      <c r="AU237">
        <f>_xlfn.RANK.AVG(Table2[[#This Row],[Sharpe Ratio Z-Score]],Table2[Sharpe Ratio Z-Score])</f>
        <v>128</v>
      </c>
      <c r="AV237">
        <f>(Table2[[#This Row],[Rank 1Y]]+Table2[[#This Row],[Rank 6M]]+Table2[[#This Row],[Rank Sharpe]])/3</f>
        <v>271</v>
      </c>
    </row>
    <row r="238" spans="1:48" x14ac:dyDescent="0.3">
      <c r="A238" t="s">
        <v>188</v>
      </c>
      <c r="B238" t="s">
        <v>189</v>
      </c>
      <c r="C238" t="s">
        <v>3156</v>
      </c>
      <c r="D238" t="s">
        <v>190</v>
      </c>
      <c r="E238">
        <v>145072.557243152</v>
      </c>
      <c r="F238">
        <v>220.64</v>
      </c>
      <c r="G238">
        <v>53.494941777136702</v>
      </c>
      <c r="H238">
        <f>(Table2[[#This Row],[1Y Return vs Nifty]]-AVERAGE(Table2[1Y Return vs Nifty]))/_xlfn.STDEV.P(Table2[1Y Return vs Nifty])</f>
        <v>0.41165664192986434</v>
      </c>
      <c r="I238">
        <v>-8.5545767718667296</v>
      </c>
      <c r="J238">
        <f>(Table2[[#This Row],[1M Return vs Nifty]]-AVERAGE(Table2[1M Return vs Nifty]))/_xlfn.STDEV.P(Table2[1M Return vs Nifty])</f>
        <v>-0.76901111729619309</v>
      </c>
      <c r="K238">
        <v>8.9763181899180307</v>
      </c>
      <c r="L238">
        <f>(Table2[[#This Row],[6M Return vs Nifty]]-AVERAGE(Table2[6M Return vs Nifty]))/_xlfn.STDEV.P(Table2[6M Return vs Nifty])</f>
        <v>-0.17968868167002441</v>
      </c>
      <c r="M238">
        <v>-7.0251978439323501</v>
      </c>
      <c r="N238">
        <f>(Table2[[#This Row],[1W Return vs Nifty]]-AVERAGE(Table2[1W Return vs Nifty]))/_xlfn.STDEV.P(Table2[1W Return vs Nifty])</f>
        <v>-1.166025819277889</v>
      </c>
      <c r="O238">
        <v>227.23</v>
      </c>
      <c r="P238">
        <v>226.07952412121901</v>
      </c>
      <c r="Q238">
        <v>195.73663257847701</v>
      </c>
      <c r="R238">
        <v>37.899633081945403</v>
      </c>
      <c r="S238" s="1">
        <f>(Table2[[#This Row],[Close Price]]-Table2[[#This Row],[20D EMA]])/Table2[[#This Row],[20D EMA]]</f>
        <v>-2.9001452273027344E-2</v>
      </c>
      <c r="T238" s="1">
        <f>(Table2[[#This Row],[Close Price]]-Table2[[#This Row],[50D EMA]])/Table2[[#This Row],[50D EMA]]</f>
        <v>-2.4060224570812819E-2</v>
      </c>
      <c r="U238" s="1">
        <f>(Table2[[#This Row],[Close Price]]-Table2[[#This Row],[200D EMA]])/Table2[[#This Row],[200D EMA]]</f>
        <v>0.1272289560388673</v>
      </c>
      <c r="V238">
        <v>0.69516548112374699</v>
      </c>
      <c r="W238">
        <v>217.61</v>
      </c>
      <c r="X238">
        <v>220.97</v>
      </c>
      <c r="Y238">
        <v>215</v>
      </c>
      <c r="Z238">
        <v>223</v>
      </c>
      <c r="AA238">
        <v>215</v>
      </c>
      <c r="AB238">
        <v>240.29</v>
      </c>
      <c r="AC238" s="1">
        <f>(Table2[[#This Row],[Close Price]]/Table2[[#This Row],[Day Low]])-1</f>
        <v>1.3923992463581447E-2</v>
      </c>
      <c r="AD238" s="1">
        <f>(Table2[[#This Row],[Day High]]/Table2[[#This Row],[Close Price]])-1</f>
        <v>1.4956490210298323E-3</v>
      </c>
      <c r="AE238" s="1">
        <f>(Table2[[#This Row],[Close Price]]/Table2[[#This Row],[Current Week Low]])-1</f>
        <v>2.6232558139534845E-2</v>
      </c>
      <c r="AF238" s="1">
        <f>(Table2[[#This Row],[Current Week High]]/Table2[[#This Row],[Close Price]])-1</f>
        <v>1.0696156635243037E-2</v>
      </c>
      <c r="AG238" s="1">
        <f>(Table2[[#This Row],[Close Price]]/Table2[[#This Row],[Current Month Low]])-1</f>
        <v>2.6232558139534845E-2</v>
      </c>
      <c r="AH238" s="1">
        <f>(Table2[[#This Row],[Current Month High]]/Table2[[#This Row],[Close Price]])-1</f>
        <v>8.9059100797679536E-2</v>
      </c>
      <c r="AI238">
        <v>11.6298042059463</v>
      </c>
      <c r="AJ238">
        <v>89.961256995264705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-0.02</v>
      </c>
      <c r="AM238" t="s">
        <v>3202</v>
      </c>
      <c r="AN238">
        <v>-6.71</v>
      </c>
      <c r="AO238" t="s">
        <v>3202</v>
      </c>
      <c r="AP238">
        <v>9.1474823684564999E-2</v>
      </c>
      <c r="AQ238">
        <f>(Table2[[#This Row],[Sharpe Ratio]]-AVERAGE(Table2[Sharpe Ratio]))/_xlfn.STDEV.P(Table2[Sharpe Ratio])</f>
        <v>0.3107544271096177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-1.3923145492046245</v>
      </c>
      <c r="AS238">
        <f>_xlfn.RANK.AVG(Table2[[#This Row],[1Y Return vs Nifty Z-Score]],Table2[1Y Return vs Nifty Z-Score])</f>
        <v>178</v>
      </c>
      <c r="AT238">
        <f>_xlfn.RANK.AVG(Table2[[#This Row],[6M Return vs Nifty Z-Score]],Table2[6M Return vs Nifty Z-Score])</f>
        <v>380</v>
      </c>
      <c r="AU238">
        <f>_xlfn.RANK.AVG(Table2[[#This Row],[Sharpe Ratio Z-Score]],Table2[Sharpe Ratio Z-Score])</f>
        <v>258</v>
      </c>
      <c r="AV238">
        <f>(Table2[[#This Row],[Rank 1Y]]+Table2[[#This Row],[Rank 6M]]+Table2[[#This Row],[Rank Sharpe]])/3</f>
        <v>272</v>
      </c>
    </row>
    <row r="239" spans="1:48" x14ac:dyDescent="0.3">
      <c r="A239" t="s">
        <v>52</v>
      </c>
      <c r="B239" t="s">
        <v>53</v>
      </c>
      <c r="C239" t="s">
        <v>3162</v>
      </c>
      <c r="D239" t="s">
        <v>54</v>
      </c>
      <c r="E239">
        <v>447571.94530379999</v>
      </c>
      <c r="F239">
        <v>1865.4</v>
      </c>
      <c r="G239">
        <v>35.893791118842799</v>
      </c>
      <c r="H239">
        <f>(Table2[[#This Row],[1Y Return vs Nifty]]-AVERAGE(Table2[1Y Return vs Nifty]))/_xlfn.STDEV.P(Table2[1Y Return vs Nifty])</f>
        <v>0.12088842432720727</v>
      </c>
      <c r="I239">
        <v>2.0979604928642499</v>
      </c>
      <c r="J239">
        <f>(Table2[[#This Row],[1M Return vs Nifty]]-AVERAGE(Table2[1M Return vs Nifty]))/_xlfn.STDEV.P(Table2[1M Return vs Nifty])</f>
        <v>0.23860765751719765</v>
      </c>
      <c r="K239">
        <v>4.0732555256572898</v>
      </c>
      <c r="L239">
        <f>(Table2[[#This Row],[6M Return vs Nifty]]-AVERAGE(Table2[6M Return vs Nifty]))/_xlfn.STDEV.P(Table2[6M Return vs Nifty])</f>
        <v>-0.33189889422406899</v>
      </c>
      <c r="M239">
        <v>-9.5857286515806904E-3</v>
      </c>
      <c r="N239">
        <f>(Table2[[#This Row],[1W Return vs Nifty]]-AVERAGE(Table2[1W Return vs Nifty]))/_xlfn.STDEV.P(Table2[1W Return vs Nifty])</f>
        <v>0.45839615022882152</v>
      </c>
      <c r="O239">
        <v>1801.61</v>
      </c>
      <c r="P239">
        <v>1725.47433086814</v>
      </c>
      <c r="Q239">
        <v>1523.1667037140301</v>
      </c>
      <c r="R239">
        <v>81.482543126775994</v>
      </c>
      <c r="S239" s="1">
        <f>(Table2[[#This Row],[Close Price]]-Table2[[#This Row],[20D EMA]])/Table2[[#This Row],[20D EMA]]</f>
        <v>3.5407219098473143E-2</v>
      </c>
      <c r="T239" s="1">
        <f>(Table2[[#This Row],[Close Price]]-Table2[[#This Row],[50D EMA]])/Table2[[#This Row],[50D EMA]]</f>
        <v>8.1094031147631807E-2</v>
      </c>
      <c r="U239" s="1">
        <f>(Table2[[#This Row],[Close Price]]-Table2[[#This Row],[200D EMA]])/Table2[[#This Row],[200D EMA]]</f>
        <v>0.22468538437157387</v>
      </c>
      <c r="V239">
        <v>0.99655457907117995</v>
      </c>
      <c r="W239">
        <v>1840.4</v>
      </c>
      <c r="X239">
        <v>1871.5</v>
      </c>
      <c r="Y239">
        <v>1812.85</v>
      </c>
      <c r="Z239">
        <v>1871.5</v>
      </c>
      <c r="AA239">
        <v>1801.3</v>
      </c>
      <c r="AB239">
        <v>1871.5</v>
      </c>
      <c r="AC239" s="1">
        <f>(Table2[[#This Row],[Close Price]]/Table2[[#This Row],[Day Low]])-1</f>
        <v>1.3584003477504991E-2</v>
      </c>
      <c r="AD239" s="1">
        <f>(Table2[[#This Row],[Day High]]/Table2[[#This Row],[Close Price]])-1</f>
        <v>3.2700761230834985E-3</v>
      </c>
      <c r="AE239" s="1">
        <f>(Table2[[#This Row],[Close Price]]/Table2[[#This Row],[Current Week Low]])-1</f>
        <v>2.8987505860937235E-2</v>
      </c>
      <c r="AF239" s="1">
        <f>(Table2[[#This Row],[Current Week High]]/Table2[[#This Row],[Close Price]])-1</f>
        <v>3.2700761230834985E-3</v>
      </c>
      <c r="AG239" s="1">
        <f>(Table2[[#This Row],[Close Price]]/Table2[[#This Row],[Current Month Low]])-1</f>
        <v>3.5585410536834505E-2</v>
      </c>
      <c r="AH239" s="1">
        <f>(Table2[[#This Row],[Current Month High]]/Table2[[#This Row],[Close Price]])-1</f>
        <v>3.2700761230834985E-3</v>
      </c>
      <c r="AI239">
        <v>0.32700761230834902</v>
      </c>
      <c r="AJ239">
        <v>74.6057003790892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0.03</v>
      </c>
      <c r="AM239" t="s">
        <v>3203</v>
      </c>
      <c r="AN239">
        <v>4.25</v>
      </c>
      <c r="AO239" t="s">
        <v>3203</v>
      </c>
      <c r="AP239">
        <v>0.14251594572227899</v>
      </c>
      <c r="AQ239">
        <f>(Table2[[#This Row],[Sharpe Ratio]]-AVERAGE(Table2[Sharpe Ratio]))/_xlfn.STDEV.P(Table2[Sharpe Ratio])</f>
        <v>0.9067249271840746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1.3927182650332322</v>
      </c>
      <c r="AS239">
        <f>_xlfn.RANK.AVG(Table2[[#This Row],[1Y Return vs Nifty Z-Score]],Table2[1Y Return vs Nifty Z-Score])</f>
        <v>260</v>
      </c>
      <c r="AT239">
        <f>_xlfn.RANK.AVG(Table2[[#This Row],[6M Return vs Nifty Z-Score]],Table2[6M Return vs Nifty Z-Score])</f>
        <v>425</v>
      </c>
      <c r="AU239">
        <f>_xlfn.RANK.AVG(Table2[[#This Row],[Sharpe Ratio Z-Score]],Table2[Sharpe Ratio Z-Score])</f>
        <v>131</v>
      </c>
      <c r="AV239">
        <f>(Table2[[#This Row],[Rank 1Y]]+Table2[[#This Row],[Rank 6M]]+Table2[[#This Row],[Rank Sharpe]])/3</f>
        <v>272</v>
      </c>
    </row>
    <row r="240" spans="1:48" x14ac:dyDescent="0.3">
      <c r="A240" t="s">
        <v>346</v>
      </c>
      <c r="B240" t="s">
        <v>347</v>
      </c>
      <c r="C240" t="s">
        <v>3164</v>
      </c>
      <c r="D240" t="s">
        <v>127</v>
      </c>
      <c r="E240">
        <v>74075.151351199995</v>
      </c>
      <c r="F240">
        <v>1591</v>
      </c>
      <c r="G240">
        <v>21.060525930326001</v>
      </c>
      <c r="H240">
        <f>(Table2[[#This Row],[1Y Return vs Nifty]]-AVERAGE(Table2[1Y Return vs Nifty]))/_xlfn.STDEV.P(Table2[1Y Return vs Nifty])</f>
        <v>-0.124154764258887</v>
      </c>
      <c r="I240">
        <v>-8.4107462740155299</v>
      </c>
      <c r="J240">
        <f>(Table2[[#This Row],[1M Return vs Nifty]]-AVERAGE(Table2[1M Return vs Nifty]))/_xlfn.STDEV.P(Table2[1M Return vs Nifty])</f>
        <v>-0.75540625430214792</v>
      </c>
      <c r="K240">
        <v>23.978022428667</v>
      </c>
      <c r="L240">
        <f>(Table2[[#This Row],[6M Return vs Nifty]]-AVERAGE(Table2[6M Return vs Nifty]))/_xlfn.STDEV.P(Table2[6M Return vs Nifty])</f>
        <v>0.28602280260226026</v>
      </c>
      <c r="M240">
        <v>-4.56833803272474</v>
      </c>
      <c r="N240">
        <f>(Table2[[#This Row],[1W Return vs Nifty]]-AVERAGE(Table2[1W Return vs Nifty]))/_xlfn.STDEV.P(Table2[1W Return vs Nifty])</f>
        <v>-0.59715499407491524</v>
      </c>
      <c r="O240">
        <v>1586.8</v>
      </c>
      <c r="P240">
        <v>1590.85895203318</v>
      </c>
      <c r="Q240">
        <v>1400.6595595264801</v>
      </c>
      <c r="R240">
        <v>53.654548658728501</v>
      </c>
      <c r="S240" s="1">
        <f>(Table2[[#This Row],[Close Price]]-Table2[[#This Row],[20D EMA]])/Table2[[#This Row],[20D EMA]]</f>
        <v>2.6468364003025243E-3</v>
      </c>
      <c r="T240" s="1">
        <f>(Table2[[#This Row],[Close Price]]-Table2[[#This Row],[50D EMA]])/Table2[[#This Row],[50D EMA]]</f>
        <v>8.8661516245505014E-5</v>
      </c>
      <c r="U240" s="1">
        <f>(Table2[[#This Row],[Close Price]]-Table2[[#This Row],[200D EMA]])/Table2[[#This Row],[200D EMA]]</f>
        <v>0.13589343618792579</v>
      </c>
      <c r="V240">
        <v>0.72111513706351305</v>
      </c>
      <c r="W240">
        <v>1566.3</v>
      </c>
      <c r="X240">
        <v>1594.1</v>
      </c>
      <c r="Y240">
        <v>1524.75</v>
      </c>
      <c r="Z240">
        <v>1594.1</v>
      </c>
      <c r="AA240">
        <v>1524.75</v>
      </c>
      <c r="AB240">
        <v>1629.9</v>
      </c>
      <c r="AC240" s="1">
        <f>(Table2[[#This Row],[Close Price]]/Table2[[#This Row],[Day Low]])-1</f>
        <v>1.5769648215539833E-2</v>
      </c>
      <c r="AD240" s="1">
        <f>(Table2[[#This Row],[Day High]]/Table2[[#This Row],[Close Price]])-1</f>
        <v>1.9484600879948744E-3</v>
      </c>
      <c r="AE240" s="1">
        <f>(Table2[[#This Row],[Close Price]]/Table2[[#This Row],[Current Week Low]])-1</f>
        <v>4.3449745859976963E-2</v>
      </c>
      <c r="AF240" s="1">
        <f>(Table2[[#This Row],[Current Week High]]/Table2[[#This Row],[Close Price]])-1</f>
        <v>1.9484600879948744E-3</v>
      </c>
      <c r="AG240" s="1">
        <f>(Table2[[#This Row],[Close Price]]/Table2[[#This Row],[Current Month Low]])-1</f>
        <v>4.3449745859976963E-2</v>
      </c>
      <c r="AH240" s="1">
        <f>(Table2[[#This Row],[Current Month High]]/Table2[[#This Row],[Close Price]])-1</f>
        <v>2.4450031426775709E-2</v>
      </c>
      <c r="AI240">
        <v>13.419233186674999</v>
      </c>
      <c r="AJ240">
        <v>58.734909707672301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-0.09</v>
      </c>
      <c r="AM240" t="s">
        <v>3202</v>
      </c>
      <c r="AN240">
        <v>-1.02</v>
      </c>
      <c r="AO240" t="s">
        <v>3202</v>
      </c>
      <c r="AP240">
        <v>9.4567447820259998E-2</v>
      </c>
      <c r="AQ240">
        <f>(Table2[[#This Row],[Sharpe Ratio]]-AVERAGE(Table2[Sharpe Ratio]))/_xlfn.STDEV.P(Table2[Sharpe Ratio])</f>
        <v>0.34686477655159542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338</v>
      </c>
      <c r="AT240">
        <f>_xlfn.RANK.AVG(Table2[[#This Row],[6M Return vs Nifty Z-Score]],Table2[6M Return vs Nifty Z-Score])</f>
        <v>234</v>
      </c>
      <c r="AU240">
        <f>_xlfn.RANK.AVG(Table2[[#This Row],[Sharpe Ratio Z-Score]],Table2[Sharpe Ratio Z-Score])</f>
        <v>250</v>
      </c>
      <c r="AV240">
        <f>(Table2[[#This Row],[Rank 1Y]]+Table2[[#This Row],[Rank 6M]]+Table2[[#This Row],[Rank Sharpe]])/3</f>
        <v>274</v>
      </c>
    </row>
    <row r="241" spans="1:48" x14ac:dyDescent="0.3">
      <c r="A241" t="s">
        <v>365</v>
      </c>
      <c r="B241" t="s">
        <v>366</v>
      </c>
      <c r="C241" t="s">
        <v>3158</v>
      </c>
      <c r="D241" t="s">
        <v>40</v>
      </c>
      <c r="E241">
        <v>68930.376000000004</v>
      </c>
      <c r="F241">
        <v>392.9</v>
      </c>
      <c r="G241">
        <v>63.0945689894506</v>
      </c>
      <c r="H241">
        <f>(Table2[[#This Row],[1Y Return vs Nifty]]-AVERAGE(Table2[1Y Return vs Nifty]))/_xlfn.STDEV.P(Table2[1Y Return vs Nifty])</f>
        <v>0.57024096112374567</v>
      </c>
      <c r="I241">
        <v>-6.1274527884766101</v>
      </c>
      <c r="J241">
        <f>(Table2[[#This Row],[1M Return vs Nifty]]-AVERAGE(Table2[1M Return vs Nifty]))/_xlfn.STDEV.P(Table2[1M Return vs Nifty])</f>
        <v>-0.53943053628655602</v>
      </c>
      <c r="K241">
        <v>0.77840845367753797</v>
      </c>
      <c r="L241">
        <f>(Table2[[#This Row],[6M Return vs Nifty]]-AVERAGE(Table2[6M Return vs Nifty]))/_xlfn.STDEV.P(Table2[6M Return vs Nifty])</f>
        <v>-0.43418381438523612</v>
      </c>
      <c r="M241">
        <v>-4.3689704932501598</v>
      </c>
      <c r="N241">
        <f>(Table2[[#This Row],[1W Return vs Nifty]]-AVERAGE(Table2[1W Return vs Nifty]))/_xlfn.STDEV.P(Table2[1W Return vs Nifty])</f>
        <v>-0.55099266271916536</v>
      </c>
      <c r="O241">
        <v>399.82</v>
      </c>
      <c r="P241">
        <v>395.83941978135101</v>
      </c>
      <c r="Q241">
        <v>351.26015819769202</v>
      </c>
      <c r="R241">
        <v>45.008397100750202</v>
      </c>
      <c r="S241" s="1">
        <f>(Table2[[#This Row],[Close Price]]-Table2[[#This Row],[20D EMA]])/Table2[[#This Row],[20D EMA]]</f>
        <v>-1.7307788504827212E-2</v>
      </c>
      <c r="T241" s="1">
        <f>(Table2[[#This Row],[Close Price]]-Table2[[#This Row],[50D EMA]])/Table2[[#This Row],[50D EMA]]</f>
        <v>-7.4257884244441231E-3</v>
      </c>
      <c r="U241" s="1">
        <f>(Table2[[#This Row],[Close Price]]-Table2[[#This Row],[200D EMA]])/Table2[[#This Row],[200D EMA]]</f>
        <v>0.11854416400641919</v>
      </c>
      <c r="V241">
        <v>0.97786854856057004</v>
      </c>
      <c r="W241">
        <v>386</v>
      </c>
      <c r="X241">
        <v>395.5</v>
      </c>
      <c r="Y241">
        <v>382.1</v>
      </c>
      <c r="Z241">
        <v>407.9</v>
      </c>
      <c r="AA241">
        <v>381.45</v>
      </c>
      <c r="AB241">
        <v>429.2</v>
      </c>
      <c r="AC241" s="1">
        <f>(Table2[[#This Row],[Close Price]]/Table2[[#This Row],[Day Low]])-1</f>
        <v>1.7875647668393668E-2</v>
      </c>
      <c r="AD241" s="1">
        <f>(Table2[[#This Row],[Day High]]/Table2[[#This Row],[Close Price]])-1</f>
        <v>6.6174599134640744E-3</v>
      </c>
      <c r="AE241" s="1">
        <f>(Table2[[#This Row],[Close Price]]/Table2[[#This Row],[Current Week Low]])-1</f>
        <v>2.8264852132949381E-2</v>
      </c>
      <c r="AF241" s="1">
        <f>(Table2[[#This Row],[Current Week High]]/Table2[[#This Row],[Close Price]])-1</f>
        <v>3.8177653346907592E-2</v>
      </c>
      <c r="AG241" s="1">
        <f>(Table2[[#This Row],[Close Price]]/Table2[[#This Row],[Current Month Low]])-1</f>
        <v>3.0017040241185011E-2</v>
      </c>
      <c r="AH241" s="1">
        <f>(Table2[[#This Row],[Current Month High]]/Table2[[#This Row],[Close Price]])-1</f>
        <v>9.2389921099516492E-2</v>
      </c>
      <c r="AI241">
        <v>19.063374904555801</v>
      </c>
      <c r="AJ241">
        <v>94.024691358024597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-0.01</v>
      </c>
      <c r="AM241" t="s">
        <v>3202</v>
      </c>
      <c r="AN241">
        <v>-5.17</v>
      </c>
      <c r="AO241" t="s">
        <v>3202</v>
      </c>
      <c r="AP241">
        <v>0.109626180329679</v>
      </c>
      <c r="AQ241">
        <f>(Table2[[#This Row],[Sharpe Ratio]]-AVERAGE(Table2[Sharpe Ratio]))/_xlfn.STDEV.P(Table2[Sharpe Ratio])</f>
        <v>0.52269477373493856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-0.43167127853227316</v>
      </c>
      <c r="AS241">
        <f>_xlfn.RANK.AVG(Table2[[#This Row],[1Y Return vs Nifty Z-Score]],Table2[1Y Return vs Nifty Z-Score])</f>
        <v>154</v>
      </c>
      <c r="AT241">
        <f>_xlfn.RANK.AVG(Table2[[#This Row],[6M Return vs Nifty Z-Score]],Table2[6M Return vs Nifty Z-Score])</f>
        <v>467</v>
      </c>
      <c r="AU241">
        <f>_xlfn.RANK.AVG(Table2[[#This Row],[Sharpe Ratio Z-Score]],Table2[Sharpe Ratio Z-Score])</f>
        <v>205</v>
      </c>
      <c r="AV241">
        <f>(Table2[[#This Row],[Rank 1Y]]+Table2[[#This Row],[Rank 6M]]+Table2[[#This Row],[Rank Sharpe]])/3</f>
        <v>275.33333333333331</v>
      </c>
    </row>
    <row r="242" spans="1:48" x14ac:dyDescent="0.3">
      <c r="A242" t="s">
        <v>1005</v>
      </c>
      <c r="B242" t="s">
        <v>1006</v>
      </c>
      <c r="C242" t="s">
        <v>3172</v>
      </c>
      <c r="D242" t="s">
        <v>1007</v>
      </c>
      <c r="E242">
        <v>14359.524227374999</v>
      </c>
      <c r="F242">
        <v>808.75</v>
      </c>
      <c r="G242">
        <v>33.081596827532898</v>
      </c>
      <c r="H242">
        <f>(Table2[[#This Row],[1Y Return vs Nifty]]-AVERAGE(Table2[1Y Return vs Nifty]))/_xlfn.STDEV.P(Table2[1Y Return vs Nifty])</f>
        <v>7.4431420605621759E-2</v>
      </c>
      <c r="I242">
        <v>1.917787444839</v>
      </c>
      <c r="J242">
        <f>(Table2[[#This Row],[1M Return vs Nifty]]-AVERAGE(Table2[1M Return vs Nifty]))/_xlfn.STDEV.P(Table2[1M Return vs Nifty])</f>
        <v>0.2215651688223523</v>
      </c>
      <c r="K242">
        <v>26.5922837791564</v>
      </c>
      <c r="L242">
        <f>(Table2[[#This Row],[6M Return vs Nifty]]-AVERAGE(Table2[6M Return vs Nifty]))/_xlfn.STDEV.P(Table2[6M Return vs Nifty])</f>
        <v>0.36717968414291485</v>
      </c>
      <c r="M242">
        <v>-3.9690974283760299</v>
      </c>
      <c r="N242">
        <f>(Table2[[#This Row],[1W Return vs Nifty]]-AVERAGE(Table2[1W Return vs Nifty]))/_xlfn.STDEV.P(Table2[1W Return vs Nifty])</f>
        <v>-0.4584045063442283</v>
      </c>
      <c r="O242">
        <v>817.14</v>
      </c>
      <c r="P242">
        <v>789.94413609973196</v>
      </c>
      <c r="Q242">
        <v>681.02447556107404</v>
      </c>
      <c r="R242">
        <v>38.835232220591301</v>
      </c>
      <c r="S242" s="1">
        <f>(Table2[[#This Row],[Close Price]]-Table2[[#This Row],[20D EMA]])/Table2[[#This Row],[20D EMA]]</f>
        <v>-1.0267518417896549E-2</v>
      </c>
      <c r="T242" s="1">
        <f>(Table2[[#This Row],[Close Price]]-Table2[[#This Row],[50D EMA]])/Table2[[#This Row],[50D EMA]]</f>
        <v>2.3806574466290815E-2</v>
      </c>
      <c r="U242" s="1">
        <f>(Table2[[#This Row],[Close Price]]-Table2[[#This Row],[200D EMA]])/Table2[[#This Row],[200D EMA]]</f>
        <v>0.18754909555004912</v>
      </c>
      <c r="V242">
        <v>0.89773847060330403</v>
      </c>
      <c r="W242">
        <v>800.3</v>
      </c>
      <c r="X242">
        <v>824.4</v>
      </c>
      <c r="Y242">
        <v>800.3</v>
      </c>
      <c r="Z242">
        <v>862.55</v>
      </c>
      <c r="AA242">
        <v>800.3</v>
      </c>
      <c r="AB242">
        <v>862.55</v>
      </c>
      <c r="AC242" s="1">
        <f>(Table2[[#This Row],[Close Price]]/Table2[[#This Row],[Day Low]])-1</f>
        <v>1.055854054729477E-2</v>
      </c>
      <c r="AD242" s="1">
        <f>(Table2[[#This Row],[Day High]]/Table2[[#This Row],[Close Price]])-1</f>
        <v>1.9350850077279658E-2</v>
      </c>
      <c r="AE242" s="1">
        <f>(Table2[[#This Row],[Close Price]]/Table2[[#This Row],[Current Week Low]])-1</f>
        <v>1.055854054729477E-2</v>
      </c>
      <c r="AF242" s="1">
        <f>(Table2[[#This Row],[Current Week High]]/Table2[[#This Row],[Close Price]])-1</f>
        <v>6.6522411128284276E-2</v>
      </c>
      <c r="AG242" s="1">
        <f>(Table2[[#This Row],[Close Price]]/Table2[[#This Row],[Current Month Low]])-1</f>
        <v>1.055854054729477E-2</v>
      </c>
      <c r="AH242" s="1">
        <f>(Table2[[#This Row],[Current Month High]]/Table2[[#This Row],[Close Price]])-1</f>
        <v>6.6522411128284276E-2</v>
      </c>
      <c r="AI242">
        <v>8.1916537867078691</v>
      </c>
      <c r="AJ242">
        <v>78.650320300419693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-0.1</v>
      </c>
      <c r="AM242" t="s">
        <v>3202</v>
      </c>
      <c r="AN242">
        <v>-1.27</v>
      </c>
      <c r="AO242" t="s">
        <v>3202</v>
      </c>
      <c r="AP242">
        <v>6.7865948758387001E-2</v>
      </c>
      <c r="AQ242">
        <f>(Table2[[#This Row],[Sharpe Ratio]]-AVERAGE(Table2[Sharpe Ratio]))/_xlfn.STDEV.P(Table2[Sharpe Ratio])</f>
        <v>3.5090561696290344E-2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0.23986232892295095</v>
      </c>
      <c r="AS242">
        <f>_xlfn.RANK.AVG(Table2[[#This Row],[1Y Return vs Nifty Z-Score]],Table2[1Y Return vs Nifty Z-Score])</f>
        <v>279</v>
      </c>
      <c r="AT242">
        <f>_xlfn.RANK.AVG(Table2[[#This Row],[6M Return vs Nifty Z-Score]],Table2[6M Return vs Nifty Z-Score])</f>
        <v>211</v>
      </c>
      <c r="AU242">
        <f>_xlfn.RANK.AVG(Table2[[#This Row],[Sharpe Ratio Z-Score]],Table2[Sharpe Ratio Z-Score])</f>
        <v>338</v>
      </c>
      <c r="AV242">
        <f>(Table2[[#This Row],[Rank 1Y]]+Table2[[#This Row],[Rank 6M]]+Table2[[#This Row],[Rank Sharpe]])/3</f>
        <v>276</v>
      </c>
    </row>
    <row r="243" spans="1:48" x14ac:dyDescent="0.3">
      <c r="A243" t="s">
        <v>716</v>
      </c>
      <c r="B243" t="s">
        <v>717</v>
      </c>
      <c r="C243" t="s">
        <v>3161</v>
      </c>
      <c r="D243" t="s">
        <v>46</v>
      </c>
      <c r="E243">
        <v>25597.003559050001</v>
      </c>
      <c r="F243">
        <v>995.65</v>
      </c>
      <c r="G243">
        <v>22.677863461175399</v>
      </c>
      <c r="H243">
        <f>(Table2[[#This Row],[1Y Return vs Nifty]]-AVERAGE(Table2[1Y Return vs Nifty]))/_xlfn.STDEV.P(Table2[1Y Return vs Nifty])</f>
        <v>-9.743660473416503E-2</v>
      </c>
      <c r="I243">
        <v>10.0226203843023</v>
      </c>
      <c r="J243">
        <f>(Table2[[#This Row],[1M Return vs Nifty]]-AVERAGE(Table2[1M Return vs Nifty]))/_xlfn.STDEV.P(Table2[1M Return vs Nifty])</f>
        <v>0.98819772157272867</v>
      </c>
      <c r="K243">
        <v>21.737720534496901</v>
      </c>
      <c r="L243">
        <f>(Table2[[#This Row],[6M Return vs Nifty]]-AVERAGE(Table2[6M Return vs Nifty]))/_xlfn.STDEV.P(Table2[6M Return vs Nifty])</f>
        <v>0.21647508297337539</v>
      </c>
      <c r="M243">
        <v>0.93447617725281995</v>
      </c>
      <c r="N243">
        <f>(Table2[[#This Row],[1W Return vs Nifty]]-AVERAGE(Table2[1W Return vs Nifty]))/_xlfn.STDEV.P(Table2[1W Return vs Nifty])</f>
        <v>0.67698789608450183</v>
      </c>
      <c r="O243">
        <v>925.84</v>
      </c>
      <c r="P243">
        <v>887.02318316352205</v>
      </c>
      <c r="Q243">
        <v>773.874542370462</v>
      </c>
      <c r="R243">
        <v>69.776156881187802</v>
      </c>
      <c r="S243" s="1">
        <f>(Table2[[#This Row],[Close Price]]-Table2[[#This Row],[20D EMA]])/Table2[[#This Row],[20D EMA]]</f>
        <v>7.5401797286788155E-2</v>
      </c>
      <c r="T243" s="1">
        <f>(Table2[[#This Row],[Close Price]]-Table2[[#This Row],[50D EMA]])/Table2[[#This Row],[50D EMA]]</f>
        <v>0.1224622071872643</v>
      </c>
      <c r="U243" s="1">
        <f>(Table2[[#This Row],[Close Price]]-Table2[[#This Row],[200D EMA]])/Table2[[#This Row],[200D EMA]]</f>
        <v>0.28657805042948642</v>
      </c>
      <c r="V243">
        <v>2.7755259528695002</v>
      </c>
      <c r="W243">
        <v>956</v>
      </c>
      <c r="X243">
        <v>998</v>
      </c>
      <c r="Y243">
        <v>950</v>
      </c>
      <c r="Z243">
        <v>998</v>
      </c>
      <c r="AA243">
        <v>920.8</v>
      </c>
      <c r="AB243">
        <v>1040</v>
      </c>
      <c r="AC243" s="1">
        <f>(Table2[[#This Row],[Close Price]]/Table2[[#This Row],[Day Low]])-1</f>
        <v>4.1474895397489497E-2</v>
      </c>
      <c r="AD243" s="1">
        <f>(Table2[[#This Row],[Day High]]/Table2[[#This Row],[Close Price]])-1</f>
        <v>2.3602671621554272E-3</v>
      </c>
      <c r="AE243" s="1">
        <f>(Table2[[#This Row],[Close Price]]/Table2[[#This Row],[Current Week Low]])-1</f>
        <v>4.8052631578947347E-2</v>
      </c>
      <c r="AF243" s="1">
        <f>(Table2[[#This Row],[Current Week High]]/Table2[[#This Row],[Close Price]])-1</f>
        <v>2.3602671621554272E-3</v>
      </c>
      <c r="AG243" s="1">
        <f>(Table2[[#This Row],[Close Price]]/Table2[[#This Row],[Current Month Low]])-1</f>
        <v>8.1288010425716761E-2</v>
      </c>
      <c r="AH243" s="1">
        <f>(Table2[[#This Row],[Current Month High]]/Table2[[#This Row],[Close Price]])-1</f>
        <v>4.4543765379400524E-2</v>
      </c>
      <c r="AI243">
        <v>4.4543765379400497</v>
      </c>
      <c r="AJ243">
        <v>81.010817198436499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</v>
      </c>
      <c r="AM243" t="s">
        <v>3203</v>
      </c>
      <c r="AN243">
        <v>15.22</v>
      </c>
      <c r="AO243" t="s">
        <v>3203</v>
      </c>
      <c r="AP243">
        <v>9.5261097782586998E-2</v>
      </c>
      <c r="AQ243">
        <f>(Table2[[#This Row],[Sharpe Ratio]]-AVERAGE(Table2[Sharpe Ratio]))/_xlfn.STDEV.P(Table2[Sharpe Ratio])</f>
        <v>0.35496402865305188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2.1391881245494928</v>
      </c>
      <c r="AS243">
        <f>_xlfn.RANK.AVG(Table2[[#This Row],[1Y Return vs Nifty Z-Score]],Table2[1Y Return vs Nifty Z-Score])</f>
        <v>331</v>
      </c>
      <c r="AT243">
        <f>_xlfn.RANK.AVG(Table2[[#This Row],[6M Return vs Nifty Z-Score]],Table2[6M Return vs Nifty Z-Score])</f>
        <v>254</v>
      </c>
      <c r="AU243">
        <f>_xlfn.RANK.AVG(Table2[[#This Row],[Sharpe Ratio Z-Score]],Table2[Sharpe Ratio Z-Score])</f>
        <v>245</v>
      </c>
      <c r="AV243">
        <f>(Table2[[#This Row],[Rank 1Y]]+Table2[[#This Row],[Rank 6M]]+Table2[[#This Row],[Rank Sharpe]])/3</f>
        <v>276.66666666666669</v>
      </c>
    </row>
    <row r="244" spans="1:48" x14ac:dyDescent="0.3">
      <c r="A244" t="s">
        <v>1081</v>
      </c>
      <c r="B244" t="s">
        <v>1082</v>
      </c>
      <c r="C244" t="s">
        <v>3170</v>
      </c>
      <c r="D244" t="s">
        <v>127</v>
      </c>
      <c r="E244">
        <v>12226.854978380001</v>
      </c>
      <c r="F244">
        <v>913.85</v>
      </c>
      <c r="G244">
        <v>27.875906633878198</v>
      </c>
      <c r="H244">
        <f>(Table2[[#This Row],[1Y Return vs Nifty]]-AVERAGE(Table2[1Y Return vs Nifty]))/_xlfn.STDEV.P(Table2[1Y Return vs Nifty])</f>
        <v>-1.1565755850984251E-2</v>
      </c>
      <c r="I244">
        <v>-21.706293799045099</v>
      </c>
      <c r="J244">
        <f>(Table2[[#This Row],[1M Return vs Nifty]]-AVERAGE(Table2[1M Return vs Nifty]))/_xlfn.STDEV.P(Table2[1M Return vs Nifty])</f>
        <v>-2.0130261972990642</v>
      </c>
      <c r="K244">
        <v>15.9821027360684</v>
      </c>
      <c r="L244">
        <f>(Table2[[#This Row],[6M Return vs Nifty]]-AVERAGE(Table2[6M Return vs Nifty]))/_xlfn.STDEV.P(Table2[6M Return vs Nifty])</f>
        <v>3.7798229653832338E-2</v>
      </c>
      <c r="M244">
        <v>-5.0286713965668799</v>
      </c>
      <c r="N244">
        <f>(Table2[[#This Row],[1W Return vs Nifty]]-AVERAGE(Table2[1W Return vs Nifty]))/_xlfn.STDEV.P(Table2[1W Return vs Nifty])</f>
        <v>-0.70374236196735629</v>
      </c>
      <c r="O244">
        <v>952.36</v>
      </c>
      <c r="P244">
        <v>992.03219495346605</v>
      </c>
      <c r="Q244">
        <v>880.58253363076597</v>
      </c>
      <c r="R244">
        <v>36.196523068126801</v>
      </c>
      <c r="S244" s="1">
        <f>(Table2[[#This Row],[Close Price]]-Table2[[#This Row],[20D EMA]])/Table2[[#This Row],[20D EMA]]</f>
        <v>-4.04363896005712E-2</v>
      </c>
      <c r="T244" s="1">
        <f>(Table2[[#This Row],[Close Price]]-Table2[[#This Row],[50D EMA]])/Table2[[#This Row],[50D EMA]]</f>
        <v>-7.8810138774914829E-2</v>
      </c>
      <c r="U244" s="1">
        <f>(Table2[[#This Row],[Close Price]]-Table2[[#This Row],[200D EMA]])/Table2[[#This Row],[200D EMA]]</f>
        <v>3.7778930535980089E-2</v>
      </c>
      <c r="V244">
        <v>0.70896146937428095</v>
      </c>
      <c r="W244">
        <v>903.15</v>
      </c>
      <c r="X244">
        <v>921.6</v>
      </c>
      <c r="Y244">
        <v>903.15</v>
      </c>
      <c r="Z244">
        <v>931.35</v>
      </c>
      <c r="AA244">
        <v>903.15</v>
      </c>
      <c r="AB244">
        <v>961.8</v>
      </c>
      <c r="AC244" s="1">
        <f>(Table2[[#This Row],[Close Price]]/Table2[[#This Row],[Day Low]])-1</f>
        <v>1.1847422908708438E-2</v>
      </c>
      <c r="AD244" s="1">
        <f>(Table2[[#This Row],[Day High]]/Table2[[#This Row],[Close Price]])-1</f>
        <v>8.480604037861772E-3</v>
      </c>
      <c r="AE244" s="1">
        <f>(Table2[[#This Row],[Close Price]]/Table2[[#This Row],[Current Week Low]])-1</f>
        <v>1.1847422908708438E-2</v>
      </c>
      <c r="AF244" s="1">
        <f>(Table2[[#This Row],[Current Week High]]/Table2[[#This Row],[Close Price]])-1</f>
        <v>1.9149751053236352E-2</v>
      </c>
      <c r="AG244" s="1">
        <f>(Table2[[#This Row],[Close Price]]/Table2[[#This Row],[Current Month Low]])-1</f>
        <v>1.1847422908708438E-2</v>
      </c>
      <c r="AH244" s="1">
        <f>(Table2[[#This Row],[Current Month High]]/Table2[[#This Row],[Close Price]])-1</f>
        <v>5.2470317885867424E-2</v>
      </c>
      <c r="AI244">
        <v>33.9333588663347</v>
      </c>
      <c r="AJ244">
        <v>64.865596247519406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-0.14000000000000001</v>
      </c>
      <c r="AM244" t="s">
        <v>3202</v>
      </c>
      <c r="AN244">
        <v>-3.26</v>
      </c>
      <c r="AO244" t="s">
        <v>3202</v>
      </c>
      <c r="AP244">
        <v>0.10654406824569</v>
      </c>
      <c r="AQ244">
        <f>(Table2[[#This Row],[Sharpe Ratio]]-AVERAGE(Table2[Sharpe Ratio]))/_xlfn.STDEV.P(Table2[Sharpe Ratio])</f>
        <v>0.48670716596598684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310</v>
      </c>
      <c r="AT244">
        <f>_xlfn.RANK.AVG(Table2[[#This Row],[6M Return vs Nifty Z-Score]],Table2[6M Return vs Nifty Z-Score])</f>
        <v>308</v>
      </c>
      <c r="AU244">
        <f>_xlfn.RANK.AVG(Table2[[#This Row],[Sharpe Ratio Z-Score]],Table2[Sharpe Ratio Z-Score])</f>
        <v>213</v>
      </c>
      <c r="AV244">
        <f>(Table2[[#This Row],[Rank 1Y]]+Table2[[#This Row],[Rank 6M]]+Table2[[#This Row],[Rank Sharpe]])/3</f>
        <v>277</v>
      </c>
    </row>
    <row r="245" spans="1:48" x14ac:dyDescent="0.3">
      <c r="A245" t="s">
        <v>763</v>
      </c>
      <c r="B245" t="s">
        <v>764</v>
      </c>
      <c r="C245" t="s">
        <v>3160</v>
      </c>
      <c r="D245" t="s">
        <v>121</v>
      </c>
      <c r="E245">
        <v>21983.555403999999</v>
      </c>
      <c r="F245">
        <v>878</v>
      </c>
      <c r="G245">
        <v>49.939276331282599</v>
      </c>
      <c r="H245">
        <f>(Table2[[#This Row],[1Y Return vs Nifty]]-AVERAGE(Table2[1Y Return vs Nifty]))/_xlfn.STDEV.P(Table2[1Y Return vs Nifty])</f>
        <v>0.35291761263832316</v>
      </c>
      <c r="I245">
        <v>0.83132377099429999</v>
      </c>
      <c r="J245">
        <f>(Table2[[#This Row],[1M Return vs Nifty]]-AVERAGE(Table2[1M Return vs Nifty]))/_xlfn.STDEV.P(Table2[1M Return vs Nifty])</f>
        <v>0.11879705182705368</v>
      </c>
      <c r="K245">
        <v>57.848278377910702</v>
      </c>
      <c r="L245">
        <f>(Table2[[#This Row],[6M Return vs Nifty]]-AVERAGE(Table2[6M Return vs Nifty]))/_xlfn.STDEV.P(Table2[6M Return vs Nifty])</f>
        <v>1.3374878174944538</v>
      </c>
      <c r="M245">
        <v>-2.8582063549313799</v>
      </c>
      <c r="N245">
        <f>(Table2[[#This Row],[1W Return vs Nifty]]-AVERAGE(Table2[1W Return vs Nifty]))/_xlfn.STDEV.P(Table2[1W Return vs Nifty])</f>
        <v>-0.20118448964720165</v>
      </c>
      <c r="O245">
        <v>844.57</v>
      </c>
      <c r="P245">
        <v>791.15029304614097</v>
      </c>
      <c r="Q245">
        <v>642.31343717750303</v>
      </c>
      <c r="R245">
        <v>61.061261044883601</v>
      </c>
      <c r="S245" s="1">
        <f>(Table2[[#This Row],[Close Price]]-Table2[[#This Row],[20D EMA]])/Table2[[#This Row],[20D EMA]]</f>
        <v>3.9582272635779091E-2</v>
      </c>
      <c r="T245" s="1">
        <f>(Table2[[#This Row],[Close Price]]-Table2[[#This Row],[50D EMA]])/Table2[[#This Row],[50D EMA]]</f>
        <v>0.10977649596698542</v>
      </c>
      <c r="U245" s="1">
        <f>(Table2[[#This Row],[Close Price]]-Table2[[#This Row],[200D EMA]])/Table2[[#This Row],[200D EMA]]</f>
        <v>0.36693388177922409</v>
      </c>
      <c r="V245">
        <v>1.0368194319778401</v>
      </c>
      <c r="W245">
        <v>836.95</v>
      </c>
      <c r="X245">
        <v>890.15</v>
      </c>
      <c r="Y245">
        <v>825</v>
      </c>
      <c r="Z245">
        <v>899.8</v>
      </c>
      <c r="AA245">
        <v>820</v>
      </c>
      <c r="AB245">
        <v>901.75</v>
      </c>
      <c r="AC245" s="1">
        <f>(Table2[[#This Row],[Close Price]]/Table2[[#This Row],[Day Low]])-1</f>
        <v>4.9047135432224165E-2</v>
      </c>
      <c r="AD245" s="1">
        <f>(Table2[[#This Row],[Day High]]/Table2[[#This Row],[Close Price]])-1</f>
        <v>1.3838268792710773E-2</v>
      </c>
      <c r="AE245" s="1">
        <f>(Table2[[#This Row],[Close Price]]/Table2[[#This Row],[Current Week Low]])-1</f>
        <v>6.4242424242424212E-2</v>
      </c>
      <c r="AF245" s="1">
        <f>(Table2[[#This Row],[Current Week High]]/Table2[[#This Row],[Close Price]])-1</f>
        <v>2.4829157175398686E-2</v>
      </c>
      <c r="AG245" s="1">
        <f>(Table2[[#This Row],[Close Price]]/Table2[[#This Row],[Current Month Low]])-1</f>
        <v>7.0731707317073234E-2</v>
      </c>
      <c r="AH245" s="1">
        <f>(Table2[[#This Row],[Current Month High]]/Table2[[#This Row],[Close Price]])-1</f>
        <v>2.7050113895216388E-2</v>
      </c>
      <c r="AI245">
        <v>2.7050113895216299</v>
      </c>
      <c r="AJ245">
        <v>95.024433585073297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0.05</v>
      </c>
      <c r="AM245" t="s">
        <v>3203</v>
      </c>
      <c r="AN245">
        <v>2.79</v>
      </c>
      <c r="AO245" t="s">
        <v>3203</v>
      </c>
      <c r="AQ245">
        <f>(Table2[[#This Row],[Sharpe Ratio]]-AVERAGE(Table2[Sharpe Ratio]))/_xlfn.STDEV.P(Table2[Sharpe Ratio])</f>
        <v>-0.7573313484192038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0.85068664389342508</v>
      </c>
      <c r="AS245">
        <f>_xlfn.RANK.AVG(Table2[[#This Row],[1Y Return vs Nifty Z-Score]],Table2[1Y Return vs Nifty Z-Score])</f>
        <v>199</v>
      </c>
      <c r="AT245">
        <f>_xlfn.RANK.AVG(Table2[[#This Row],[6M Return vs Nifty Z-Score]],Table2[6M Return vs Nifty Z-Score])</f>
        <v>70</v>
      </c>
      <c r="AU245">
        <f>_xlfn.RANK.AVG(Table2[[#This Row],[Sharpe Ratio Z-Score]],Table2[Sharpe Ratio Z-Score])</f>
        <v>563.5</v>
      </c>
      <c r="AV245">
        <f>(Table2[[#This Row],[Rank 1Y]]+Table2[[#This Row],[Rank 6M]]+Table2[[#This Row],[Rank Sharpe]])/3</f>
        <v>277.5</v>
      </c>
    </row>
    <row r="246" spans="1:48" x14ac:dyDescent="0.3">
      <c r="A246" t="s">
        <v>1098</v>
      </c>
      <c r="B246" t="s">
        <v>1099</v>
      </c>
      <c r="C246" t="s">
        <v>3163</v>
      </c>
      <c r="D246" t="s">
        <v>106</v>
      </c>
      <c r="E246">
        <v>11849.630311883</v>
      </c>
      <c r="F246">
        <v>17.29</v>
      </c>
      <c r="G246">
        <v>71.747956374132698</v>
      </c>
      <c r="H246">
        <f>(Table2[[#This Row],[1Y Return vs Nifty]]-AVERAGE(Table2[1Y Return vs Nifty]))/_xlfn.STDEV.P(Table2[1Y Return vs Nifty])</f>
        <v>0.71319354842426386</v>
      </c>
      <c r="I246">
        <v>-6.2748163325959903</v>
      </c>
      <c r="J246">
        <f>(Table2[[#This Row],[1M Return vs Nifty]]-AVERAGE(Table2[1M Return vs Nifty]))/_xlfn.STDEV.P(Table2[1M Return vs Nifty])</f>
        <v>-0.55336958855998442</v>
      </c>
      <c r="K246">
        <v>-4.9274578421892397</v>
      </c>
      <c r="L246">
        <f>(Table2[[#This Row],[6M Return vs Nifty]]-AVERAGE(Table2[6M Return vs Nifty]))/_xlfn.STDEV.P(Table2[6M Return vs Nifty])</f>
        <v>-0.61131618677554245</v>
      </c>
      <c r="M246">
        <v>-5.73411553691406</v>
      </c>
      <c r="N246">
        <f>(Table2[[#This Row],[1W Return vs Nifty]]-AVERAGE(Table2[1W Return vs Nifty]))/_xlfn.STDEV.P(Table2[1W Return vs Nifty])</f>
        <v>-0.86708362727815569</v>
      </c>
      <c r="O246">
        <v>17.829999999999998</v>
      </c>
      <c r="P246">
        <v>18.22444072867</v>
      </c>
      <c r="Q246">
        <v>16.870135017388598</v>
      </c>
      <c r="R246">
        <v>34.513360957044902</v>
      </c>
      <c r="S246" s="1">
        <f>(Table2[[#This Row],[Close Price]]-Table2[[#This Row],[20D EMA]])/Table2[[#This Row],[20D EMA]]</f>
        <v>-3.0286034772854693E-2</v>
      </c>
      <c r="T246" s="1">
        <f>(Table2[[#This Row],[Close Price]]-Table2[[#This Row],[50D EMA]])/Table2[[#This Row],[50D EMA]]</f>
        <v>-5.1274041414065143E-2</v>
      </c>
      <c r="U246" s="1">
        <f>(Table2[[#This Row],[Close Price]]-Table2[[#This Row],[200D EMA]])/Table2[[#This Row],[200D EMA]]</f>
        <v>2.4888062969183836E-2</v>
      </c>
      <c r="V246">
        <v>0.56421253563969298</v>
      </c>
      <c r="W246">
        <v>17.059999999999999</v>
      </c>
      <c r="X246">
        <v>17.440000000000001</v>
      </c>
      <c r="Y246">
        <v>17.010000000000002</v>
      </c>
      <c r="Z246">
        <v>17.649999999999999</v>
      </c>
      <c r="AA246">
        <v>17.010000000000002</v>
      </c>
      <c r="AB246">
        <v>18.48</v>
      </c>
      <c r="AC246" s="1">
        <f>(Table2[[#This Row],[Close Price]]/Table2[[#This Row],[Day Low]])-1</f>
        <v>1.3481828839390309E-2</v>
      </c>
      <c r="AD246" s="1">
        <f>(Table2[[#This Row],[Day High]]/Table2[[#This Row],[Close Price]])-1</f>
        <v>8.6755349913245627E-3</v>
      </c>
      <c r="AE246" s="1">
        <f>(Table2[[#This Row],[Close Price]]/Table2[[#This Row],[Current Week Low]])-1</f>
        <v>1.6460905349794164E-2</v>
      </c>
      <c r="AF246" s="1">
        <f>(Table2[[#This Row],[Current Week High]]/Table2[[#This Row],[Close Price]])-1</f>
        <v>2.0821283979178595E-2</v>
      </c>
      <c r="AG246" s="1">
        <f>(Table2[[#This Row],[Close Price]]/Table2[[#This Row],[Current Month Low]])-1</f>
        <v>1.6460905349794164E-2</v>
      </c>
      <c r="AH246" s="1">
        <f>(Table2[[#This Row],[Current Month High]]/Table2[[#This Row],[Close Price]])-1</f>
        <v>6.8825910931174183E-2</v>
      </c>
      <c r="AI246">
        <v>38.808559861191398</v>
      </c>
      <c r="AJ246">
        <v>107.06586826347301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-0.18</v>
      </c>
      <c r="AM246" t="s">
        <v>3202</v>
      </c>
      <c r="AN246">
        <v>-5</v>
      </c>
      <c r="AO246" t="s">
        <v>3202</v>
      </c>
      <c r="AP246">
        <v>0.12521766887862101</v>
      </c>
      <c r="AQ246">
        <f>(Table2[[#This Row],[Sharpe Ratio]]-AVERAGE(Table2[Sharpe Ratio]))/_xlfn.STDEV.P(Table2[Sharpe Ratio])</f>
        <v>0.70474538031353773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130</v>
      </c>
      <c r="AT246">
        <f>_xlfn.RANK.AVG(Table2[[#This Row],[6M Return vs Nifty Z-Score]],Table2[6M Return vs Nifty Z-Score])</f>
        <v>533</v>
      </c>
      <c r="AU246">
        <f>_xlfn.RANK.AVG(Table2[[#This Row],[Sharpe Ratio Z-Score]],Table2[Sharpe Ratio Z-Score])</f>
        <v>170</v>
      </c>
      <c r="AV246">
        <f>(Table2[[#This Row],[Rank 1Y]]+Table2[[#This Row],[Rank 6M]]+Table2[[#This Row],[Rank Sharpe]])/3</f>
        <v>277.66666666666669</v>
      </c>
    </row>
    <row r="247" spans="1:48" x14ac:dyDescent="0.3">
      <c r="A247" t="s">
        <v>752</v>
      </c>
      <c r="B247" t="s">
        <v>753</v>
      </c>
      <c r="C247" t="s">
        <v>3161</v>
      </c>
      <c r="D247" t="s">
        <v>46</v>
      </c>
      <c r="E247">
        <v>22544.161568700001</v>
      </c>
      <c r="F247">
        <v>239.7</v>
      </c>
      <c r="G247">
        <v>31.806626939479301</v>
      </c>
      <c r="H247">
        <f>(Table2[[#This Row],[1Y Return vs Nifty]]-AVERAGE(Table2[1Y Return vs Nifty]))/_xlfn.STDEV.P(Table2[1Y Return vs Nifty])</f>
        <v>5.3369120245632791E-2</v>
      </c>
      <c r="I247">
        <v>-14.2774873341267</v>
      </c>
      <c r="J247">
        <f>(Table2[[#This Row],[1M Return vs Nifty]]-AVERAGE(Table2[1M Return vs Nifty]))/_xlfn.STDEV.P(Table2[1M Return vs Nifty])</f>
        <v>-1.3103386889164397</v>
      </c>
      <c r="K247">
        <v>1.8206471078947599</v>
      </c>
      <c r="L247">
        <f>(Table2[[#This Row],[6M Return vs Nifty]]-AVERAGE(Table2[6M Return vs Nifty]))/_xlfn.STDEV.P(Table2[6M Return vs Nifty])</f>
        <v>-0.40182865640473669</v>
      </c>
      <c r="M247">
        <v>-7.9617601006259804</v>
      </c>
      <c r="N247">
        <f>(Table2[[#This Row],[1W Return vs Nifty]]-AVERAGE(Table2[1W Return vs Nifty]))/_xlfn.STDEV.P(Table2[1W Return vs Nifty])</f>
        <v>-1.3828810673424452</v>
      </c>
      <c r="O247">
        <v>255.6</v>
      </c>
      <c r="P247">
        <v>265.94050785339601</v>
      </c>
      <c r="Q247">
        <v>234.41305252451099</v>
      </c>
      <c r="R247">
        <v>24.813638982613</v>
      </c>
      <c r="S247" s="1">
        <f>(Table2[[#This Row],[Close Price]]-Table2[[#This Row],[20D EMA]])/Table2[[#This Row],[20D EMA]]</f>
        <v>-6.2206572769953075E-2</v>
      </c>
      <c r="T247" s="1">
        <f>(Table2[[#This Row],[Close Price]]-Table2[[#This Row],[50D EMA]])/Table2[[#This Row],[50D EMA]]</f>
        <v>-9.8670593905391527E-2</v>
      </c>
      <c r="U247" s="1">
        <f>(Table2[[#This Row],[Close Price]]-Table2[[#This Row],[200D EMA]])/Table2[[#This Row],[200D EMA]]</f>
        <v>2.2553980755556178E-2</v>
      </c>
      <c r="V247">
        <v>0.26721772858745002</v>
      </c>
      <c r="W247">
        <v>234.6</v>
      </c>
      <c r="X247">
        <v>240.9</v>
      </c>
      <c r="Y247">
        <v>234.6</v>
      </c>
      <c r="Z247">
        <v>245.55</v>
      </c>
      <c r="AA247">
        <v>234.6</v>
      </c>
      <c r="AB247">
        <v>263.2</v>
      </c>
      <c r="AC247" s="1">
        <f>(Table2[[#This Row],[Close Price]]/Table2[[#This Row],[Day Low]])-1</f>
        <v>2.1739130434782483E-2</v>
      </c>
      <c r="AD247" s="1">
        <f>(Table2[[#This Row],[Day High]]/Table2[[#This Row],[Close Price]])-1</f>
        <v>5.0062578222778154E-3</v>
      </c>
      <c r="AE247" s="1">
        <f>(Table2[[#This Row],[Close Price]]/Table2[[#This Row],[Current Week Low]])-1</f>
        <v>2.1739130434782483E-2</v>
      </c>
      <c r="AF247" s="1">
        <f>(Table2[[#This Row],[Current Week High]]/Table2[[#This Row],[Close Price]])-1</f>
        <v>2.4405506883604655E-2</v>
      </c>
      <c r="AG247" s="1">
        <f>(Table2[[#This Row],[Close Price]]/Table2[[#This Row],[Current Month Low]])-1</f>
        <v>2.1739130434782483E-2</v>
      </c>
      <c r="AH247" s="1">
        <f>(Table2[[#This Row],[Current Month High]]/Table2[[#This Row],[Close Price]])-1</f>
        <v>9.8039215686274606E-2</v>
      </c>
      <c r="AI247">
        <v>46.6833541927409</v>
      </c>
      <c r="AJ247">
        <v>88.369351669940997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-0.16</v>
      </c>
      <c r="AM247" t="s">
        <v>3202</v>
      </c>
      <c r="AN247">
        <v>-8.98</v>
      </c>
      <c r="AO247" t="s">
        <v>3202</v>
      </c>
      <c r="AP247">
        <v>0.16647070131866401</v>
      </c>
      <c r="AQ247">
        <f>(Table2[[#This Row],[Sharpe Ratio]]-AVERAGE(Table2[Sharpe Ratio]))/_xlfn.STDEV.P(Table2[Sharpe Ratio])</f>
        <v>1.1864273926077438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287</v>
      </c>
      <c r="AT247">
        <f>_xlfn.RANK.AVG(Table2[[#This Row],[6M Return vs Nifty Z-Score]],Table2[6M Return vs Nifty Z-Score])</f>
        <v>456</v>
      </c>
      <c r="AU247">
        <f>_xlfn.RANK.AVG(Table2[[#This Row],[Sharpe Ratio Z-Score]],Table2[Sharpe Ratio Z-Score])</f>
        <v>93</v>
      </c>
      <c r="AV247">
        <f>(Table2[[#This Row],[Rank 1Y]]+Table2[[#This Row],[Rank 6M]]+Table2[[#This Row],[Rank Sharpe]])/3</f>
        <v>278.66666666666669</v>
      </c>
    </row>
    <row r="248" spans="1:48" x14ac:dyDescent="0.3">
      <c r="A248" t="s">
        <v>1026</v>
      </c>
      <c r="B248" t="s">
        <v>1027</v>
      </c>
      <c r="C248" t="s">
        <v>3162</v>
      </c>
      <c r="D248" t="s">
        <v>54</v>
      </c>
      <c r="E248">
        <v>13691.408766839901</v>
      </c>
      <c r="F248">
        <v>564.9</v>
      </c>
      <c r="G248">
        <v>56.570407049688498</v>
      </c>
      <c r="H248">
        <f>(Table2[[#This Row],[1Y Return vs Nifty]]-AVERAGE(Table2[1Y Return vs Nifty]))/_xlfn.STDEV.P(Table2[1Y Return vs Nifty])</f>
        <v>0.46246284051082892</v>
      </c>
      <c r="I248">
        <v>-1.26723773055393</v>
      </c>
      <c r="J248">
        <f>(Table2[[#This Row],[1M Return vs Nifty]]-AVERAGE(Table2[1M Return vs Nifty]))/_xlfn.STDEV.P(Table2[1M Return vs Nifty])</f>
        <v>-7.9704949762891317E-2</v>
      </c>
      <c r="K248">
        <v>18.054782946581</v>
      </c>
      <c r="L248">
        <f>(Table2[[#This Row],[6M Return vs Nifty]]-AVERAGE(Table2[6M Return vs Nifty]))/_xlfn.STDEV.P(Table2[6M Return vs Nifty])</f>
        <v>0.10214231762527408</v>
      </c>
      <c r="M248">
        <v>-4.57624636704415</v>
      </c>
      <c r="N248">
        <f>(Table2[[#This Row],[1W Return vs Nifty]]-AVERAGE(Table2[1W Return vs Nifty]))/_xlfn.STDEV.P(Table2[1W Return vs Nifty])</f>
        <v>-0.59898612039711785</v>
      </c>
      <c r="O248">
        <v>666.46</v>
      </c>
      <c r="P248">
        <v>622.145891998764</v>
      </c>
      <c r="Q248">
        <v>494.862997767514</v>
      </c>
      <c r="R248">
        <v>21.807878454605198</v>
      </c>
      <c r="S248" s="1">
        <f>(Table2[[#This Row],[Close Price]]-Table2[[#This Row],[20D EMA]])/Table2[[#This Row],[20D EMA]]</f>
        <v>-0.15238724004441384</v>
      </c>
      <c r="T248" s="1">
        <f>(Table2[[#This Row],[Close Price]]-Table2[[#This Row],[50D EMA]])/Table2[[#This Row],[50D EMA]]</f>
        <v>-9.201361406542527E-2</v>
      </c>
      <c r="U248" s="1">
        <f>(Table2[[#This Row],[Close Price]]-Table2[[#This Row],[200D EMA]])/Table2[[#This Row],[200D EMA]]</f>
        <v>0.14152806443085339</v>
      </c>
      <c r="V248">
        <v>2.04970963220347</v>
      </c>
      <c r="W248">
        <v>562.1</v>
      </c>
      <c r="X248">
        <v>690</v>
      </c>
      <c r="Y248">
        <v>562.1</v>
      </c>
      <c r="Z248">
        <v>698.7</v>
      </c>
      <c r="AA248">
        <v>562.1</v>
      </c>
      <c r="AB248">
        <v>719.9</v>
      </c>
      <c r="AC248" s="1">
        <f>(Table2[[#This Row],[Close Price]]/Table2[[#This Row],[Day Low]])-1</f>
        <v>4.9813200498132204E-3</v>
      </c>
      <c r="AD248" s="1">
        <f>(Table2[[#This Row],[Day High]]/Table2[[#This Row],[Close Price]])-1</f>
        <v>0.22145512480084983</v>
      </c>
      <c r="AE248" s="1">
        <f>(Table2[[#This Row],[Close Price]]/Table2[[#This Row],[Current Week Low]])-1</f>
        <v>4.9813200498132204E-3</v>
      </c>
      <c r="AF248" s="1">
        <f>(Table2[[#This Row],[Current Week High]]/Table2[[#This Row],[Close Price]])-1</f>
        <v>0.23685608072225195</v>
      </c>
      <c r="AG248" s="1">
        <f>(Table2[[#This Row],[Close Price]]/Table2[[#This Row],[Current Month Low]])-1</f>
        <v>4.9813200498132204E-3</v>
      </c>
      <c r="AH248" s="1">
        <f>(Table2[[#This Row],[Current Month High]]/Table2[[#This Row],[Close Price]])-1</f>
        <v>0.2743848468755532</v>
      </c>
      <c r="AI248">
        <v>27.633209417595999</v>
      </c>
      <c r="AJ248">
        <v>84.668192219679597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-0.03</v>
      </c>
      <c r="AM248" t="s">
        <v>3202</v>
      </c>
      <c r="AN248">
        <v>-16.21</v>
      </c>
      <c r="AO248" t="s">
        <v>3202</v>
      </c>
      <c r="AP248">
        <v>5.5350746555969998E-2</v>
      </c>
      <c r="AQ248">
        <f>(Table2[[#This Row],[Sharpe Ratio]]-AVERAGE(Table2[Sharpe Ratio]))/_xlfn.STDEV.P(Table2[Sharpe Ratio])</f>
        <v>-0.11104046006291433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-0.22512637208682051</v>
      </c>
      <c r="AS248">
        <f>_xlfn.RANK.AVG(Table2[[#This Row],[1Y Return vs Nifty Z-Score]],Table2[1Y Return vs Nifty Z-Score])</f>
        <v>169</v>
      </c>
      <c r="AT248">
        <f>_xlfn.RANK.AVG(Table2[[#This Row],[6M Return vs Nifty Z-Score]],Table2[6M Return vs Nifty Z-Score])</f>
        <v>292</v>
      </c>
      <c r="AU248">
        <f>_xlfn.RANK.AVG(Table2[[#This Row],[Sharpe Ratio Z-Score]],Table2[Sharpe Ratio Z-Score])</f>
        <v>378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354</v>
      </c>
      <c r="B249" t="s">
        <v>355</v>
      </c>
      <c r="C249" t="s">
        <v>3170</v>
      </c>
      <c r="D249" t="s">
        <v>199</v>
      </c>
      <c r="E249">
        <v>72280.157398740004</v>
      </c>
      <c r="F249">
        <v>246.15</v>
      </c>
      <c r="G249">
        <v>9.8003208559651593</v>
      </c>
      <c r="H249">
        <f>(Table2[[#This Row],[1Y Return vs Nifty]]-AVERAGE(Table2[1Y Return vs Nifty]))/_xlfn.STDEV.P(Table2[1Y Return vs Nifty])</f>
        <v>-0.31017156639162091</v>
      </c>
      <c r="I249">
        <v>-7.6593773360167496</v>
      </c>
      <c r="J249">
        <f>(Table2[[#This Row],[1M Return vs Nifty]]-AVERAGE(Table2[1M Return vs Nifty]))/_xlfn.STDEV.P(Table2[1M Return vs Nifty])</f>
        <v>-0.68433459973532496</v>
      </c>
      <c r="K249">
        <v>33.461306363263901</v>
      </c>
      <c r="L249">
        <f>(Table2[[#This Row],[6M Return vs Nifty]]-AVERAGE(Table2[6M Return vs Nifty]))/_xlfn.STDEV.P(Table2[6M Return vs Nifty])</f>
        <v>0.58042097008172633</v>
      </c>
      <c r="M249">
        <v>-5.2872592712538102</v>
      </c>
      <c r="N249">
        <f>(Table2[[#This Row],[1W Return vs Nifty]]-AVERAGE(Table2[1W Return vs Nifty]))/_xlfn.STDEV.P(Table2[1W Return vs Nifty])</f>
        <v>-0.7636167988357474</v>
      </c>
      <c r="O249">
        <v>250.06</v>
      </c>
      <c r="P249">
        <v>244.59687613392299</v>
      </c>
      <c r="Q249">
        <v>211.531541579926</v>
      </c>
      <c r="R249">
        <v>42.495841098944901</v>
      </c>
      <c r="S249" s="1">
        <f>(Table2[[#This Row],[Close Price]]-Table2[[#This Row],[20D EMA]])/Table2[[#This Row],[20D EMA]]</f>
        <v>-1.5636247300647832E-2</v>
      </c>
      <c r="T249" s="1">
        <f>(Table2[[#This Row],[Close Price]]-Table2[[#This Row],[50D EMA]])/Table2[[#This Row],[50D EMA]]</f>
        <v>6.3497289524934121E-3</v>
      </c>
      <c r="U249" s="1">
        <f>(Table2[[#This Row],[Close Price]]-Table2[[#This Row],[200D EMA]])/Table2[[#This Row],[200D EMA]]</f>
        <v>0.16365624795956785</v>
      </c>
      <c r="V249">
        <v>0.73250496769987805</v>
      </c>
      <c r="W249">
        <v>242</v>
      </c>
      <c r="X249">
        <v>247.9</v>
      </c>
      <c r="Y249">
        <v>240.15</v>
      </c>
      <c r="Z249">
        <v>249.8</v>
      </c>
      <c r="AA249">
        <v>240.15</v>
      </c>
      <c r="AB249">
        <v>258.10000000000002</v>
      </c>
      <c r="AC249" s="1">
        <f>(Table2[[#This Row],[Close Price]]/Table2[[#This Row],[Day Low]])-1</f>
        <v>1.7148760330578439E-2</v>
      </c>
      <c r="AD249" s="1">
        <f>(Table2[[#This Row],[Day High]]/Table2[[#This Row],[Close Price]])-1</f>
        <v>7.1094860857201514E-3</v>
      </c>
      <c r="AE249" s="1">
        <f>(Table2[[#This Row],[Close Price]]/Table2[[#This Row],[Current Week Low]])-1</f>
        <v>2.4984384759525247E-2</v>
      </c>
      <c r="AF249" s="1">
        <f>(Table2[[#This Row],[Current Week High]]/Table2[[#This Row],[Close Price]])-1</f>
        <v>1.4828356693073363E-2</v>
      </c>
      <c r="AG249" s="1">
        <f>(Table2[[#This Row],[Close Price]]/Table2[[#This Row],[Current Month Low]])-1</f>
        <v>2.4984384759525247E-2</v>
      </c>
      <c r="AH249" s="1">
        <f>(Table2[[#This Row],[Current Month High]]/Table2[[#This Row],[Close Price]])-1</f>
        <v>4.8547633556774494E-2</v>
      </c>
      <c r="AI249">
        <v>7.5157424334755003</v>
      </c>
      <c r="AJ249">
        <v>56.236115518882798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3204</v>
      </c>
      <c r="AN249">
        <v>-6.1</v>
      </c>
      <c r="AO249" t="s">
        <v>3202</v>
      </c>
      <c r="AP249">
        <v>8.4869904235179996E-2</v>
      </c>
      <c r="AQ249">
        <f>(Table2[[#This Row],[Sharpe Ratio]]-AVERAGE(Table2[Sharpe Ratio]))/_xlfn.STDEV.P(Table2[Sharpe Ratio])</f>
        <v>0.23363352948724667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-0.94406846539372025</v>
      </c>
      <c r="AS249">
        <f>_xlfn.RANK.AVG(Table2[[#This Row],[1Y Return vs Nifty Z-Score]],Table2[1Y Return vs Nifty Z-Score])</f>
        <v>396</v>
      </c>
      <c r="AT249">
        <f>_xlfn.RANK.AVG(Table2[[#This Row],[6M Return vs Nifty Z-Score]],Table2[6M Return vs Nifty Z-Score])</f>
        <v>162</v>
      </c>
      <c r="AU249">
        <f>_xlfn.RANK.AVG(Table2[[#This Row],[Sharpe Ratio Z-Score]],Table2[Sharpe Ratio Z-Score])</f>
        <v>283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1214</v>
      </c>
      <c r="B250" t="s">
        <v>1215</v>
      </c>
      <c r="C250" t="s">
        <v>3162</v>
      </c>
      <c r="D250" t="s">
        <v>54</v>
      </c>
      <c r="E250">
        <v>9974.5597962600004</v>
      </c>
      <c r="F250">
        <v>612.65</v>
      </c>
      <c r="G250">
        <v>35.691559453102997</v>
      </c>
      <c r="H250">
        <f>(Table2[[#This Row],[1Y Return vs Nifty]]-AVERAGE(Table2[1Y Return vs Nifty]))/_xlfn.STDEV.P(Table2[1Y Return vs Nifty])</f>
        <v>0.11754758928002414</v>
      </c>
      <c r="I250">
        <v>15.4938185402718</v>
      </c>
      <c r="J250">
        <f>(Table2[[#This Row],[1M Return vs Nifty]]-AVERAGE(Table2[1M Return vs Nifty]))/_xlfn.STDEV.P(Table2[1M Return vs Nifty])</f>
        <v>1.5057159283319419</v>
      </c>
      <c r="K250">
        <v>28.674734648049402</v>
      </c>
      <c r="L250">
        <f>(Table2[[#This Row],[6M Return vs Nifty]]-AVERAGE(Table2[6M Return vs Nifty]))/_xlfn.STDEV.P(Table2[6M Return vs Nifty])</f>
        <v>0.43182709150688947</v>
      </c>
      <c r="M250">
        <v>0.44453354462542199</v>
      </c>
      <c r="N250">
        <f>(Table2[[#This Row],[1W Return vs Nifty]]-AVERAGE(Table2[1W Return vs Nifty]))/_xlfn.STDEV.P(Table2[1W Return vs Nifty])</f>
        <v>0.56354468355221232</v>
      </c>
      <c r="O250">
        <v>550.28</v>
      </c>
      <c r="P250">
        <v>520.80040229414897</v>
      </c>
      <c r="Q250">
        <v>459.836969041327</v>
      </c>
      <c r="R250">
        <v>79.834517831602099</v>
      </c>
      <c r="S250" s="1">
        <f>(Table2[[#This Row],[Close Price]]-Table2[[#This Row],[20D EMA]])/Table2[[#This Row],[20D EMA]]</f>
        <v>0.11334229846623539</v>
      </c>
      <c r="T250" s="1">
        <f>(Table2[[#This Row],[Close Price]]-Table2[[#This Row],[50D EMA]])/Table2[[#This Row],[50D EMA]]</f>
        <v>0.1763623785643203</v>
      </c>
      <c r="U250" s="1">
        <f>(Table2[[#This Row],[Close Price]]-Table2[[#This Row],[200D EMA]])/Table2[[#This Row],[200D EMA]]</f>
        <v>0.33232002045694414</v>
      </c>
      <c r="V250">
        <v>3.6447948100483898</v>
      </c>
      <c r="W250">
        <v>582.79999999999995</v>
      </c>
      <c r="X250">
        <v>658.85</v>
      </c>
      <c r="Y250">
        <v>553.5</v>
      </c>
      <c r="Z250">
        <v>658.85</v>
      </c>
      <c r="AA250">
        <v>535.20000000000005</v>
      </c>
      <c r="AB250">
        <v>658.85</v>
      </c>
      <c r="AC250" s="1">
        <f>(Table2[[#This Row],[Close Price]]/Table2[[#This Row],[Day Low]])-1</f>
        <v>5.1218256691832664E-2</v>
      </c>
      <c r="AD250" s="1">
        <f>(Table2[[#This Row],[Day High]]/Table2[[#This Row],[Close Price]])-1</f>
        <v>7.5410103648086313E-2</v>
      </c>
      <c r="AE250" s="1">
        <f>(Table2[[#This Row],[Close Price]]/Table2[[#This Row],[Current Week Low]])-1</f>
        <v>0.10686540198735317</v>
      </c>
      <c r="AF250" s="1">
        <f>(Table2[[#This Row],[Current Week High]]/Table2[[#This Row],[Close Price]])-1</f>
        <v>7.5410103648086313E-2</v>
      </c>
      <c r="AG250" s="1">
        <f>(Table2[[#This Row],[Close Price]]/Table2[[#This Row],[Current Month Low]])-1</f>
        <v>0.14471225710014934</v>
      </c>
      <c r="AH250" s="1">
        <f>(Table2[[#This Row],[Current Month High]]/Table2[[#This Row],[Close Price]])-1</f>
        <v>7.5410103648086313E-2</v>
      </c>
      <c r="AI250">
        <v>7.5410103648086304</v>
      </c>
      <c r="AJ250">
        <v>78.459073696475301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</v>
      </c>
      <c r="AM250" t="s">
        <v>3203</v>
      </c>
      <c r="AN250">
        <v>13.83</v>
      </c>
      <c r="AO250" t="s">
        <v>3203</v>
      </c>
      <c r="AP250">
        <v>4.8981761141260002E-2</v>
      </c>
      <c r="AQ250">
        <f>(Table2[[#This Row],[Sharpe Ratio]]-AVERAGE(Table2[Sharpe Ratio]))/_xlfn.STDEV.P(Table2[Sharpe Ratio])</f>
        <v>-0.18540652552219239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2.4332287671488757</v>
      </c>
      <c r="AS250">
        <f>_xlfn.RANK.AVG(Table2[[#This Row],[1Y Return vs Nifty Z-Score]],Table2[1Y Return vs Nifty Z-Score])</f>
        <v>261</v>
      </c>
      <c r="AT250">
        <f>_xlfn.RANK.AVG(Table2[[#This Row],[6M Return vs Nifty Z-Score]],Table2[6M Return vs Nifty Z-Score])</f>
        <v>191</v>
      </c>
      <c r="AU250">
        <f>_xlfn.RANK.AVG(Table2[[#This Row],[Sharpe Ratio Z-Score]],Table2[Sharpe Ratio Z-Score])</f>
        <v>391</v>
      </c>
      <c r="AV250">
        <f>(Table2[[#This Row],[Rank 1Y]]+Table2[[#This Row],[Rank 6M]]+Table2[[#This Row],[Rank Sharpe]])/3</f>
        <v>281</v>
      </c>
    </row>
    <row r="251" spans="1:48" x14ac:dyDescent="0.3">
      <c r="A251" t="s">
        <v>1016</v>
      </c>
      <c r="B251" t="s">
        <v>1017</v>
      </c>
      <c r="C251" t="s">
        <v>3169</v>
      </c>
      <c r="D251" t="s">
        <v>72</v>
      </c>
      <c r="E251">
        <v>14145</v>
      </c>
      <c r="F251">
        <v>94.3</v>
      </c>
      <c r="G251">
        <v>34.346798099548799</v>
      </c>
      <c r="H251">
        <f>(Table2[[#This Row],[1Y Return vs Nifty]]-AVERAGE(Table2[1Y Return vs Nifty]))/_xlfn.STDEV.P(Table2[1Y Return vs Nifty])</f>
        <v>9.5332344977820546E-2</v>
      </c>
      <c r="I251">
        <v>-8.9310145899186306</v>
      </c>
      <c r="J251">
        <f>(Table2[[#This Row],[1M Return vs Nifty]]-AVERAGE(Table2[1M Return vs Nifty]))/_xlfn.STDEV.P(Table2[1M Return vs Nifty])</f>
        <v>-0.80461820353232483</v>
      </c>
      <c r="K251">
        <v>21.8189095401573</v>
      </c>
      <c r="L251">
        <f>(Table2[[#This Row],[6M Return vs Nifty]]-AVERAGE(Table2[6M Return vs Nifty]))/_xlfn.STDEV.P(Table2[6M Return vs Nifty])</f>
        <v>0.21899550676862867</v>
      </c>
      <c r="M251">
        <v>-6.1627970655818602</v>
      </c>
      <c r="N251">
        <f>(Table2[[#This Row],[1W Return vs Nifty]]-AVERAGE(Table2[1W Return vs Nifty]))/_xlfn.STDEV.P(Table2[1W Return vs Nifty])</f>
        <v>-0.96634220680722449</v>
      </c>
      <c r="O251">
        <v>98.2</v>
      </c>
      <c r="P251">
        <v>95.795676906187893</v>
      </c>
      <c r="Q251">
        <v>79.283774730217701</v>
      </c>
      <c r="R251">
        <v>33.544778654431298</v>
      </c>
      <c r="S251" s="1">
        <f>(Table2[[#This Row],[Close Price]]-Table2[[#This Row],[20D EMA]])/Table2[[#This Row],[20D EMA]]</f>
        <v>-3.9714867617107998E-2</v>
      </c>
      <c r="T251" s="1">
        <f>(Table2[[#This Row],[Close Price]]-Table2[[#This Row],[50D EMA]])/Table2[[#This Row],[50D EMA]]</f>
        <v>-1.5613198366483729E-2</v>
      </c>
      <c r="U251" s="1">
        <f>(Table2[[#This Row],[Close Price]]-Table2[[#This Row],[200D EMA]])/Table2[[#This Row],[200D EMA]]</f>
        <v>0.18939846546003453</v>
      </c>
      <c r="V251">
        <v>0.18477291758356401</v>
      </c>
      <c r="W251">
        <v>92.72</v>
      </c>
      <c r="X251">
        <v>94.77</v>
      </c>
      <c r="Y251">
        <v>92.4</v>
      </c>
      <c r="Z251">
        <v>97.15</v>
      </c>
      <c r="AA251">
        <v>92.4</v>
      </c>
      <c r="AB251">
        <v>101.65</v>
      </c>
      <c r="AC251" s="1">
        <f>(Table2[[#This Row],[Close Price]]/Table2[[#This Row],[Day Low]])-1</f>
        <v>1.7040552200172643E-2</v>
      </c>
      <c r="AD251" s="1">
        <f>(Table2[[#This Row],[Day High]]/Table2[[#This Row],[Close Price]])-1</f>
        <v>4.9840933191940273E-3</v>
      </c>
      <c r="AE251" s="1">
        <f>(Table2[[#This Row],[Close Price]]/Table2[[#This Row],[Current Week Low]])-1</f>
        <v>2.0562770562770449E-2</v>
      </c>
      <c r="AF251" s="1">
        <f>(Table2[[#This Row],[Current Week High]]/Table2[[#This Row],[Close Price]])-1</f>
        <v>3.0222693531283262E-2</v>
      </c>
      <c r="AG251" s="1">
        <f>(Table2[[#This Row],[Close Price]]/Table2[[#This Row],[Current Month Low]])-1</f>
        <v>2.0562770562770449E-2</v>
      </c>
      <c r="AH251" s="1">
        <f>(Table2[[#This Row],[Current Month High]]/Table2[[#This Row],[Close Price]])-1</f>
        <v>7.7942735949098729E-2</v>
      </c>
      <c r="AI251">
        <v>39.766702014846203</v>
      </c>
      <c r="AJ251">
        <v>89.738430583501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0.06</v>
      </c>
      <c r="AM251" t="s">
        <v>3203</v>
      </c>
      <c r="AN251">
        <v>-7.12</v>
      </c>
      <c r="AO251" t="s">
        <v>3202</v>
      </c>
      <c r="AP251">
        <v>7.2441171432876997E-2</v>
      </c>
      <c r="AQ251">
        <f>(Table2[[#This Row],[Sharpe Ratio]]-AVERAGE(Table2[Sharpe Ratio]))/_xlfn.STDEV.P(Table2[Sharpe Ratio])</f>
        <v>8.8512148769808341E-2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-1.3681204098232917</v>
      </c>
      <c r="AS251">
        <f>_xlfn.RANK.AVG(Table2[[#This Row],[1Y Return vs Nifty Z-Score]],Table2[1Y Return vs Nifty Z-Score])</f>
        <v>272</v>
      </c>
      <c r="AT251">
        <f>_xlfn.RANK.AVG(Table2[[#This Row],[6M Return vs Nifty Z-Score]],Table2[6M Return vs Nifty Z-Score])</f>
        <v>252</v>
      </c>
      <c r="AU251">
        <f>_xlfn.RANK.AVG(Table2[[#This Row],[Sharpe Ratio Z-Score]],Table2[Sharpe Ratio Z-Score])</f>
        <v>322</v>
      </c>
      <c r="AV251">
        <f>(Table2[[#This Row],[Rank 1Y]]+Table2[[#This Row],[Rank 6M]]+Table2[[#This Row],[Rank Sharpe]])/3</f>
        <v>282</v>
      </c>
    </row>
    <row r="252" spans="1:48" x14ac:dyDescent="0.3">
      <c r="A252" t="s">
        <v>1901</v>
      </c>
      <c r="B252" t="s">
        <v>1902</v>
      </c>
      <c r="C252" t="s">
        <v>3157</v>
      </c>
      <c r="D252" t="s">
        <v>279</v>
      </c>
      <c r="E252">
        <v>3797.1686835599999</v>
      </c>
      <c r="F252">
        <v>1390.9</v>
      </c>
      <c r="G252">
        <v>44.537789722349501</v>
      </c>
      <c r="H252">
        <f>(Table2[[#This Row],[1Y Return vs Nifty]]-AVERAGE(Table2[1Y Return vs Nifty]))/_xlfn.STDEV.P(Table2[1Y Return vs Nifty])</f>
        <v>0.26368591045162448</v>
      </c>
      <c r="I252">
        <v>-2.7261228981469401</v>
      </c>
      <c r="J252">
        <f>(Table2[[#This Row],[1M Return vs Nifty]]-AVERAGE(Table2[1M Return vs Nifty]))/_xlfn.STDEV.P(Table2[1M Return vs Nifty])</f>
        <v>-0.21770025065993265</v>
      </c>
      <c r="K252">
        <v>6.9216990938805401</v>
      </c>
      <c r="L252">
        <f>(Table2[[#This Row],[6M Return vs Nifty]]-AVERAGE(Table2[6M Return vs Nifty]))/_xlfn.STDEV.P(Table2[6M Return vs Nifty])</f>
        <v>-0.24347208211583898</v>
      </c>
      <c r="M252">
        <v>-0.67738852465811805</v>
      </c>
      <c r="N252">
        <f>(Table2[[#This Row],[1W Return vs Nifty]]-AVERAGE(Table2[1W Return vs Nifty]))/_xlfn.STDEV.P(Table2[1W Return vs Nifty])</f>
        <v>0.30377050740455125</v>
      </c>
      <c r="O252">
        <v>1371.72</v>
      </c>
      <c r="P252">
        <v>1360.3316794720999</v>
      </c>
      <c r="Q252">
        <v>1229.00489308285</v>
      </c>
      <c r="R252">
        <v>79.253999503068997</v>
      </c>
      <c r="S252" s="1">
        <f>(Table2[[#This Row],[Close Price]]-Table2[[#This Row],[20D EMA]])/Table2[[#This Row],[20D EMA]]</f>
        <v>1.3982445397019845E-2</v>
      </c>
      <c r="T252" s="1">
        <f>(Table2[[#This Row],[Close Price]]-Table2[[#This Row],[50D EMA]])/Table2[[#This Row],[50D EMA]]</f>
        <v>2.2471225943780638E-2</v>
      </c>
      <c r="U252" s="1">
        <f>(Table2[[#This Row],[Close Price]]-Table2[[#This Row],[200D EMA]])/Table2[[#This Row],[200D EMA]]</f>
        <v>0.13172861054364929</v>
      </c>
      <c r="V252">
        <v>0.34794956625567902</v>
      </c>
      <c r="W252">
        <v>1372.5</v>
      </c>
      <c r="X252">
        <v>1396</v>
      </c>
      <c r="Y252">
        <v>1365.2</v>
      </c>
      <c r="Z252">
        <v>1396</v>
      </c>
      <c r="AA252">
        <v>1365.2</v>
      </c>
      <c r="AB252">
        <v>1396</v>
      </c>
      <c r="AC252" s="1">
        <f>(Table2[[#This Row],[Close Price]]/Table2[[#This Row],[Day Low]])-1</f>
        <v>1.3406193078324247E-2</v>
      </c>
      <c r="AD252" s="1">
        <f>(Table2[[#This Row],[Day High]]/Table2[[#This Row],[Close Price]])-1</f>
        <v>3.6666906319648973E-3</v>
      </c>
      <c r="AE252" s="1">
        <f>(Table2[[#This Row],[Close Price]]/Table2[[#This Row],[Current Week Low]])-1</f>
        <v>1.8825080574274899E-2</v>
      </c>
      <c r="AF252" s="1">
        <f>(Table2[[#This Row],[Current Week High]]/Table2[[#This Row],[Close Price]])-1</f>
        <v>3.6666906319648973E-3</v>
      </c>
      <c r="AG252" s="1">
        <f>(Table2[[#This Row],[Close Price]]/Table2[[#This Row],[Current Month Low]])-1</f>
        <v>1.8825080574274899E-2</v>
      </c>
      <c r="AH252" s="1">
        <f>(Table2[[#This Row],[Current Month High]]/Table2[[#This Row],[Close Price]])-1</f>
        <v>3.6666906319648973E-3</v>
      </c>
      <c r="AI252">
        <v>1.7326910633402799</v>
      </c>
      <c r="AJ252">
        <v>78.320512820512803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-0.15</v>
      </c>
      <c r="AM252" t="s">
        <v>3202</v>
      </c>
      <c r="AN252">
        <v>1.74</v>
      </c>
      <c r="AO252" t="s">
        <v>3203</v>
      </c>
      <c r="AP252">
        <v>0.102642516150176</v>
      </c>
      <c r="AQ252">
        <f>(Table2[[#This Row],[Sharpe Ratio]]-AVERAGE(Table2[Sharpe Ratio]))/_xlfn.STDEV.P(Table2[Sharpe Ratio])</f>
        <v>0.44115154609321167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0.54743563117361571</v>
      </c>
      <c r="AS252">
        <f>_xlfn.RANK.AVG(Table2[[#This Row],[1Y Return vs Nifty Z-Score]],Table2[1Y Return vs Nifty Z-Score])</f>
        <v>228</v>
      </c>
      <c r="AT252">
        <f>_xlfn.RANK.AVG(Table2[[#This Row],[6M Return vs Nifty Z-Score]],Table2[6M Return vs Nifty Z-Score])</f>
        <v>400</v>
      </c>
      <c r="AU252">
        <f>_xlfn.RANK.AVG(Table2[[#This Row],[Sharpe Ratio Z-Score]],Table2[Sharpe Ratio Z-Score])</f>
        <v>227</v>
      </c>
      <c r="AV252">
        <f>(Table2[[#This Row],[Rank 1Y]]+Table2[[#This Row],[Rank 6M]]+Table2[[#This Row],[Rank Sharpe]])/3</f>
        <v>285</v>
      </c>
    </row>
    <row r="253" spans="1:48" x14ac:dyDescent="0.3">
      <c r="A253" t="s">
        <v>1149</v>
      </c>
      <c r="B253" t="s">
        <v>1150</v>
      </c>
      <c r="C253" t="s">
        <v>3169</v>
      </c>
      <c r="D253" t="s">
        <v>92</v>
      </c>
      <c r="E253">
        <v>10933.96044447</v>
      </c>
      <c r="F253">
        <v>226.17</v>
      </c>
      <c r="G253">
        <v>52.940725144878598</v>
      </c>
      <c r="H253">
        <f>(Table2[[#This Row],[1Y Return vs Nifty]]-AVERAGE(Table2[1Y Return vs Nifty]))/_xlfn.STDEV.P(Table2[1Y Return vs Nifty])</f>
        <v>0.40250107105521238</v>
      </c>
      <c r="I253">
        <v>-4.1879457790679702</v>
      </c>
      <c r="J253">
        <f>(Table2[[#This Row],[1M Return vs Nifty]]-AVERAGE(Table2[1M Return vs Nifty]))/_xlfn.STDEV.P(Table2[1M Return vs Nifty])</f>
        <v>-0.35597342855761427</v>
      </c>
      <c r="K253">
        <v>4.5583180638097502</v>
      </c>
      <c r="L253">
        <f>(Table2[[#This Row],[6M Return vs Nifty]]-AVERAGE(Table2[6M Return vs Nifty]))/_xlfn.STDEV.P(Table2[6M Return vs Nifty])</f>
        <v>-0.31684065877210127</v>
      </c>
      <c r="M253">
        <v>-2.56197018634577</v>
      </c>
      <c r="N253">
        <f>(Table2[[#This Row],[1W Return vs Nifty]]-AVERAGE(Table2[1W Return vs Nifty]))/_xlfn.STDEV.P(Table2[1W Return vs Nifty])</f>
        <v>-0.13259282116472887</v>
      </c>
      <c r="O253">
        <v>228.2</v>
      </c>
      <c r="P253">
        <v>224.33649317526499</v>
      </c>
      <c r="Q253">
        <v>197.11973819231301</v>
      </c>
      <c r="R253">
        <v>44.073803730539801</v>
      </c>
      <c r="S253" s="1">
        <f>(Table2[[#This Row],[Close Price]]-Table2[[#This Row],[20D EMA]])/Table2[[#This Row],[20D EMA]]</f>
        <v>-8.8957055214723985E-3</v>
      </c>
      <c r="T253" s="1">
        <f>(Table2[[#This Row],[Close Price]]-Table2[[#This Row],[50D EMA]])/Table2[[#This Row],[50D EMA]]</f>
        <v>8.1730207991731075E-3</v>
      </c>
      <c r="U253" s="1">
        <f>(Table2[[#This Row],[Close Price]]-Table2[[#This Row],[200D EMA]])/Table2[[#This Row],[200D EMA]]</f>
        <v>0.14737368299132531</v>
      </c>
      <c r="V253">
        <v>0.39844443287196502</v>
      </c>
      <c r="W253">
        <v>220</v>
      </c>
      <c r="X253">
        <v>232.2</v>
      </c>
      <c r="Y253">
        <v>219.02</v>
      </c>
      <c r="Z253">
        <v>235.6</v>
      </c>
      <c r="AA253">
        <v>219.02</v>
      </c>
      <c r="AB253">
        <v>236.9</v>
      </c>
      <c r="AC253" s="1">
        <f>(Table2[[#This Row],[Close Price]]/Table2[[#This Row],[Day Low]])-1</f>
        <v>2.8045454545454485E-2</v>
      </c>
      <c r="AD253" s="1">
        <f>(Table2[[#This Row],[Day High]]/Table2[[#This Row],[Close Price]])-1</f>
        <v>2.6661360923199373E-2</v>
      </c>
      <c r="AE253" s="1">
        <f>(Table2[[#This Row],[Close Price]]/Table2[[#This Row],[Current Week Low]])-1</f>
        <v>3.2645420509542333E-2</v>
      </c>
      <c r="AF253" s="1">
        <f>(Table2[[#This Row],[Current Week High]]/Table2[[#This Row],[Close Price]])-1</f>
        <v>4.1694300747225466E-2</v>
      </c>
      <c r="AG253" s="1">
        <f>(Table2[[#This Row],[Close Price]]/Table2[[#This Row],[Current Month Low]])-1</f>
        <v>3.2645420509542333E-2</v>
      </c>
      <c r="AH253" s="1">
        <f>(Table2[[#This Row],[Current Month High]]/Table2[[#This Row],[Close Price]])-1</f>
        <v>4.74421895034709E-2</v>
      </c>
      <c r="AI253">
        <v>10.8414024848565</v>
      </c>
      <c r="AJ253">
        <v>94.554838709677398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0.01</v>
      </c>
      <c r="AM253" t="s">
        <v>3203</v>
      </c>
      <c r="AN253">
        <v>-2.41</v>
      </c>
      <c r="AO253" t="s">
        <v>3202</v>
      </c>
      <c r="AP253">
        <v>9.3129082227788998E-2</v>
      </c>
      <c r="AQ253">
        <f>(Table2[[#This Row],[Sharpe Ratio]]-AVERAGE(Table2[Sharpe Ratio]))/_xlfn.STDEV.P(Table2[Sharpe Ratio])</f>
        <v>0.33007001524518381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-7.2835822194048161E-2</v>
      </c>
      <c r="AS253">
        <f>_xlfn.RANK.AVG(Table2[[#This Row],[1Y Return vs Nifty Z-Score]],Table2[1Y Return vs Nifty Z-Score])</f>
        <v>183</v>
      </c>
      <c r="AT253">
        <f>_xlfn.RANK.AVG(Table2[[#This Row],[6M Return vs Nifty Z-Score]],Table2[6M Return vs Nifty Z-Score])</f>
        <v>421</v>
      </c>
      <c r="AU253">
        <f>_xlfn.RANK.AVG(Table2[[#This Row],[Sharpe Ratio Z-Score]],Table2[Sharpe Ratio Z-Score])</f>
        <v>255</v>
      </c>
      <c r="AV253">
        <f>(Table2[[#This Row],[Rank 1Y]]+Table2[[#This Row],[Rank 6M]]+Table2[[#This Row],[Rank Sharpe]])/3</f>
        <v>286.33333333333331</v>
      </c>
    </row>
    <row r="254" spans="1:48" x14ac:dyDescent="0.3">
      <c r="A254" t="s">
        <v>249</v>
      </c>
      <c r="B254" t="s">
        <v>250</v>
      </c>
      <c r="C254" t="s">
        <v>3160</v>
      </c>
      <c r="D254" t="s">
        <v>251</v>
      </c>
      <c r="E254">
        <v>111226.49244076</v>
      </c>
      <c r="F254">
        <v>1529.2</v>
      </c>
      <c r="G254">
        <v>20.376687686418101</v>
      </c>
      <c r="H254">
        <f>(Table2[[#This Row],[1Y Return vs Nifty]]-AVERAGE(Table2[1Y Return vs Nifty]))/_xlfn.STDEV.P(Table2[1Y Return vs Nifty])</f>
        <v>-0.13545166360199531</v>
      </c>
      <c r="I254">
        <v>0.89184608292826795</v>
      </c>
      <c r="J254">
        <f>(Table2[[#This Row],[1M Return vs Nifty]]-AVERAGE(Table2[1M Return vs Nifty]))/_xlfn.STDEV.P(Table2[1M Return vs Nifty])</f>
        <v>0.12452183046750825</v>
      </c>
      <c r="K254">
        <v>21.317383534391102</v>
      </c>
      <c r="L254">
        <f>(Table2[[#This Row],[6M Return vs Nifty]]-AVERAGE(Table2[6M Return vs Nifty]))/_xlfn.STDEV.P(Table2[6M Return vs Nifty])</f>
        <v>0.20342618098874621</v>
      </c>
      <c r="M254">
        <v>0.44178483230125898</v>
      </c>
      <c r="N254">
        <f>(Table2[[#This Row],[1W Return vs Nifty]]-AVERAGE(Table2[1W Return vs Nifty]))/_xlfn.STDEV.P(Table2[1W Return vs Nifty])</f>
        <v>0.56290823606710993</v>
      </c>
      <c r="O254">
        <v>1470.56</v>
      </c>
      <c r="P254">
        <v>1409.2166137577599</v>
      </c>
      <c r="Q254">
        <v>1235.28220760062</v>
      </c>
      <c r="R254">
        <v>71.4567892595541</v>
      </c>
      <c r="S254" s="1">
        <f>(Table2[[#This Row],[Close Price]]-Table2[[#This Row],[20D EMA]])/Table2[[#This Row],[20D EMA]]</f>
        <v>3.9875965618539948E-2</v>
      </c>
      <c r="T254" s="1">
        <f>(Table2[[#This Row],[Close Price]]-Table2[[#This Row],[50D EMA]])/Table2[[#This Row],[50D EMA]]</f>
        <v>8.5141904424684098E-2</v>
      </c>
      <c r="U254" s="1">
        <f>(Table2[[#This Row],[Close Price]]-Table2[[#This Row],[200D EMA]])/Table2[[#This Row],[200D EMA]]</f>
        <v>0.23793574503940948</v>
      </c>
      <c r="V254">
        <v>0.84473378270788502</v>
      </c>
      <c r="W254">
        <v>1519.7</v>
      </c>
      <c r="X254">
        <v>1536.95</v>
      </c>
      <c r="Y254">
        <v>1463.65</v>
      </c>
      <c r="Z254">
        <v>1536.95</v>
      </c>
      <c r="AA254">
        <v>1453.45</v>
      </c>
      <c r="AB254">
        <v>1536.95</v>
      </c>
      <c r="AC254" s="1">
        <f>(Table2[[#This Row],[Close Price]]/Table2[[#This Row],[Day Low]])-1</f>
        <v>6.2512337961440068E-3</v>
      </c>
      <c r="AD254" s="1">
        <f>(Table2[[#This Row],[Day High]]/Table2[[#This Row],[Close Price]])-1</f>
        <v>5.0680094166883904E-3</v>
      </c>
      <c r="AE254" s="1">
        <f>(Table2[[#This Row],[Close Price]]/Table2[[#This Row],[Current Week Low]])-1</f>
        <v>4.4785297031394E-2</v>
      </c>
      <c r="AF254" s="1">
        <f>(Table2[[#This Row],[Current Week High]]/Table2[[#This Row],[Close Price]])-1</f>
        <v>5.0680094166883904E-3</v>
      </c>
      <c r="AG254" s="1">
        <f>(Table2[[#This Row],[Close Price]]/Table2[[#This Row],[Current Month Low]])-1</f>
        <v>5.2117375898723672E-2</v>
      </c>
      <c r="AH254" s="1">
        <f>(Table2[[#This Row],[Current Month High]]/Table2[[#This Row],[Close Price]])-1</f>
        <v>5.0680094166883904E-3</v>
      </c>
      <c r="AI254">
        <v>0.50680094166883904</v>
      </c>
      <c r="AJ254">
        <v>55.826157843786604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0.06</v>
      </c>
      <c r="AM254" t="s">
        <v>3203</v>
      </c>
      <c r="AN254">
        <v>7.02</v>
      </c>
      <c r="AO254" t="s">
        <v>3203</v>
      </c>
      <c r="AP254">
        <v>9.1938668031467996E-2</v>
      </c>
      <c r="AQ254">
        <f>(Table2[[#This Row],[Sharpe Ratio]]-AVERAGE(Table2[Sharpe Ratio]))/_xlfn.STDEV.P(Table2[Sharpe Ratio])</f>
        <v>0.31617040419523568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1.0715749881166048</v>
      </c>
      <c r="AS254">
        <f>_xlfn.RANK.AVG(Table2[[#This Row],[1Y Return vs Nifty Z-Score]],Table2[1Y Return vs Nifty Z-Score])</f>
        <v>345</v>
      </c>
      <c r="AT254">
        <f>_xlfn.RANK.AVG(Table2[[#This Row],[6M Return vs Nifty Z-Score]],Table2[6M Return vs Nifty Z-Score])</f>
        <v>258</v>
      </c>
      <c r="AU254">
        <f>_xlfn.RANK.AVG(Table2[[#This Row],[Sharpe Ratio Z-Score]],Table2[Sharpe Ratio Z-Score])</f>
        <v>257</v>
      </c>
      <c r="AV254">
        <f>(Table2[[#This Row],[Rank 1Y]]+Table2[[#This Row],[Rank 6M]]+Table2[[#This Row],[Rank Sharpe]])/3</f>
        <v>286.66666666666669</v>
      </c>
    </row>
    <row r="255" spans="1:48" x14ac:dyDescent="0.3">
      <c r="A255" t="s">
        <v>1631</v>
      </c>
      <c r="B255" t="s">
        <v>1632</v>
      </c>
      <c r="C255" t="s">
        <v>3168</v>
      </c>
      <c r="D255" t="s">
        <v>335</v>
      </c>
      <c r="E255">
        <v>5700.2969217600003</v>
      </c>
      <c r="F255">
        <v>2096.4</v>
      </c>
      <c r="G255">
        <v>46.6559918784546</v>
      </c>
      <c r="H255">
        <f>(Table2[[#This Row],[1Y Return vs Nifty]]-AVERAGE(Table2[1Y Return vs Nifty]))/_xlfn.STDEV.P(Table2[1Y Return vs Nifty])</f>
        <v>0.29867827415612819</v>
      </c>
      <c r="I255">
        <v>1.6687002190275899</v>
      </c>
      <c r="J255">
        <f>(Table2[[#This Row],[1M Return vs Nifty]]-AVERAGE(Table2[1M Return vs Nifty]))/_xlfn.STDEV.P(Table2[1M Return vs Nifty])</f>
        <v>0.19800411861840378</v>
      </c>
      <c r="K255">
        <v>83.861733294585505</v>
      </c>
      <c r="L255">
        <f>(Table2[[#This Row],[6M Return vs Nifty]]-AVERAGE(Table2[6M Return vs Nifty]))/_xlfn.STDEV.P(Table2[6M Return vs Nifty])</f>
        <v>2.1450470459321598</v>
      </c>
      <c r="M255">
        <v>-2.6284571356924902</v>
      </c>
      <c r="N255">
        <f>(Table2[[#This Row],[1W Return vs Nifty]]-AVERAGE(Table2[1W Return vs Nifty]))/_xlfn.STDEV.P(Table2[1W Return vs Nifty])</f>
        <v>-0.14798746662539367</v>
      </c>
      <c r="O255">
        <v>2047.31</v>
      </c>
      <c r="P255">
        <v>1961.08945580417</v>
      </c>
      <c r="Q255">
        <v>1588.5642056182601</v>
      </c>
      <c r="R255">
        <v>53.701007844121797</v>
      </c>
      <c r="S255" s="1">
        <f>(Table2[[#This Row],[Close Price]]-Table2[[#This Row],[20D EMA]])/Table2[[#This Row],[20D EMA]]</f>
        <v>2.3977805022199934E-2</v>
      </c>
      <c r="T255" s="1">
        <f>(Table2[[#This Row],[Close Price]]-Table2[[#This Row],[50D EMA]])/Table2[[#This Row],[50D EMA]]</f>
        <v>6.8997639957400228E-2</v>
      </c>
      <c r="U255" s="1">
        <f>(Table2[[#This Row],[Close Price]]-Table2[[#This Row],[200D EMA]])/Table2[[#This Row],[200D EMA]]</f>
        <v>0.31968225935450512</v>
      </c>
      <c r="V255">
        <v>1.20951062277628</v>
      </c>
      <c r="W255">
        <v>2080.0500000000002</v>
      </c>
      <c r="X255">
        <v>2148.1</v>
      </c>
      <c r="Y255">
        <v>2080</v>
      </c>
      <c r="Z255">
        <v>2234</v>
      </c>
      <c r="AA255">
        <v>1930</v>
      </c>
      <c r="AB255">
        <v>2262.9499999999998</v>
      </c>
      <c r="AC255" s="1">
        <f>(Table2[[#This Row],[Close Price]]/Table2[[#This Row],[Day Low]])-1</f>
        <v>7.8603879714429503E-3</v>
      </c>
      <c r="AD255" s="1">
        <f>(Table2[[#This Row],[Day High]]/Table2[[#This Row],[Close Price]])-1</f>
        <v>2.4661324174775734E-2</v>
      </c>
      <c r="AE255" s="1">
        <f>(Table2[[#This Row],[Close Price]]/Table2[[#This Row],[Current Week Low]])-1</f>
        <v>7.8846153846154898E-3</v>
      </c>
      <c r="AF255" s="1">
        <f>(Table2[[#This Row],[Current Week High]]/Table2[[#This Row],[Close Price]])-1</f>
        <v>6.5636328944857825E-2</v>
      </c>
      <c r="AG255" s="1">
        <f>(Table2[[#This Row],[Close Price]]/Table2[[#This Row],[Current Month Low]])-1</f>
        <v>8.6217616580311018E-2</v>
      </c>
      <c r="AH255" s="1">
        <f>(Table2[[#This Row],[Current Month High]]/Table2[[#This Row],[Close Price]])-1</f>
        <v>7.9445716466323146E-2</v>
      </c>
      <c r="AI255">
        <v>8.2355466514023998</v>
      </c>
      <c r="AJ255">
        <v>120.360540284858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-0.01</v>
      </c>
      <c r="AM255" t="s">
        <v>3202</v>
      </c>
      <c r="AN255">
        <v>9.2100000000000009</v>
      </c>
      <c r="AO255" t="s">
        <v>3203</v>
      </c>
      <c r="AP255">
        <v>-1.9273275651063002E-2</v>
      </c>
      <c r="AQ255">
        <f>(Table2[[#This Row],[Sharpe Ratio]]-AVERAGE(Table2[Sharpe Ratio]))/_xlfn.STDEV.P(Table2[Sharpe Ratio])</f>
        <v>-0.9823715369822551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1.5113704350990429</v>
      </c>
      <c r="AS255">
        <f>_xlfn.RANK.AVG(Table2[[#This Row],[1Y Return vs Nifty Z-Score]],Table2[1Y Return vs Nifty Z-Score])</f>
        <v>214</v>
      </c>
      <c r="AT255">
        <f>_xlfn.RANK.AVG(Table2[[#This Row],[6M Return vs Nifty Z-Score]],Table2[6M Return vs Nifty Z-Score])</f>
        <v>27</v>
      </c>
      <c r="AU255">
        <f>_xlfn.RANK.AVG(Table2[[#This Row],[Sharpe Ratio Z-Score]],Table2[Sharpe Ratio Z-Score])</f>
        <v>622</v>
      </c>
      <c r="AV255">
        <f>(Table2[[#This Row],[Rank 1Y]]+Table2[[#This Row],[Rank 6M]]+Table2[[#This Row],[Rank Sharpe]])/3</f>
        <v>287.66666666666669</v>
      </c>
    </row>
    <row r="256" spans="1:48" x14ac:dyDescent="0.3">
      <c r="A256" t="s">
        <v>908</v>
      </c>
      <c r="B256" t="s">
        <v>909</v>
      </c>
      <c r="C256" t="s">
        <v>3162</v>
      </c>
      <c r="D256" t="s">
        <v>54</v>
      </c>
      <c r="E256">
        <v>17069.75</v>
      </c>
      <c r="F256">
        <v>6827.9</v>
      </c>
      <c r="G256">
        <v>25.414002686720298</v>
      </c>
      <c r="H256">
        <f>(Table2[[#This Row],[1Y Return vs Nifty]]-AVERAGE(Table2[1Y Return vs Nifty]))/_xlfn.STDEV.P(Table2[1Y Return vs Nifty])</f>
        <v>-5.2236018637851163E-2</v>
      </c>
      <c r="I256">
        <v>-1.33085346222015</v>
      </c>
      <c r="J256">
        <f>(Table2[[#This Row],[1M Return vs Nifty]]-AVERAGE(Table2[1M Return vs Nifty]))/_xlfn.STDEV.P(Table2[1M Return vs Nifty])</f>
        <v>-8.5722333603697146E-2</v>
      </c>
      <c r="K256">
        <v>18.3917161086829</v>
      </c>
      <c r="L256">
        <f>(Table2[[#This Row],[6M Return vs Nifty]]-AVERAGE(Table2[6M Return vs Nifty]))/_xlfn.STDEV.P(Table2[6M Return vs Nifty])</f>
        <v>0.11260203876933762</v>
      </c>
      <c r="M256">
        <v>-1.70084848649805</v>
      </c>
      <c r="N256">
        <f>(Table2[[#This Row],[1W Return vs Nifty]]-AVERAGE(Table2[1W Return vs Nifty]))/_xlfn.STDEV.P(Table2[1W Return vs Nifty])</f>
        <v>6.679462852120889E-2</v>
      </c>
      <c r="O256">
        <v>6801.08</v>
      </c>
      <c r="P256">
        <v>6684.8065631634699</v>
      </c>
      <c r="Q256">
        <v>5905.6465846974397</v>
      </c>
      <c r="R256">
        <v>51.225979032287903</v>
      </c>
      <c r="S256" s="1">
        <f>(Table2[[#This Row],[Close Price]]-Table2[[#This Row],[20D EMA]])/Table2[[#This Row],[20D EMA]]</f>
        <v>3.9434913278478872E-3</v>
      </c>
      <c r="T256" s="1">
        <f>(Table2[[#This Row],[Close Price]]-Table2[[#This Row],[50D EMA]])/Table2[[#This Row],[50D EMA]]</f>
        <v>2.1405770755588353E-2</v>
      </c>
      <c r="U256" s="1">
        <f>(Table2[[#This Row],[Close Price]]-Table2[[#This Row],[200D EMA]])/Table2[[#This Row],[200D EMA]]</f>
        <v>0.15616468105156842</v>
      </c>
      <c r="V256">
        <v>0.65497039840723303</v>
      </c>
      <c r="W256">
        <v>6801.35</v>
      </c>
      <c r="X256">
        <v>6966.4</v>
      </c>
      <c r="Y256">
        <v>6719.65</v>
      </c>
      <c r="Z256">
        <v>7089.95</v>
      </c>
      <c r="AA256">
        <v>6367.55</v>
      </c>
      <c r="AB256">
        <v>7309.9</v>
      </c>
      <c r="AC256" s="1">
        <f>(Table2[[#This Row],[Close Price]]/Table2[[#This Row],[Day Low]])-1</f>
        <v>3.9036367779925474E-3</v>
      </c>
      <c r="AD256" s="1">
        <f>(Table2[[#This Row],[Day High]]/Table2[[#This Row],[Close Price]])-1</f>
        <v>2.0284421271547615E-2</v>
      </c>
      <c r="AE256" s="1">
        <f>(Table2[[#This Row],[Close Price]]/Table2[[#This Row],[Current Week Low]])-1</f>
        <v>1.6109469987276137E-2</v>
      </c>
      <c r="AF256" s="1">
        <f>(Table2[[#This Row],[Current Week High]]/Table2[[#This Row],[Close Price]])-1</f>
        <v>3.8379296709090571E-2</v>
      </c>
      <c r="AG256" s="1">
        <f>(Table2[[#This Row],[Close Price]]/Table2[[#This Row],[Current Month Low]])-1</f>
        <v>7.229625209067847E-2</v>
      </c>
      <c r="AH256" s="1">
        <f>(Table2[[#This Row],[Current Month High]]/Table2[[#This Row],[Close Price]])-1</f>
        <v>7.0592715183292132E-2</v>
      </c>
      <c r="AI256">
        <v>10.9008626371212</v>
      </c>
      <c r="AJ256">
        <v>60.656470588235202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-0.1</v>
      </c>
      <c r="AM256" t="s">
        <v>3202</v>
      </c>
      <c r="AN256">
        <v>1.08</v>
      </c>
      <c r="AO256" t="s">
        <v>3203</v>
      </c>
      <c r="AP256">
        <v>9.0501909640529996E-2</v>
      </c>
      <c r="AQ256">
        <f>(Table2[[#This Row],[Sharpe Ratio]]-AVERAGE(Table2[Sharpe Ratio]))/_xlfn.STDEV.P(Table2[Sharpe Ratio])</f>
        <v>0.29939440902606984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0.34083272407506804</v>
      </c>
      <c r="AS256">
        <f>_xlfn.RANK.AVG(Table2[[#This Row],[1Y Return vs Nifty Z-Score]],Table2[1Y Return vs Nifty Z-Score])</f>
        <v>317</v>
      </c>
      <c r="AT256">
        <f>_xlfn.RANK.AVG(Table2[[#This Row],[6M Return vs Nifty Z-Score]],Table2[6M Return vs Nifty Z-Score])</f>
        <v>288</v>
      </c>
      <c r="AU256">
        <f>_xlfn.RANK.AVG(Table2[[#This Row],[Sharpe Ratio Z-Score]],Table2[Sharpe Ratio Z-Score])</f>
        <v>260</v>
      </c>
      <c r="AV256">
        <f>(Table2[[#This Row],[Rank 1Y]]+Table2[[#This Row],[Rank 6M]]+Table2[[#This Row],[Rank Sharpe]])/3</f>
        <v>288.33333333333331</v>
      </c>
    </row>
    <row r="257" spans="1:48" x14ac:dyDescent="0.3">
      <c r="A257" t="s">
        <v>283</v>
      </c>
      <c r="B257" t="s">
        <v>284</v>
      </c>
      <c r="C257" t="s">
        <v>3169</v>
      </c>
      <c r="D257" t="s">
        <v>46</v>
      </c>
      <c r="E257">
        <v>99138.225213327998</v>
      </c>
      <c r="F257">
        <v>93.89</v>
      </c>
      <c r="G257">
        <v>30.8106435179557</v>
      </c>
      <c r="H257">
        <f>(Table2[[#This Row],[1Y Return vs Nifty]]-AVERAGE(Table2[1Y Return vs Nifty]))/_xlfn.STDEV.P(Table2[1Y Return vs Nifty])</f>
        <v>3.6915632069747559E-2</v>
      </c>
      <c r="I257">
        <v>-10.6248889239127</v>
      </c>
      <c r="J257">
        <f>(Table2[[#This Row],[1M Return vs Nifty]]-AVERAGE(Table2[1M Return vs Nifty]))/_xlfn.STDEV.P(Table2[1M Return vs Nifty])</f>
        <v>-0.96484102544704875</v>
      </c>
      <c r="K257">
        <v>2.3155798276201298</v>
      </c>
      <c r="L257">
        <f>(Table2[[#This Row],[6M Return vs Nifty]]-AVERAGE(Table2[6M Return vs Nifty]))/_xlfn.STDEV.P(Table2[6M Return vs Nifty])</f>
        <v>-0.38646401197168245</v>
      </c>
      <c r="M257">
        <v>-2.3654170332311799</v>
      </c>
      <c r="N257">
        <f>(Table2[[#This Row],[1W Return vs Nifty]]-AVERAGE(Table2[1W Return vs Nifty]))/_xlfn.STDEV.P(Table2[1W Return vs Nifty])</f>
        <v>-8.7082143714400859E-2</v>
      </c>
      <c r="O257">
        <v>94.02</v>
      </c>
      <c r="P257">
        <v>94.225874097319803</v>
      </c>
      <c r="Q257">
        <v>84.388955612381096</v>
      </c>
      <c r="R257">
        <v>51.715861032968803</v>
      </c>
      <c r="S257" s="1">
        <f>(Table2[[#This Row],[Close Price]]-Table2[[#This Row],[20D EMA]])/Table2[[#This Row],[20D EMA]]</f>
        <v>-1.3826845352052273E-3</v>
      </c>
      <c r="T257" s="1">
        <f>(Table2[[#This Row],[Close Price]]-Table2[[#This Row],[50D EMA]])/Table2[[#This Row],[50D EMA]]</f>
        <v>-3.5645633488408908E-3</v>
      </c>
      <c r="U257" s="1">
        <f>(Table2[[#This Row],[Close Price]]-Table2[[#This Row],[200D EMA]])/Table2[[#This Row],[200D EMA]]</f>
        <v>0.11258634875468185</v>
      </c>
      <c r="V257">
        <v>0.89792448763916399</v>
      </c>
      <c r="W257">
        <v>92.7</v>
      </c>
      <c r="X257">
        <v>94.3</v>
      </c>
      <c r="Y257">
        <v>89.21</v>
      </c>
      <c r="Z257">
        <v>94.4</v>
      </c>
      <c r="AA257">
        <v>89.21</v>
      </c>
      <c r="AB257">
        <v>96.9</v>
      </c>
      <c r="AC257" s="1">
        <f>(Table2[[#This Row],[Close Price]]/Table2[[#This Row],[Day Low]])-1</f>
        <v>1.2837108953613674E-2</v>
      </c>
      <c r="AD257" s="1">
        <f>(Table2[[#This Row],[Day High]]/Table2[[#This Row],[Close Price]])-1</f>
        <v>4.366812227074135E-3</v>
      </c>
      <c r="AE257" s="1">
        <f>(Table2[[#This Row],[Close Price]]/Table2[[#This Row],[Current Week Low]])-1</f>
        <v>5.2460486492545755E-2</v>
      </c>
      <c r="AF257" s="1">
        <f>(Table2[[#This Row],[Current Week High]]/Table2[[#This Row],[Close Price]])-1</f>
        <v>5.4318883800192896E-3</v>
      </c>
      <c r="AG257" s="1">
        <f>(Table2[[#This Row],[Close Price]]/Table2[[#This Row],[Current Month Low]])-1</f>
        <v>5.2460486492545755E-2</v>
      </c>
      <c r="AH257" s="1">
        <f>(Table2[[#This Row],[Current Month High]]/Table2[[#This Row],[Close Price]])-1</f>
        <v>3.2058792203642605E-2</v>
      </c>
      <c r="AI257">
        <v>10.501650868037</v>
      </c>
      <c r="AJ257">
        <v>80.557692307692307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-0.06</v>
      </c>
      <c r="AM257" t="s">
        <v>3202</v>
      </c>
      <c r="AN257">
        <v>-1.69</v>
      </c>
      <c r="AO257" t="s">
        <v>3202</v>
      </c>
      <c r="AP257">
        <v>0.144192055198262</v>
      </c>
      <c r="AQ257">
        <f>(Table2[[#This Row],[Sharpe Ratio]]-AVERAGE(Table2[Sharpe Ratio]))/_xlfn.STDEV.P(Table2[Sharpe Ratio])</f>
        <v>0.9262956529577564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290</v>
      </c>
      <c r="AT257">
        <f>_xlfn.RANK.AVG(Table2[[#This Row],[6M Return vs Nifty Z-Score]],Table2[6M Return vs Nifty Z-Score])</f>
        <v>450</v>
      </c>
      <c r="AU257">
        <f>_xlfn.RANK.AVG(Table2[[#This Row],[Sharpe Ratio Z-Score]],Table2[Sharpe Ratio Z-Score])</f>
        <v>126</v>
      </c>
      <c r="AV257">
        <f>(Table2[[#This Row],[Rank 1Y]]+Table2[[#This Row],[Rank 6M]]+Table2[[#This Row],[Rank Sharpe]])/3</f>
        <v>288.66666666666669</v>
      </c>
    </row>
    <row r="258" spans="1:48" x14ac:dyDescent="0.3">
      <c r="A258" t="s">
        <v>1734</v>
      </c>
      <c r="B258" t="s">
        <v>1735</v>
      </c>
      <c r="C258" t="s">
        <v>3173</v>
      </c>
      <c r="D258" t="s">
        <v>124</v>
      </c>
      <c r="E258">
        <v>4788.96270723</v>
      </c>
      <c r="F258">
        <v>280.05</v>
      </c>
      <c r="G258">
        <v>50.596344481917697</v>
      </c>
      <c r="H258">
        <f>(Table2[[#This Row],[1Y Return vs Nifty]]-AVERAGE(Table2[1Y Return vs Nifty]))/_xlfn.STDEV.P(Table2[1Y Return vs Nifty])</f>
        <v>0.36377227428589076</v>
      </c>
      <c r="I258">
        <v>1.1762013720719</v>
      </c>
      <c r="J258">
        <f>(Table2[[#This Row],[1M Return vs Nifty]]-AVERAGE(Table2[1M Return vs Nifty]))/_xlfn.STDEV.P(Table2[1M Return vs Nifty])</f>
        <v>0.15141887113848967</v>
      </c>
      <c r="K258">
        <v>10.548633999285</v>
      </c>
      <c r="L258">
        <f>(Table2[[#This Row],[6M Return vs Nifty]]-AVERAGE(Table2[6M Return vs Nifty]))/_xlfn.STDEV.P(Table2[6M Return vs Nifty])</f>
        <v>-0.13087785873474075</v>
      </c>
      <c r="M258">
        <v>-0.771588439358875</v>
      </c>
      <c r="N258">
        <f>(Table2[[#This Row],[1W Return vs Nifty]]-AVERAGE(Table2[1W Return vs Nifty]))/_xlfn.STDEV.P(Table2[1W Return vs Nifty])</f>
        <v>0.28195909473647163</v>
      </c>
      <c r="O258">
        <v>277.29000000000002</v>
      </c>
      <c r="P258">
        <v>276.36413518292699</v>
      </c>
      <c r="Q258">
        <v>249.10803184622301</v>
      </c>
      <c r="R258">
        <v>55.914154242984601</v>
      </c>
      <c r="S258" s="1">
        <f>(Table2[[#This Row],[Close Price]]-Table2[[#This Row],[20D EMA]])/Table2[[#This Row],[20D EMA]]</f>
        <v>9.9534783079086534E-3</v>
      </c>
      <c r="T258" s="1">
        <f>(Table2[[#This Row],[Close Price]]-Table2[[#This Row],[50D EMA]])/Table2[[#This Row],[50D EMA]]</f>
        <v>1.3336986778813864E-2</v>
      </c>
      <c r="U258" s="1">
        <f>(Table2[[#This Row],[Close Price]]-Table2[[#This Row],[200D EMA]])/Table2[[#This Row],[200D EMA]]</f>
        <v>0.12421104178960314</v>
      </c>
      <c r="V258">
        <v>0.54097125233704502</v>
      </c>
      <c r="W258">
        <v>278.35000000000002</v>
      </c>
      <c r="X258">
        <v>282.39999999999998</v>
      </c>
      <c r="Y258">
        <v>271.5</v>
      </c>
      <c r="Z258">
        <v>288.39999999999998</v>
      </c>
      <c r="AA258">
        <v>271.5</v>
      </c>
      <c r="AB258">
        <v>288.39999999999998</v>
      </c>
      <c r="AC258" s="1">
        <f>(Table2[[#This Row],[Close Price]]/Table2[[#This Row],[Day Low]])-1</f>
        <v>6.1074187174421368E-3</v>
      </c>
      <c r="AD258" s="1">
        <f>(Table2[[#This Row],[Day High]]/Table2[[#This Row],[Close Price]])-1</f>
        <v>8.3913586859487577E-3</v>
      </c>
      <c r="AE258" s="1">
        <f>(Table2[[#This Row],[Close Price]]/Table2[[#This Row],[Current Week Low]])-1</f>
        <v>3.1491712707182318E-2</v>
      </c>
      <c r="AF258" s="1">
        <f>(Table2[[#This Row],[Current Week High]]/Table2[[#This Row],[Close Price]])-1</f>
        <v>2.9816104267095023E-2</v>
      </c>
      <c r="AG258" s="1">
        <f>(Table2[[#This Row],[Close Price]]/Table2[[#This Row],[Current Month Low]])-1</f>
        <v>3.1491712707182318E-2</v>
      </c>
      <c r="AH258" s="1">
        <f>(Table2[[#This Row],[Current Month High]]/Table2[[#This Row],[Close Price]])-1</f>
        <v>2.9816104267095023E-2</v>
      </c>
      <c r="AI258">
        <v>14.425995357971701</v>
      </c>
      <c r="AJ258">
        <v>116.421947449768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</v>
      </c>
      <c r="AM258">
        <v>0</v>
      </c>
      <c r="AN258">
        <v>-0.14000000000000001</v>
      </c>
      <c r="AO258" t="s">
        <v>3202</v>
      </c>
      <c r="AP258">
        <v>7.4848795006990002E-2</v>
      </c>
      <c r="AQ258">
        <f>(Table2[[#This Row],[Sharpe Ratio]]-AVERAGE(Table2[Sharpe Ratio]))/_xlfn.STDEV.P(Table2[Sharpe Ratio])</f>
        <v>0.11662423894672412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0.78289662037283536</v>
      </c>
      <c r="AS258">
        <f>_xlfn.RANK.AVG(Table2[[#This Row],[1Y Return vs Nifty Z-Score]],Table2[1Y Return vs Nifty Z-Score])</f>
        <v>194</v>
      </c>
      <c r="AT258">
        <f>_xlfn.RANK.AVG(Table2[[#This Row],[6M Return vs Nifty Z-Score]],Table2[6M Return vs Nifty Z-Score])</f>
        <v>362</v>
      </c>
      <c r="AU258">
        <f>_xlfn.RANK.AVG(Table2[[#This Row],[Sharpe Ratio Z-Score]],Table2[Sharpe Ratio Z-Score])</f>
        <v>311</v>
      </c>
      <c r="AV258">
        <f>(Table2[[#This Row],[Rank 1Y]]+Table2[[#This Row],[Rank 6M]]+Table2[[#This Row],[Rank Sharpe]])/3</f>
        <v>289</v>
      </c>
    </row>
    <row r="259" spans="1:48" x14ac:dyDescent="0.3">
      <c r="A259" t="s">
        <v>1044</v>
      </c>
      <c r="B259" t="s">
        <v>1045</v>
      </c>
      <c r="C259" t="s">
        <v>3156</v>
      </c>
      <c r="D259" t="s">
        <v>18</v>
      </c>
      <c r="E259">
        <v>13122.072568</v>
      </c>
      <c r="F259">
        <v>881.2</v>
      </c>
      <c r="G259">
        <v>45.762765280206999</v>
      </c>
      <c r="H259">
        <f>(Table2[[#This Row],[1Y Return vs Nifty]]-AVERAGE(Table2[1Y Return vs Nifty]))/_xlfn.STDEV.P(Table2[1Y Return vs Nifty])</f>
        <v>0.28392231240510735</v>
      </c>
      <c r="I259">
        <v>-7.9855176868939504</v>
      </c>
      <c r="J259">
        <f>(Table2[[#This Row],[1M Return vs Nifty]]-AVERAGE(Table2[1M Return vs Nifty]))/_xlfn.STDEV.P(Table2[1M Return vs Nifty])</f>
        <v>-0.71518407086143165</v>
      </c>
      <c r="K259">
        <v>-11.2878139367239</v>
      </c>
      <c r="L259">
        <f>(Table2[[#This Row],[6M Return vs Nifty]]-AVERAGE(Table2[6M Return vs Nifty]))/_xlfn.STDEV.P(Table2[6M Return vs Nifty])</f>
        <v>-0.80876647843207405</v>
      </c>
      <c r="M259">
        <v>-11.082162160503101</v>
      </c>
      <c r="N259">
        <f>(Table2[[#This Row],[1W Return vs Nifty]]-AVERAGE(Table2[1W Return vs Nifty]))/_xlfn.STDEV.P(Table2[1W Return vs Nifty])</f>
        <v>-2.1053910317570796</v>
      </c>
      <c r="O259">
        <v>944.86</v>
      </c>
      <c r="P259">
        <v>963.64362492585803</v>
      </c>
      <c r="Q259">
        <v>867.51353166443096</v>
      </c>
      <c r="R259">
        <v>21.707128991674701</v>
      </c>
      <c r="S259" s="1">
        <f>(Table2[[#This Row],[Close Price]]-Table2[[#This Row],[20D EMA]])/Table2[[#This Row],[20D EMA]]</f>
        <v>-6.7375060855576457E-2</v>
      </c>
      <c r="T259" s="1">
        <f>(Table2[[#This Row],[Close Price]]-Table2[[#This Row],[50D EMA]])/Table2[[#This Row],[50D EMA]]</f>
        <v>-8.5554060436192E-2</v>
      </c>
      <c r="U259" s="1">
        <f>(Table2[[#This Row],[Close Price]]-Table2[[#This Row],[200D EMA]])/Table2[[#This Row],[200D EMA]]</f>
        <v>1.5776662652523612E-2</v>
      </c>
      <c r="V259">
        <v>0.39824391475762999</v>
      </c>
      <c r="W259">
        <v>870</v>
      </c>
      <c r="X259">
        <v>887</v>
      </c>
      <c r="Y259">
        <v>868</v>
      </c>
      <c r="Z259">
        <v>931.95</v>
      </c>
      <c r="AA259">
        <v>868</v>
      </c>
      <c r="AB259">
        <v>993.75</v>
      </c>
      <c r="AC259" s="1">
        <f>(Table2[[#This Row],[Close Price]]/Table2[[#This Row],[Day Low]])-1</f>
        <v>1.2873563218390949E-2</v>
      </c>
      <c r="AD259" s="1">
        <f>(Table2[[#This Row],[Day High]]/Table2[[#This Row],[Close Price]])-1</f>
        <v>6.581933726736322E-3</v>
      </c>
      <c r="AE259" s="1">
        <f>(Table2[[#This Row],[Close Price]]/Table2[[#This Row],[Current Week Low]])-1</f>
        <v>1.5207373271889368E-2</v>
      </c>
      <c r="AF259" s="1">
        <f>(Table2[[#This Row],[Current Week High]]/Table2[[#This Row],[Close Price]])-1</f>
        <v>5.7591920108942318E-2</v>
      </c>
      <c r="AG259" s="1">
        <f>(Table2[[#This Row],[Close Price]]/Table2[[#This Row],[Current Month Low]])-1</f>
        <v>1.5207373271889368E-2</v>
      </c>
      <c r="AH259" s="1">
        <f>(Table2[[#This Row],[Current Month High]]/Table2[[#This Row],[Close Price]])-1</f>
        <v>0.12772355878347708</v>
      </c>
      <c r="AI259">
        <v>44.6890603722196</v>
      </c>
      <c r="AJ259">
        <v>85.437710437710393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-0.13</v>
      </c>
      <c r="AM259" t="s">
        <v>3202</v>
      </c>
      <c r="AN259">
        <v>-10.54</v>
      </c>
      <c r="AO259" t="s">
        <v>3202</v>
      </c>
      <c r="AP259">
        <v>0.18228995295672301</v>
      </c>
      <c r="AQ259">
        <f>(Table2[[#This Row],[Sharpe Ratio]]-AVERAGE(Table2[Sharpe Ratio]))/_xlfn.STDEV.P(Table2[Sharpe Ratio])</f>
        <v>1.3711374250904063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217</v>
      </c>
      <c r="AT259">
        <f>_xlfn.RANK.AVG(Table2[[#This Row],[6M Return vs Nifty Z-Score]],Table2[6M Return vs Nifty Z-Score])</f>
        <v>587</v>
      </c>
      <c r="AU259">
        <f>_xlfn.RANK.AVG(Table2[[#This Row],[Sharpe Ratio Z-Score]],Table2[Sharpe Ratio Z-Score])</f>
        <v>64</v>
      </c>
      <c r="AV259">
        <f>(Table2[[#This Row],[Rank 1Y]]+Table2[[#This Row],[Rank 6M]]+Table2[[#This Row],[Rank Sharpe]])/3</f>
        <v>289.33333333333331</v>
      </c>
    </row>
    <row r="260" spans="1:48" x14ac:dyDescent="0.3">
      <c r="A260" t="s">
        <v>191</v>
      </c>
      <c r="B260" t="s">
        <v>192</v>
      </c>
      <c r="C260" t="s">
        <v>3163</v>
      </c>
      <c r="D260" t="s">
        <v>95</v>
      </c>
      <c r="E260">
        <v>140562.98667253001</v>
      </c>
      <c r="F260">
        <v>439.9</v>
      </c>
      <c r="G260">
        <v>40.465693052044202</v>
      </c>
      <c r="H260">
        <f>(Table2[[#This Row],[1Y Return vs Nifty]]-AVERAGE(Table2[1Y Return vs Nifty]))/_xlfn.STDEV.P(Table2[1Y Return vs Nifty])</f>
        <v>0.19641551923021575</v>
      </c>
      <c r="I260">
        <v>0.21810407439340601</v>
      </c>
      <c r="J260">
        <f>(Table2[[#This Row],[1M Return vs Nifty]]-AVERAGE(Table2[1M Return vs Nifty]))/_xlfn.STDEV.P(Table2[1M Return vs Nifty])</f>
        <v>6.0792872726344718E-2</v>
      </c>
      <c r="K260">
        <v>-2.6117825235558398</v>
      </c>
      <c r="L260">
        <f>(Table2[[#This Row],[6M Return vs Nifty]]-AVERAGE(Table2[6M Return vs Nifty]))/_xlfn.STDEV.P(Table2[6M Return vs Nifty])</f>
        <v>-0.53942858170278773</v>
      </c>
      <c r="M260">
        <v>2.3874855251154101</v>
      </c>
      <c r="N260">
        <f>(Table2[[#This Row],[1W Return vs Nifty]]-AVERAGE(Table2[1W Return vs Nifty]))/_xlfn.STDEV.P(Table2[1W Return vs Nifty])</f>
        <v>1.0134233015462173</v>
      </c>
      <c r="O260">
        <v>428.99</v>
      </c>
      <c r="P260">
        <v>429.35397665649703</v>
      </c>
      <c r="Q260">
        <v>392.41394024010901</v>
      </c>
      <c r="R260">
        <v>61.490905982025403</v>
      </c>
      <c r="S260" s="1">
        <f>(Table2[[#This Row],[Close Price]]-Table2[[#This Row],[20D EMA]])/Table2[[#This Row],[20D EMA]]</f>
        <v>2.5431828247744627E-2</v>
      </c>
      <c r="T260" s="1">
        <f>(Table2[[#This Row],[Close Price]]-Table2[[#This Row],[50D EMA]])/Table2[[#This Row],[50D EMA]]</f>
        <v>2.4562537945095726E-2</v>
      </c>
      <c r="U260" s="1">
        <f>(Table2[[#This Row],[Close Price]]-Table2[[#This Row],[200D EMA]])/Table2[[#This Row],[200D EMA]]</f>
        <v>0.12101012448955137</v>
      </c>
      <c r="V260">
        <v>1.05640533395377</v>
      </c>
      <c r="W260">
        <v>436.1</v>
      </c>
      <c r="X260">
        <v>443.4</v>
      </c>
      <c r="Y260">
        <v>411.3</v>
      </c>
      <c r="Z260">
        <v>449</v>
      </c>
      <c r="AA260">
        <v>411.3</v>
      </c>
      <c r="AB260">
        <v>449</v>
      </c>
      <c r="AC260" s="1">
        <f>(Table2[[#This Row],[Close Price]]/Table2[[#This Row],[Day Low]])-1</f>
        <v>8.7135977986698698E-3</v>
      </c>
      <c r="AD260" s="1">
        <f>(Table2[[#This Row],[Day High]]/Table2[[#This Row],[Close Price]])-1</f>
        <v>7.956353716753739E-3</v>
      </c>
      <c r="AE260" s="1">
        <f>(Table2[[#This Row],[Close Price]]/Table2[[#This Row],[Current Week Low]])-1</f>
        <v>6.9535618769754448E-2</v>
      </c>
      <c r="AF260" s="1">
        <f>(Table2[[#This Row],[Current Week High]]/Table2[[#This Row],[Close Price]])-1</f>
        <v>2.0686519663559944E-2</v>
      </c>
      <c r="AG260" s="1">
        <f>(Table2[[#This Row],[Close Price]]/Table2[[#This Row],[Current Month Low]])-1</f>
        <v>6.9535618769754448E-2</v>
      </c>
      <c r="AH260" s="1">
        <f>(Table2[[#This Row],[Current Month High]]/Table2[[#This Row],[Close Price]])-1</f>
        <v>2.0686519663559944E-2</v>
      </c>
      <c r="AI260">
        <v>7.0697885883155198</v>
      </c>
      <c r="AJ260">
        <v>90.597920277296296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-0.03</v>
      </c>
      <c r="AM260" t="s">
        <v>3202</v>
      </c>
      <c r="AN260">
        <v>2.74</v>
      </c>
      <c r="AO260" t="s">
        <v>3203</v>
      </c>
      <c r="AP260">
        <v>0.14723377313133101</v>
      </c>
      <c r="AQ260">
        <f>(Table2[[#This Row],[Sharpe Ratio]]-AVERAGE(Table2[Sharpe Ratio]))/_xlfn.STDEV.P(Table2[Sharpe Ratio])</f>
        <v>0.96181160725666726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244</v>
      </c>
      <c r="AT260">
        <f>_xlfn.RANK.AVG(Table2[[#This Row],[6M Return vs Nifty Z-Score]],Table2[6M Return vs Nifty Z-Score])</f>
        <v>505</v>
      </c>
      <c r="AU260">
        <f>_xlfn.RANK.AVG(Table2[[#This Row],[Sharpe Ratio Z-Score]],Table2[Sharpe Ratio Z-Score])</f>
        <v>121</v>
      </c>
      <c r="AV260">
        <f>(Table2[[#This Row],[Rank 1Y]]+Table2[[#This Row],[Rank 6M]]+Table2[[#This Row],[Rank Sharpe]])/3</f>
        <v>290</v>
      </c>
    </row>
    <row r="261" spans="1:48" x14ac:dyDescent="0.3">
      <c r="A261" t="s">
        <v>139</v>
      </c>
      <c r="B261" t="s">
        <v>140</v>
      </c>
      <c r="C261" t="s">
        <v>3165</v>
      </c>
      <c r="D261" t="s">
        <v>141</v>
      </c>
      <c r="E261">
        <v>206956.12461999999</v>
      </c>
      <c r="F261">
        <v>489.8</v>
      </c>
      <c r="G261">
        <v>28.405725205453098</v>
      </c>
      <c r="H261">
        <f>(Table2[[#This Row],[1Y Return vs Nifty]]-AVERAGE(Table2[1Y Return vs Nifty]))/_xlfn.STDEV.P(Table2[1Y Return vs Nifty])</f>
        <v>-2.8132370696608892E-3</v>
      </c>
      <c r="I261">
        <v>-24.841137629398901</v>
      </c>
      <c r="J261">
        <f>(Table2[[#This Row],[1M Return vs Nifty]]-AVERAGE(Table2[1M Return vs Nifty]))/_xlfn.STDEV.P(Table2[1M Return vs Nifty])</f>
        <v>-2.3095496847155794</v>
      </c>
      <c r="K261">
        <v>45.124373642277099</v>
      </c>
      <c r="L261">
        <f>(Table2[[#This Row],[6M Return vs Nifty]]-AVERAGE(Table2[6M Return vs Nifty]))/_xlfn.STDEV.P(Table2[6M Return vs Nifty])</f>
        <v>0.94248812506849267</v>
      </c>
      <c r="M261">
        <v>-3.9718115584928602</v>
      </c>
      <c r="N261">
        <f>(Table2[[#This Row],[1W Return vs Nifty]]-AVERAGE(Table2[1W Return vs Nifty]))/_xlfn.STDEV.P(Table2[1W Return vs Nifty])</f>
        <v>-0.45903294653126148</v>
      </c>
      <c r="O261">
        <v>511.31</v>
      </c>
      <c r="P261">
        <v>552.84295910914602</v>
      </c>
      <c r="Q261">
        <v>489.10710132333099</v>
      </c>
      <c r="R261">
        <v>42.782800555572997</v>
      </c>
      <c r="S261" s="1">
        <f>(Table2[[#This Row],[Close Price]]-Table2[[#This Row],[20D EMA]])/Table2[[#This Row],[20D EMA]]</f>
        <v>-4.2068412509045375E-2</v>
      </c>
      <c r="T261" s="1">
        <f>(Table2[[#This Row],[Close Price]]-Table2[[#This Row],[50D EMA]])/Table2[[#This Row],[50D EMA]]</f>
        <v>-0.11403411777321676</v>
      </c>
      <c r="U261" s="1">
        <f>(Table2[[#This Row],[Close Price]]-Table2[[#This Row],[200D EMA]])/Table2[[#This Row],[200D EMA]]</f>
        <v>1.4166604303930705E-3</v>
      </c>
      <c r="V261">
        <v>0.87413613974692395</v>
      </c>
      <c r="W261">
        <v>479.4</v>
      </c>
      <c r="X261">
        <v>491</v>
      </c>
      <c r="Y261">
        <v>475.4</v>
      </c>
      <c r="Z261">
        <v>491</v>
      </c>
      <c r="AA261">
        <v>475.4</v>
      </c>
      <c r="AB261">
        <v>502.45</v>
      </c>
      <c r="AC261" s="1">
        <f>(Table2[[#This Row],[Close Price]]/Table2[[#This Row],[Day Low]])-1</f>
        <v>2.1693783896537422E-2</v>
      </c>
      <c r="AD261" s="1">
        <f>(Table2[[#This Row],[Day High]]/Table2[[#This Row],[Close Price]])-1</f>
        <v>2.4499795835033478E-3</v>
      </c>
      <c r="AE261" s="1">
        <f>(Table2[[#This Row],[Close Price]]/Table2[[#This Row],[Current Week Low]])-1</f>
        <v>3.0290281867900726E-2</v>
      </c>
      <c r="AF261" s="1">
        <f>(Table2[[#This Row],[Current Week High]]/Table2[[#This Row],[Close Price]])-1</f>
        <v>2.4499795835033478E-3</v>
      </c>
      <c r="AG261" s="1">
        <f>(Table2[[#This Row],[Close Price]]/Table2[[#This Row],[Current Month Low]])-1</f>
        <v>3.0290281867900726E-2</v>
      </c>
      <c r="AH261" s="1">
        <f>(Table2[[#This Row],[Current Month High]]/Table2[[#This Row],[Close Price]])-1</f>
        <v>2.5826868109432466E-2</v>
      </c>
      <c r="AI261">
        <v>64.904042466312703</v>
      </c>
      <c r="AJ261">
        <v>72.101194659170702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-0.22</v>
      </c>
      <c r="AM261" t="s">
        <v>3202</v>
      </c>
      <c r="AN261">
        <v>-7.99</v>
      </c>
      <c r="AO261" t="s">
        <v>3202</v>
      </c>
      <c r="AP261">
        <v>3.027553454388E-2</v>
      </c>
      <c r="AQ261">
        <f>(Table2[[#This Row],[Sharpe Ratio]]-AVERAGE(Table2[Sharpe Ratio]))/_xlfn.STDEV.P(Table2[Sharpe Ratio])</f>
        <v>-0.40382568980916095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305</v>
      </c>
      <c r="AT261">
        <f>_xlfn.RANK.AVG(Table2[[#This Row],[6M Return vs Nifty Z-Score]],Table2[6M Return vs Nifty Z-Score])</f>
        <v>115</v>
      </c>
      <c r="AU261">
        <f>_xlfn.RANK.AVG(Table2[[#This Row],[Sharpe Ratio Z-Score]],Table2[Sharpe Ratio Z-Score])</f>
        <v>451</v>
      </c>
      <c r="AV261">
        <f>(Table2[[#This Row],[Rank 1Y]]+Table2[[#This Row],[Rank 6M]]+Table2[[#This Row],[Rank Sharpe]])/3</f>
        <v>290.33333333333331</v>
      </c>
    </row>
    <row r="262" spans="1:48" x14ac:dyDescent="0.3">
      <c r="A262" t="s">
        <v>1602</v>
      </c>
      <c r="B262" t="s">
        <v>1603</v>
      </c>
      <c r="C262" t="s">
        <v>3162</v>
      </c>
      <c r="D262" t="s">
        <v>471</v>
      </c>
      <c r="E262">
        <v>5951.2772715000001</v>
      </c>
      <c r="F262">
        <v>532.20000000000005</v>
      </c>
      <c r="G262">
        <v>44.0277483547491</v>
      </c>
      <c r="H262">
        <f>(Table2[[#This Row],[1Y Return vs Nifty]]-AVERAGE(Table2[1Y Return vs Nifty]))/_xlfn.STDEV.P(Table2[1Y Return vs Nifty])</f>
        <v>0.25526010794359882</v>
      </c>
      <c r="I262">
        <v>19.900452554627201</v>
      </c>
      <c r="J262">
        <f>(Table2[[#This Row],[1M Return vs Nifty]]-AVERAGE(Table2[1M Return vs Nifty]))/_xlfn.STDEV.P(Table2[1M Return vs Nifty])</f>
        <v>1.9225374851357553</v>
      </c>
      <c r="K262">
        <v>37.609539665685801</v>
      </c>
      <c r="L262">
        <f>(Table2[[#This Row],[6M Return vs Nifty]]-AVERAGE(Table2[6M Return vs Nifty]))/_xlfn.STDEV.P(Table2[6M Return vs Nifty])</f>
        <v>0.70919833148234868</v>
      </c>
      <c r="M262">
        <v>9.1122886660694107</v>
      </c>
      <c r="N262">
        <f>(Table2[[#This Row],[1W Return vs Nifty]]-AVERAGE(Table2[1W Return vs Nifty]))/_xlfn.STDEV.P(Table2[1W Return vs Nifty])</f>
        <v>2.5705102361245875</v>
      </c>
      <c r="O262">
        <v>460.85</v>
      </c>
      <c r="P262">
        <v>433.12388987855701</v>
      </c>
      <c r="Q262">
        <v>385.94736213689299</v>
      </c>
      <c r="R262">
        <v>81.506262936311103</v>
      </c>
      <c r="S262" s="1">
        <f>(Table2[[#This Row],[Close Price]]-Table2[[#This Row],[20D EMA]])/Table2[[#This Row],[20D EMA]]</f>
        <v>0.15482261039383752</v>
      </c>
      <c r="T262" s="1">
        <f>(Table2[[#This Row],[Close Price]]-Table2[[#This Row],[50D EMA]])/Table2[[#This Row],[50D EMA]]</f>
        <v>0.22874773808764703</v>
      </c>
      <c r="U262" s="1">
        <f>(Table2[[#This Row],[Close Price]]-Table2[[#This Row],[200D EMA]])/Table2[[#This Row],[200D EMA]]</f>
        <v>0.37894451992972089</v>
      </c>
      <c r="V262">
        <v>1.8469540480269</v>
      </c>
      <c r="W262">
        <v>508.4</v>
      </c>
      <c r="X262">
        <v>547.65</v>
      </c>
      <c r="Y262">
        <v>439.8</v>
      </c>
      <c r="Z262">
        <v>547.65</v>
      </c>
      <c r="AA262">
        <v>435.1</v>
      </c>
      <c r="AB262">
        <v>547.65</v>
      </c>
      <c r="AC262" s="1">
        <f>(Table2[[#This Row],[Close Price]]/Table2[[#This Row],[Day Low]])-1</f>
        <v>4.6813532651455603E-2</v>
      </c>
      <c r="AD262" s="1">
        <f>(Table2[[#This Row],[Day High]]/Table2[[#This Row],[Close Price]])-1</f>
        <v>2.9030439684329057E-2</v>
      </c>
      <c r="AE262" s="1">
        <f>(Table2[[#This Row],[Close Price]]/Table2[[#This Row],[Current Week Low]])-1</f>
        <v>0.21009549795361537</v>
      </c>
      <c r="AF262" s="1">
        <f>(Table2[[#This Row],[Current Week High]]/Table2[[#This Row],[Close Price]])-1</f>
        <v>2.9030439684329057E-2</v>
      </c>
      <c r="AG262" s="1">
        <f>(Table2[[#This Row],[Close Price]]/Table2[[#This Row],[Current Month Low]])-1</f>
        <v>0.22316708802574126</v>
      </c>
      <c r="AH262" s="1">
        <f>(Table2[[#This Row],[Current Month High]]/Table2[[#This Row],[Close Price]])-1</f>
        <v>2.9030439684329057E-2</v>
      </c>
      <c r="AI262">
        <v>2.9030439684328999</v>
      </c>
      <c r="AJ262">
        <v>82.823771899690797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0.17</v>
      </c>
      <c r="AM262" t="s">
        <v>3203</v>
      </c>
      <c r="AN262">
        <v>12.92</v>
      </c>
      <c r="AO262" t="s">
        <v>3203</v>
      </c>
      <c r="AP262">
        <v>1.2487468633644E-2</v>
      </c>
      <c r="AQ262">
        <f>(Table2[[#This Row],[Sharpe Ratio]]-AVERAGE(Table2[Sharpe Ratio]))/_xlfn.STDEV.P(Table2[Sharpe Ratio])</f>
        <v>-0.61152415161114893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4.8459820090751418</v>
      </c>
      <c r="AS262">
        <f>_xlfn.RANK.AVG(Table2[[#This Row],[1Y Return vs Nifty Z-Score]],Table2[1Y Return vs Nifty Z-Score])</f>
        <v>230</v>
      </c>
      <c r="AT262">
        <f>_xlfn.RANK.AVG(Table2[[#This Row],[6M Return vs Nifty Z-Score]],Table2[6M Return vs Nifty Z-Score])</f>
        <v>145</v>
      </c>
      <c r="AU262">
        <f>_xlfn.RANK.AVG(Table2[[#This Row],[Sharpe Ratio Z-Score]],Table2[Sharpe Ratio Z-Score])</f>
        <v>497</v>
      </c>
      <c r="AV262">
        <f>(Table2[[#This Row],[Rank 1Y]]+Table2[[#This Row],[Rank 6M]]+Table2[[#This Row],[Rank Sharpe]])/3</f>
        <v>290.66666666666669</v>
      </c>
    </row>
    <row r="263" spans="1:48" x14ac:dyDescent="0.3">
      <c r="A263" t="s">
        <v>576</v>
      </c>
      <c r="B263" t="s">
        <v>577</v>
      </c>
      <c r="C263" t="s">
        <v>3158</v>
      </c>
      <c r="D263" t="s">
        <v>232</v>
      </c>
      <c r="E263">
        <v>35246.707005440003</v>
      </c>
      <c r="F263">
        <v>6966.4</v>
      </c>
      <c r="G263">
        <v>156.60279844220901</v>
      </c>
      <c r="H263">
        <f>(Table2[[#This Row],[1Y Return vs Nifty]]-AVERAGE(Table2[1Y Return vs Nifty]))/_xlfn.STDEV.P(Table2[1Y Return vs Nifty])</f>
        <v>2.1149820827132539</v>
      </c>
      <c r="I263">
        <v>11.84578611439</v>
      </c>
      <c r="J263">
        <f>(Table2[[#This Row],[1M Return vs Nifty]]-AVERAGE(Table2[1M Return vs Nifty]))/_xlfn.STDEV.P(Table2[1M Return vs Nifty])</f>
        <v>1.1606501592952381</v>
      </c>
      <c r="K263">
        <v>-34.555855441201999</v>
      </c>
      <c r="L263">
        <f>(Table2[[#This Row],[6M Return vs Nifty]]-AVERAGE(Table2[6M Return vs Nifty]))/_xlfn.STDEV.P(Table2[6M Return vs Nifty])</f>
        <v>-1.5310973531582961</v>
      </c>
      <c r="M263">
        <v>-5.66872436101366</v>
      </c>
      <c r="N263">
        <f>(Table2[[#This Row],[1W Return vs Nifty]]-AVERAGE(Table2[1W Return vs Nifty]))/_xlfn.STDEV.P(Table2[1W Return vs Nifty])</f>
        <v>-0.85194270144032003</v>
      </c>
      <c r="O263">
        <v>6861.57</v>
      </c>
      <c r="P263">
        <v>6639.7045579834203</v>
      </c>
      <c r="Q263">
        <v>5893.50456721926</v>
      </c>
      <c r="R263">
        <v>50.739061453464601</v>
      </c>
      <c r="S263" s="1">
        <f>(Table2[[#This Row],[Close Price]]-Table2[[#This Row],[20D EMA]])/Table2[[#This Row],[20D EMA]]</f>
        <v>1.5277844574929634E-2</v>
      </c>
      <c r="T263" s="1">
        <f>(Table2[[#This Row],[Close Price]]-Table2[[#This Row],[50D EMA]])/Table2[[#This Row],[50D EMA]]</f>
        <v>4.9203310051464361E-2</v>
      </c>
      <c r="U263" s="1">
        <f>(Table2[[#This Row],[Close Price]]-Table2[[#This Row],[200D EMA]])/Table2[[#This Row],[200D EMA]]</f>
        <v>0.18204710296626872</v>
      </c>
      <c r="V263">
        <v>1.5075698250279199</v>
      </c>
      <c r="W263">
        <v>6925</v>
      </c>
      <c r="X263">
        <v>7055</v>
      </c>
      <c r="Y263">
        <v>6925</v>
      </c>
      <c r="Z263">
        <v>7274.4</v>
      </c>
      <c r="AA263">
        <v>6925</v>
      </c>
      <c r="AB263">
        <v>7472.7</v>
      </c>
      <c r="AC263" s="1">
        <f>(Table2[[#This Row],[Close Price]]/Table2[[#This Row],[Day Low]])-1</f>
        <v>5.9783393501804394E-3</v>
      </c>
      <c r="AD263" s="1">
        <f>(Table2[[#This Row],[Day High]]/Table2[[#This Row],[Close Price]])-1</f>
        <v>1.2718190169958676E-2</v>
      </c>
      <c r="AE263" s="1">
        <f>(Table2[[#This Row],[Close Price]]/Table2[[#This Row],[Current Week Low]])-1</f>
        <v>5.9783393501804394E-3</v>
      </c>
      <c r="AF263" s="1">
        <f>(Table2[[#This Row],[Current Week High]]/Table2[[#This Row],[Close Price]])-1</f>
        <v>4.4212218649517743E-2</v>
      </c>
      <c r="AG263" s="1">
        <f>(Table2[[#This Row],[Close Price]]/Table2[[#This Row],[Current Month Low]])-1</f>
        <v>5.9783393501804394E-3</v>
      </c>
      <c r="AH263" s="1">
        <f>(Table2[[#This Row],[Current Month High]]/Table2[[#This Row],[Close Price]])-1</f>
        <v>7.2677423059255952E-2</v>
      </c>
      <c r="AI263">
        <v>40.055839457969597</v>
      </c>
      <c r="AJ263">
        <v>185.74827211386599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0.02</v>
      </c>
      <c r="AM263" t="s">
        <v>3203</v>
      </c>
      <c r="AN263">
        <v>-5.67</v>
      </c>
      <c r="AO263" t="s">
        <v>3202</v>
      </c>
      <c r="AP263">
        <v>0.15119285045251901</v>
      </c>
      <c r="AQ263">
        <f>(Table2[[#This Row],[Sharpe Ratio]]-AVERAGE(Table2[Sharpe Ratio]))/_xlfn.STDEV.P(Table2[Sharpe Ratio])</f>
        <v>1.008038907847717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1.9006310952575929</v>
      </c>
      <c r="AS263">
        <f>_xlfn.RANK.AVG(Table2[[#This Row],[1Y Return vs Nifty Z-Score]],Table2[1Y Return vs Nifty Z-Score])</f>
        <v>35</v>
      </c>
      <c r="AT263">
        <f>_xlfn.RANK.AVG(Table2[[#This Row],[6M Return vs Nifty Z-Score]],Table2[6M Return vs Nifty Z-Score])</f>
        <v>725</v>
      </c>
      <c r="AU263">
        <f>_xlfn.RANK.AVG(Table2[[#This Row],[Sharpe Ratio Z-Score]],Table2[Sharpe Ratio Z-Score])</f>
        <v>113</v>
      </c>
      <c r="AV263">
        <f>(Table2[[#This Row],[Rank 1Y]]+Table2[[#This Row],[Rank 6M]]+Table2[[#This Row],[Rank Sharpe]])/3</f>
        <v>291</v>
      </c>
    </row>
    <row r="264" spans="1:48" x14ac:dyDescent="0.3">
      <c r="A264" t="s">
        <v>709</v>
      </c>
      <c r="B264" t="s">
        <v>710</v>
      </c>
      <c r="C264" t="s">
        <v>3156</v>
      </c>
      <c r="D264" t="s">
        <v>276</v>
      </c>
      <c r="E264">
        <v>25766.638103199999</v>
      </c>
      <c r="F264">
        <v>260.5</v>
      </c>
      <c r="G264">
        <v>49.5626461149959</v>
      </c>
      <c r="H264">
        <f>(Table2[[#This Row],[1Y Return vs Nifty]]-AVERAGE(Table2[1Y Return vs Nifty]))/_xlfn.STDEV.P(Table2[1Y Return vs Nifty])</f>
        <v>0.34669574119303881</v>
      </c>
      <c r="I264">
        <v>-4.1032520913983701</v>
      </c>
      <c r="J264">
        <f>(Table2[[#This Row],[1M Return vs Nifty]]-AVERAGE(Table2[1M Return vs Nifty]))/_xlfn.STDEV.P(Table2[1M Return vs Nifty])</f>
        <v>-0.34796229020782271</v>
      </c>
      <c r="K264">
        <v>14.0264822244034</v>
      </c>
      <c r="L264">
        <f>(Table2[[#This Row],[6M Return vs Nifty]]-AVERAGE(Table2[6M Return vs Nifty]))/_xlfn.STDEV.P(Table2[6M Return vs Nifty])</f>
        <v>-2.2911868123484065E-2</v>
      </c>
      <c r="M264">
        <v>-7.19781953229844</v>
      </c>
      <c r="N264">
        <f>(Table2[[#This Row],[1W Return vs Nifty]]-AVERAGE(Table2[1W Return vs Nifty]))/_xlfn.STDEV.P(Table2[1W Return vs Nifty])</f>
        <v>-1.2059953127999798</v>
      </c>
      <c r="O264">
        <v>261.77999999999997</v>
      </c>
      <c r="P264">
        <v>252.67685590767601</v>
      </c>
      <c r="Q264">
        <v>211.89414062056099</v>
      </c>
      <c r="R264">
        <v>47.110940232396601</v>
      </c>
      <c r="S264" s="1">
        <f>(Table2[[#This Row],[Close Price]]-Table2[[#This Row],[20D EMA]])/Table2[[#This Row],[20D EMA]]</f>
        <v>-4.8896019558406787E-3</v>
      </c>
      <c r="T264" s="1">
        <f>(Table2[[#This Row],[Close Price]]-Table2[[#This Row],[50D EMA]])/Table2[[#This Row],[50D EMA]]</f>
        <v>3.096106315009094E-2</v>
      </c>
      <c r="U264" s="1">
        <f>(Table2[[#This Row],[Close Price]]-Table2[[#This Row],[200D EMA]])/Table2[[#This Row],[200D EMA]]</f>
        <v>0.22938746317897277</v>
      </c>
      <c r="V264">
        <v>0.55890087509962205</v>
      </c>
      <c r="W264">
        <v>256.7</v>
      </c>
      <c r="X264">
        <v>263.45</v>
      </c>
      <c r="Y264">
        <v>251</v>
      </c>
      <c r="Z264">
        <v>266.64999999999998</v>
      </c>
      <c r="AA264">
        <v>251</v>
      </c>
      <c r="AB264">
        <v>278.8</v>
      </c>
      <c r="AC264" s="1">
        <f>(Table2[[#This Row],[Close Price]]/Table2[[#This Row],[Day Low]])-1</f>
        <v>1.4803272302298387E-2</v>
      </c>
      <c r="AD264" s="1">
        <f>(Table2[[#This Row],[Day High]]/Table2[[#This Row],[Close Price]])-1</f>
        <v>1.1324376199616015E-2</v>
      </c>
      <c r="AE264" s="1">
        <f>(Table2[[#This Row],[Close Price]]/Table2[[#This Row],[Current Week Low]])-1</f>
        <v>3.7848605577689209E-2</v>
      </c>
      <c r="AF264" s="1">
        <f>(Table2[[#This Row],[Current Week High]]/Table2[[#This Row],[Close Price]])-1</f>
        <v>2.3608445297504721E-2</v>
      </c>
      <c r="AG264" s="1">
        <f>(Table2[[#This Row],[Close Price]]/Table2[[#This Row],[Current Month Low]])-1</f>
        <v>3.7848605577689209E-2</v>
      </c>
      <c r="AH264" s="1">
        <f>(Table2[[#This Row],[Current Month High]]/Table2[[#This Row],[Close Price]])-1</f>
        <v>7.0249520153550904E-2</v>
      </c>
      <c r="AI264">
        <v>9.1746641074855901</v>
      </c>
      <c r="AJ264">
        <v>96.752265861027098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0.23</v>
      </c>
      <c r="AM264" t="s">
        <v>3203</v>
      </c>
      <c r="AN264">
        <v>-5.22</v>
      </c>
      <c r="AO264" t="s">
        <v>3202</v>
      </c>
      <c r="AP264">
        <v>6.622250498941E-2</v>
      </c>
      <c r="AQ264">
        <f>(Table2[[#This Row],[Sharpe Ratio]]-AVERAGE(Table2[Sharpe Ratio]))/_xlfn.STDEV.P(Table2[Sharpe Ratio])</f>
        <v>1.5901249907302475E-2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-1.2142724800309455</v>
      </c>
      <c r="AS264">
        <f>_xlfn.RANK.AVG(Table2[[#This Row],[1Y Return vs Nifty Z-Score]],Table2[1Y Return vs Nifty Z-Score])</f>
        <v>201</v>
      </c>
      <c r="AT264">
        <f>_xlfn.RANK.AVG(Table2[[#This Row],[6M Return vs Nifty Z-Score]],Table2[6M Return vs Nifty Z-Score])</f>
        <v>325</v>
      </c>
      <c r="AU264">
        <f>_xlfn.RANK.AVG(Table2[[#This Row],[Sharpe Ratio Z-Score]],Table2[Sharpe Ratio Z-Score])</f>
        <v>348</v>
      </c>
      <c r="AV264">
        <f>(Table2[[#This Row],[Rank 1Y]]+Table2[[#This Row],[Rank 6M]]+Table2[[#This Row],[Rank Sharpe]])/3</f>
        <v>291.33333333333331</v>
      </c>
    </row>
    <row r="265" spans="1:48" x14ac:dyDescent="0.3">
      <c r="A265" t="s">
        <v>424</v>
      </c>
      <c r="B265" t="s">
        <v>425</v>
      </c>
      <c r="C265" t="s">
        <v>3158</v>
      </c>
      <c r="D265" t="s">
        <v>51</v>
      </c>
      <c r="E265">
        <v>54075.130206875001</v>
      </c>
      <c r="F265">
        <v>4907.45</v>
      </c>
      <c r="G265">
        <v>51.028103640664497</v>
      </c>
      <c r="H265">
        <f>(Table2[[#This Row],[1Y Return vs Nifty]]-AVERAGE(Table2[1Y Return vs Nifty]))/_xlfn.STDEV.P(Table2[1Y Return vs Nifty])</f>
        <v>0.37090486711801179</v>
      </c>
      <c r="I265">
        <v>18.599106469355299</v>
      </c>
      <c r="J265">
        <f>(Table2[[#This Row],[1M Return vs Nifty]]-AVERAGE(Table2[1M Return vs Nifty]))/_xlfn.STDEV.P(Table2[1M Return vs Nifty])</f>
        <v>1.7994437361571649</v>
      </c>
      <c r="K265">
        <v>8.4472838398127497</v>
      </c>
      <c r="L265">
        <f>(Table2[[#This Row],[6M Return vs Nifty]]-AVERAGE(Table2[6M Return vs Nifty]))/_xlfn.STDEV.P(Table2[6M Return vs Nifty])</f>
        <v>-0.19611197388386289</v>
      </c>
      <c r="M265">
        <v>-7.0398763698020401</v>
      </c>
      <c r="N265">
        <f>(Table2[[#This Row],[1W Return vs Nifty]]-AVERAGE(Table2[1W Return vs Nifty]))/_xlfn.STDEV.P(Table2[1W Return vs Nifty])</f>
        <v>-1.1694245419425529</v>
      </c>
      <c r="O265">
        <v>4642.63</v>
      </c>
      <c r="P265">
        <v>4499.4014465066102</v>
      </c>
      <c r="Q265">
        <v>4117.7218573731998</v>
      </c>
      <c r="R265">
        <v>62.2471556329563</v>
      </c>
      <c r="S265" s="1">
        <f>(Table2[[#This Row],[Close Price]]-Table2[[#This Row],[20D EMA]])/Table2[[#This Row],[20D EMA]]</f>
        <v>5.7040944464667592E-2</v>
      </c>
      <c r="T265" s="1">
        <f>(Table2[[#This Row],[Close Price]]-Table2[[#This Row],[50D EMA]])/Table2[[#This Row],[50D EMA]]</f>
        <v>9.0689519115971173E-2</v>
      </c>
      <c r="U265" s="1">
        <f>(Table2[[#This Row],[Close Price]]-Table2[[#This Row],[200D EMA]])/Table2[[#This Row],[200D EMA]]</f>
        <v>0.19178763646036739</v>
      </c>
      <c r="V265">
        <v>1.37273876379495</v>
      </c>
      <c r="W265">
        <v>4649</v>
      </c>
      <c r="X265">
        <v>4943.3</v>
      </c>
      <c r="Y265">
        <v>4600</v>
      </c>
      <c r="Z265">
        <v>4959.1000000000004</v>
      </c>
      <c r="AA265">
        <v>4600</v>
      </c>
      <c r="AB265">
        <v>5133.75</v>
      </c>
      <c r="AC265" s="1">
        <f>(Table2[[#This Row],[Close Price]]/Table2[[#This Row],[Day Low]])-1</f>
        <v>5.5592600559259964E-2</v>
      </c>
      <c r="AD265" s="1">
        <f>(Table2[[#This Row],[Day High]]/Table2[[#This Row],[Close Price]])-1</f>
        <v>7.3052196150751314E-3</v>
      </c>
      <c r="AE265" s="1">
        <f>(Table2[[#This Row],[Close Price]]/Table2[[#This Row],[Current Week Low]])-1</f>
        <v>6.6836956521739044E-2</v>
      </c>
      <c r="AF265" s="1">
        <f>(Table2[[#This Row],[Current Week High]]/Table2[[#This Row],[Close Price]])-1</f>
        <v>1.0524814312932396E-2</v>
      </c>
      <c r="AG265" s="1">
        <f>(Table2[[#This Row],[Close Price]]/Table2[[#This Row],[Current Month Low]])-1</f>
        <v>6.6836956521739044E-2</v>
      </c>
      <c r="AH265" s="1">
        <f>(Table2[[#This Row],[Current Month High]]/Table2[[#This Row],[Close Price]])-1</f>
        <v>4.6113562033235134E-2</v>
      </c>
      <c r="AI265">
        <v>5.2685203109557897</v>
      </c>
      <c r="AJ265">
        <v>86.453267477203596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-0.01</v>
      </c>
      <c r="AM265" t="s">
        <v>3202</v>
      </c>
      <c r="AN265">
        <v>7.17</v>
      </c>
      <c r="AO265" t="s">
        <v>3203</v>
      </c>
      <c r="AP265">
        <v>7.6679648934322997E-2</v>
      </c>
      <c r="AQ265">
        <f>(Table2[[#This Row],[Sharpe Ratio]]-AVERAGE(Table2[Sharpe Ratio]))/_xlfn.STDEV.P(Table2[Sharpe Ratio])</f>
        <v>0.13800180446790711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0.94281389191666776</v>
      </c>
      <c r="AS265">
        <f>_xlfn.RANK.AVG(Table2[[#This Row],[1Y Return vs Nifty Z-Score]],Table2[1Y Return vs Nifty Z-Score])</f>
        <v>189</v>
      </c>
      <c r="AT265">
        <f>_xlfn.RANK.AVG(Table2[[#This Row],[6M Return vs Nifty Z-Score]],Table2[6M Return vs Nifty Z-Score])</f>
        <v>383</v>
      </c>
      <c r="AU265">
        <f>_xlfn.RANK.AVG(Table2[[#This Row],[Sharpe Ratio Z-Score]],Table2[Sharpe Ratio Z-Score])</f>
        <v>308</v>
      </c>
      <c r="AV265">
        <f>(Table2[[#This Row],[Rank 1Y]]+Table2[[#This Row],[Rank 6M]]+Table2[[#This Row],[Rank Sharpe]])/3</f>
        <v>293.33333333333331</v>
      </c>
    </row>
    <row r="266" spans="1:48" x14ac:dyDescent="0.3">
      <c r="A266" t="s">
        <v>1083</v>
      </c>
      <c r="B266" t="s">
        <v>1084</v>
      </c>
      <c r="C266" t="s">
        <v>3158</v>
      </c>
      <c r="D266" t="s">
        <v>531</v>
      </c>
      <c r="E266">
        <v>12210.709743911901</v>
      </c>
      <c r="F266">
        <v>127.76</v>
      </c>
      <c r="G266">
        <v>23.406673807646602</v>
      </c>
      <c r="H266">
        <f>(Table2[[#This Row],[1Y Return vs Nifty]]-AVERAGE(Table2[1Y Return vs Nifty]))/_xlfn.STDEV.P(Table2[1Y Return vs Nifty])</f>
        <v>-8.5396773388596178E-2</v>
      </c>
      <c r="I266">
        <v>25.840234955177198</v>
      </c>
      <c r="J266">
        <f>(Table2[[#This Row],[1M Return vs Nifty]]-AVERAGE(Table2[1M Return vs Nifty]))/_xlfn.STDEV.P(Table2[1M Return vs Nifty])</f>
        <v>2.484378867743815</v>
      </c>
      <c r="K266">
        <v>47.541760259907797</v>
      </c>
      <c r="L266">
        <f>(Table2[[#This Row],[6M Return vs Nifty]]-AVERAGE(Table2[6M Return vs Nifty]))/_xlfn.STDEV.P(Table2[6M Return vs Nifty])</f>
        <v>1.017533246065401</v>
      </c>
      <c r="M266">
        <v>2.0426722973331999</v>
      </c>
      <c r="N266">
        <f>(Table2[[#This Row],[1W Return vs Nifty]]-AVERAGE(Table2[1W Return vs Nifty]))/_xlfn.STDEV.P(Table2[1W Return vs Nifty])</f>
        <v>0.93358391285396958</v>
      </c>
      <c r="O266">
        <v>113.4</v>
      </c>
      <c r="P266">
        <v>103.525294649824</v>
      </c>
      <c r="Q266">
        <v>91.987238422513798</v>
      </c>
      <c r="R266">
        <v>87.314347795534303</v>
      </c>
      <c r="S266" s="1">
        <f>(Table2[[#This Row],[Close Price]]-Table2[[#This Row],[20D EMA]])/Table2[[#This Row],[20D EMA]]</f>
        <v>0.12663139329805995</v>
      </c>
      <c r="T266" s="1">
        <f>(Table2[[#This Row],[Close Price]]-Table2[[#This Row],[50D EMA]])/Table2[[#This Row],[50D EMA]]</f>
        <v>0.2340945315070127</v>
      </c>
      <c r="U266" s="1">
        <f>(Table2[[#This Row],[Close Price]]-Table2[[#This Row],[200D EMA]])/Table2[[#This Row],[200D EMA]]</f>
        <v>0.38888830875839026</v>
      </c>
      <c r="V266">
        <v>3.2260479321683002</v>
      </c>
      <c r="W266">
        <v>126.4</v>
      </c>
      <c r="X266">
        <v>129.94999999999999</v>
      </c>
      <c r="Y266">
        <v>122.5</v>
      </c>
      <c r="Z266">
        <v>132.69999999999999</v>
      </c>
      <c r="AA266">
        <v>106.09</v>
      </c>
      <c r="AB266">
        <v>133.74</v>
      </c>
      <c r="AC266" s="1">
        <f>(Table2[[#This Row],[Close Price]]/Table2[[#This Row],[Day Low]])-1</f>
        <v>1.0759493670886133E-2</v>
      </c>
      <c r="AD266" s="1">
        <f>(Table2[[#This Row],[Day High]]/Table2[[#This Row],[Close Price]])-1</f>
        <v>1.7141515341264846E-2</v>
      </c>
      <c r="AE266" s="1">
        <f>(Table2[[#This Row],[Close Price]]/Table2[[#This Row],[Current Week Low]])-1</f>
        <v>4.2938775510204197E-2</v>
      </c>
      <c r="AF266" s="1">
        <f>(Table2[[#This Row],[Current Week High]]/Table2[[#This Row],[Close Price]])-1</f>
        <v>3.8666249217282234E-2</v>
      </c>
      <c r="AG266" s="1">
        <f>(Table2[[#This Row],[Close Price]]/Table2[[#This Row],[Current Month Low]])-1</f>
        <v>0.20426053350928464</v>
      </c>
      <c r="AH266" s="1">
        <f>(Table2[[#This Row],[Current Month High]]/Table2[[#This Row],[Close Price]])-1</f>
        <v>4.6806512210394446E-2</v>
      </c>
      <c r="AI266">
        <v>4.6806512210394402</v>
      </c>
      <c r="AJ266">
        <v>85.159420289855007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0.52</v>
      </c>
      <c r="AM266" t="s">
        <v>3203</v>
      </c>
      <c r="AN266">
        <v>22.93</v>
      </c>
      <c r="AO266" t="s">
        <v>3203</v>
      </c>
      <c r="AP266">
        <v>2.7356134231938001E-2</v>
      </c>
      <c r="AQ266">
        <f>(Table2[[#This Row],[Sharpe Ratio]]-AVERAGE(Table2[Sharpe Ratio]))/_xlfn.STDEV.P(Table2[Sharpe Ratio])</f>
        <v>-0.43791342915274384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3.9121858241218455</v>
      </c>
      <c r="AS266">
        <f>_xlfn.RANK.AVG(Table2[[#This Row],[1Y Return vs Nifty Z-Score]],Table2[1Y Return vs Nifty Z-Score])</f>
        <v>328</v>
      </c>
      <c r="AT266">
        <f>_xlfn.RANK.AVG(Table2[[#This Row],[6M Return vs Nifty Z-Score]],Table2[6M Return vs Nifty Z-Score])</f>
        <v>103</v>
      </c>
      <c r="AU266">
        <f>_xlfn.RANK.AVG(Table2[[#This Row],[Sharpe Ratio Z-Score]],Table2[Sharpe Ratio Z-Score])</f>
        <v>457</v>
      </c>
      <c r="AV266">
        <f>(Table2[[#This Row],[Rank 1Y]]+Table2[[#This Row],[Rank 6M]]+Table2[[#This Row],[Rank Sharpe]])/3</f>
        <v>296</v>
      </c>
    </row>
    <row r="267" spans="1:48" x14ac:dyDescent="0.3">
      <c r="A267" t="s">
        <v>1469</v>
      </c>
      <c r="B267" t="s">
        <v>1470</v>
      </c>
      <c r="C267" t="s">
        <v>3166</v>
      </c>
      <c r="D267" t="s">
        <v>75</v>
      </c>
      <c r="E267">
        <v>7292.9343391800003</v>
      </c>
      <c r="F267">
        <v>3685.8</v>
      </c>
      <c r="G267">
        <v>39.7504869707316</v>
      </c>
      <c r="H267">
        <f>(Table2[[#This Row],[1Y Return vs Nifty]]-AVERAGE(Table2[1Y Return vs Nifty]))/_xlfn.STDEV.P(Table2[1Y Return vs Nifty])</f>
        <v>0.18460042818763936</v>
      </c>
      <c r="I267">
        <v>-5.9254341700188897</v>
      </c>
      <c r="J267">
        <f>(Table2[[#This Row],[1M Return vs Nifty]]-AVERAGE(Table2[1M Return vs Nifty]))/_xlfn.STDEV.P(Table2[1M Return vs Nifty])</f>
        <v>-0.52032168477436158</v>
      </c>
      <c r="K267">
        <v>80.422030965226796</v>
      </c>
      <c r="L267">
        <f>(Table2[[#This Row],[6M Return vs Nifty]]-AVERAGE(Table2[6M Return vs Nifty]))/_xlfn.STDEV.P(Table2[6M Return vs Nifty])</f>
        <v>2.0382652528927534</v>
      </c>
      <c r="M267">
        <v>-3.1948100497440199</v>
      </c>
      <c r="N267">
        <f>(Table2[[#This Row],[1W Return vs Nifty]]-AVERAGE(Table2[1W Return vs Nifty]))/_xlfn.STDEV.P(Table2[1W Return vs Nifty])</f>
        <v>-0.27912301131658301</v>
      </c>
      <c r="O267">
        <v>3612.91</v>
      </c>
      <c r="P267">
        <v>3412.9653304244198</v>
      </c>
      <c r="Q267">
        <v>2718.5444038403598</v>
      </c>
      <c r="R267">
        <v>58.207172379004199</v>
      </c>
      <c r="S267" s="1">
        <f>(Table2[[#This Row],[Close Price]]-Table2[[#This Row],[20D EMA]])/Table2[[#This Row],[20D EMA]]</f>
        <v>2.0174872886399145E-2</v>
      </c>
      <c r="T267" s="1">
        <f>(Table2[[#This Row],[Close Price]]-Table2[[#This Row],[50D EMA]])/Table2[[#This Row],[50D EMA]]</f>
        <v>7.9940650771759228E-2</v>
      </c>
      <c r="U267" s="1">
        <f>(Table2[[#This Row],[Close Price]]-Table2[[#This Row],[200D EMA]])/Table2[[#This Row],[200D EMA]]</f>
        <v>0.35579907938720584</v>
      </c>
      <c r="V267">
        <v>0.43192273051040903</v>
      </c>
      <c r="W267">
        <v>3612.1</v>
      </c>
      <c r="X267">
        <v>3700</v>
      </c>
      <c r="Y267">
        <v>3487.4</v>
      </c>
      <c r="Z267">
        <v>3709.95</v>
      </c>
      <c r="AA267">
        <v>3487.4</v>
      </c>
      <c r="AB267">
        <v>3710.1</v>
      </c>
      <c r="AC267" s="1">
        <f>(Table2[[#This Row],[Close Price]]/Table2[[#This Row],[Day Low]])-1</f>
        <v>2.0403643309985897E-2</v>
      </c>
      <c r="AD267" s="1">
        <f>(Table2[[#This Row],[Day High]]/Table2[[#This Row],[Close Price]])-1</f>
        <v>3.852623582397241E-3</v>
      </c>
      <c r="AE267" s="1">
        <f>(Table2[[#This Row],[Close Price]]/Table2[[#This Row],[Current Week Low]])-1</f>
        <v>5.6890520158284108E-2</v>
      </c>
      <c r="AF267" s="1">
        <f>(Table2[[#This Row],[Current Week High]]/Table2[[#This Row],[Close Price]])-1</f>
        <v>6.5521732052742365E-3</v>
      </c>
      <c r="AG267" s="1">
        <f>(Table2[[#This Row],[Close Price]]/Table2[[#This Row],[Current Month Low]])-1</f>
        <v>5.6890520158284108E-2</v>
      </c>
      <c r="AH267" s="1">
        <f>(Table2[[#This Row],[Current Month High]]/Table2[[#This Row],[Close Price]])-1</f>
        <v>6.5928699332573615E-3</v>
      </c>
      <c r="AI267">
        <v>3.6423571544847699</v>
      </c>
      <c r="AJ267">
        <v>131.08463949843201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0.13</v>
      </c>
      <c r="AM267" t="s">
        <v>3203</v>
      </c>
      <c r="AN267">
        <v>0.28000000000000003</v>
      </c>
      <c r="AO267" t="s">
        <v>3203</v>
      </c>
      <c r="AP267">
        <v>-1.5031793996639E-2</v>
      </c>
      <c r="AQ267">
        <f>(Table2[[#This Row],[Sharpe Ratio]]-AVERAGE(Table2[Sharpe Ratio]))/_xlfn.STDEV.P(Table2[Sharpe Ratio])</f>
        <v>-0.93284680394884067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0.49057418104060746</v>
      </c>
      <c r="AS267">
        <f>_xlfn.RANK.AVG(Table2[[#This Row],[1Y Return vs Nifty Z-Score]],Table2[1Y Return vs Nifty Z-Score])</f>
        <v>247</v>
      </c>
      <c r="AT267">
        <f>_xlfn.RANK.AVG(Table2[[#This Row],[6M Return vs Nifty Z-Score]],Table2[6M Return vs Nifty Z-Score])</f>
        <v>30</v>
      </c>
      <c r="AU267">
        <f>_xlfn.RANK.AVG(Table2[[#This Row],[Sharpe Ratio Z-Score]],Table2[Sharpe Ratio Z-Score])</f>
        <v>611</v>
      </c>
      <c r="AV267">
        <f>(Table2[[#This Row],[Rank 1Y]]+Table2[[#This Row],[Rank 6M]]+Table2[[#This Row],[Rank Sharpe]])/3</f>
        <v>296</v>
      </c>
    </row>
    <row r="268" spans="1:48" x14ac:dyDescent="0.3">
      <c r="A268" t="s">
        <v>994</v>
      </c>
      <c r="B268" t="s">
        <v>995</v>
      </c>
      <c r="C268" t="s">
        <v>3170</v>
      </c>
      <c r="D268" t="s">
        <v>996</v>
      </c>
      <c r="E268">
        <v>14856.138372425001</v>
      </c>
      <c r="F268">
        <v>1248.25</v>
      </c>
      <c r="G268">
        <v>56.1879056708908</v>
      </c>
      <c r="H268">
        <f>(Table2[[#This Row],[1Y Return vs Nifty]]-AVERAGE(Table2[1Y Return vs Nifty]))/_xlfn.STDEV.P(Table2[1Y Return vs Nifty])</f>
        <v>0.4561439783919391</v>
      </c>
      <c r="I268">
        <v>-6.76973159767934</v>
      </c>
      <c r="J268">
        <f>(Table2[[#This Row],[1M Return vs Nifty]]-AVERAGE(Table2[1M Return vs Nifty]))/_xlfn.STDEV.P(Table2[1M Return vs Nifty])</f>
        <v>-0.60018340395876324</v>
      </c>
      <c r="K268">
        <v>-14.993706878905799</v>
      </c>
      <c r="L268">
        <f>(Table2[[#This Row],[6M Return vs Nifty]]-AVERAGE(Table2[6M Return vs Nifty]))/_xlfn.STDEV.P(Table2[6M Return vs Nifty])</f>
        <v>-0.92381186762191203</v>
      </c>
      <c r="M268">
        <v>-2.8711605245624598</v>
      </c>
      <c r="N268">
        <f>(Table2[[#This Row],[1W Return vs Nifty]]-AVERAGE(Table2[1W Return vs Nifty]))/_xlfn.STDEV.P(Table2[1W Return vs Nifty])</f>
        <v>-0.204183948197598</v>
      </c>
      <c r="O268">
        <v>1280.8399999999999</v>
      </c>
      <c r="P268">
        <v>1326.18769492143</v>
      </c>
      <c r="Q268">
        <v>1225.1212979986501</v>
      </c>
      <c r="R268">
        <v>39.442029826557402</v>
      </c>
      <c r="S268" s="1">
        <f>(Table2[[#This Row],[Close Price]]-Table2[[#This Row],[20D EMA]])/Table2[[#This Row],[20D EMA]]</f>
        <v>-2.5444239717685207E-2</v>
      </c>
      <c r="T268" s="1">
        <f>(Table2[[#This Row],[Close Price]]-Table2[[#This Row],[50D EMA]])/Table2[[#This Row],[50D EMA]]</f>
        <v>-5.8768223547759117E-2</v>
      </c>
      <c r="U268" s="1">
        <f>(Table2[[#This Row],[Close Price]]-Table2[[#This Row],[200D EMA]])/Table2[[#This Row],[200D EMA]]</f>
        <v>1.8878703716222047E-2</v>
      </c>
      <c r="V268">
        <v>0.546922373912197</v>
      </c>
      <c r="W268">
        <v>1245</v>
      </c>
      <c r="X268">
        <v>1268</v>
      </c>
      <c r="Y268">
        <v>1225.05</v>
      </c>
      <c r="Z268">
        <v>1278</v>
      </c>
      <c r="AA268">
        <v>1225.05</v>
      </c>
      <c r="AB268">
        <v>1309.75</v>
      </c>
      <c r="AC268" s="1">
        <f>(Table2[[#This Row],[Close Price]]/Table2[[#This Row],[Day Low]])-1</f>
        <v>2.6104417670682611E-3</v>
      </c>
      <c r="AD268" s="1">
        <f>(Table2[[#This Row],[Day High]]/Table2[[#This Row],[Close Price]])-1</f>
        <v>1.5822151011416041E-2</v>
      </c>
      <c r="AE268" s="1">
        <f>(Table2[[#This Row],[Close Price]]/Table2[[#This Row],[Current Week Low]])-1</f>
        <v>1.8938002530509035E-2</v>
      </c>
      <c r="AF268" s="1">
        <f>(Table2[[#This Row],[Current Week High]]/Table2[[#This Row],[Close Price]])-1</f>
        <v>2.3833366713398751E-2</v>
      </c>
      <c r="AG268" s="1">
        <f>(Table2[[#This Row],[Close Price]]/Table2[[#This Row],[Current Month Low]])-1</f>
        <v>1.8938002530509035E-2</v>
      </c>
      <c r="AH268" s="1">
        <f>(Table2[[#This Row],[Current Month High]]/Table2[[#This Row],[Close Price]])-1</f>
        <v>4.9268976567194089E-2</v>
      </c>
      <c r="AI268">
        <v>35.790106148607997</v>
      </c>
      <c r="AJ268">
        <v>93.722355862496997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-0.21</v>
      </c>
      <c r="AM268" t="s">
        <v>3202</v>
      </c>
      <c r="AN268">
        <v>-4.45</v>
      </c>
      <c r="AO268" t="s">
        <v>3202</v>
      </c>
      <c r="AP268">
        <v>0.16867355540291101</v>
      </c>
      <c r="AQ268">
        <f>(Table2[[#This Row],[Sharpe Ratio]]-AVERAGE(Table2[Sharpe Ratio]))/_xlfn.STDEV.P(Table2[Sharpe Ratio])</f>
        <v>1.2121485366141331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170</v>
      </c>
      <c r="AT268">
        <f>_xlfn.RANK.AVG(Table2[[#This Row],[6M Return vs Nifty Z-Score]],Table2[6M Return vs Nifty Z-Score])</f>
        <v>631</v>
      </c>
      <c r="AU268">
        <f>_xlfn.RANK.AVG(Table2[[#This Row],[Sharpe Ratio Z-Score]],Table2[Sharpe Ratio Z-Score])</f>
        <v>87</v>
      </c>
      <c r="AV268">
        <f>(Table2[[#This Row],[Rank 1Y]]+Table2[[#This Row],[Rank 6M]]+Table2[[#This Row],[Rank Sharpe]])/3</f>
        <v>296</v>
      </c>
    </row>
    <row r="269" spans="1:48" x14ac:dyDescent="0.3">
      <c r="A269" t="s">
        <v>574</v>
      </c>
      <c r="B269" t="s">
        <v>575</v>
      </c>
      <c r="C269" t="s">
        <v>3160</v>
      </c>
      <c r="D269" t="s">
        <v>171</v>
      </c>
      <c r="E269">
        <v>35343.404999999999</v>
      </c>
      <c r="F269">
        <v>809.7</v>
      </c>
      <c r="G269">
        <v>17.938044612633799</v>
      </c>
      <c r="H269">
        <f>(Table2[[#This Row],[1Y Return vs Nifty]]-AVERAGE(Table2[1Y Return vs Nifty]))/_xlfn.STDEV.P(Table2[1Y Return vs Nifty])</f>
        <v>-0.17573766044954792</v>
      </c>
      <c r="I269">
        <v>-2.7894452868926298</v>
      </c>
      <c r="J269">
        <f>(Table2[[#This Row],[1M Return vs Nifty]]-AVERAGE(Table2[1M Return vs Nifty]))/_xlfn.STDEV.P(Table2[1M Return vs Nifty])</f>
        <v>-0.22368988732400119</v>
      </c>
      <c r="K269">
        <v>68.777452012949695</v>
      </c>
      <c r="L269">
        <f>(Table2[[#This Row],[6M Return vs Nifty]]-AVERAGE(Table2[6M Return vs Nifty]))/_xlfn.STDEV.P(Table2[6M Return vs Nifty])</f>
        <v>1.6767720477685459</v>
      </c>
      <c r="M269">
        <v>-3.0094065256515501</v>
      </c>
      <c r="N269">
        <f>(Table2[[#This Row],[1W Return vs Nifty]]-AVERAGE(Table2[1W Return vs Nifty]))/_xlfn.STDEV.P(Table2[1W Return vs Nifty])</f>
        <v>-0.23619396210307447</v>
      </c>
      <c r="O269">
        <v>816.05</v>
      </c>
      <c r="P269">
        <v>782.66234182119194</v>
      </c>
      <c r="Q269">
        <v>634.04639952498496</v>
      </c>
      <c r="R269">
        <v>40.050434322102703</v>
      </c>
      <c r="S269" s="1">
        <f>(Table2[[#This Row],[Close Price]]-Table2[[#This Row],[20D EMA]])/Table2[[#This Row],[20D EMA]]</f>
        <v>-7.7813859444885846E-3</v>
      </c>
      <c r="T269" s="1">
        <f>(Table2[[#This Row],[Close Price]]-Table2[[#This Row],[50D EMA]])/Table2[[#This Row],[50D EMA]]</f>
        <v>3.4545750745964929E-2</v>
      </c>
      <c r="U269" s="1">
        <f>(Table2[[#This Row],[Close Price]]-Table2[[#This Row],[200D EMA]])/Table2[[#This Row],[200D EMA]]</f>
        <v>0.27703587719544071</v>
      </c>
      <c r="V269">
        <v>0.4606391602255</v>
      </c>
      <c r="W269">
        <v>805.05</v>
      </c>
      <c r="X269">
        <v>823.4</v>
      </c>
      <c r="Y269">
        <v>805.05</v>
      </c>
      <c r="Z269">
        <v>846.75</v>
      </c>
      <c r="AA269">
        <v>790</v>
      </c>
      <c r="AB269">
        <v>860</v>
      </c>
      <c r="AC269" s="1">
        <f>(Table2[[#This Row],[Close Price]]/Table2[[#This Row],[Day Low]])-1</f>
        <v>5.776038755356927E-3</v>
      </c>
      <c r="AD269" s="1">
        <f>(Table2[[#This Row],[Day High]]/Table2[[#This Row],[Close Price]])-1</f>
        <v>1.6919846856860543E-2</v>
      </c>
      <c r="AE269" s="1">
        <f>(Table2[[#This Row],[Close Price]]/Table2[[#This Row],[Current Week Low]])-1</f>
        <v>5.776038755356927E-3</v>
      </c>
      <c r="AF269" s="1">
        <f>(Table2[[#This Row],[Current Week High]]/Table2[[#This Row],[Close Price]])-1</f>
        <v>4.5757688032604715E-2</v>
      </c>
      <c r="AG269" s="1">
        <f>(Table2[[#This Row],[Close Price]]/Table2[[#This Row],[Current Month Low]])-1</f>
        <v>2.4936708860759493E-2</v>
      </c>
      <c r="AH269" s="1">
        <f>(Table2[[#This Row],[Current Month High]]/Table2[[#This Row],[Close Price]])-1</f>
        <v>6.2121773496356614E-2</v>
      </c>
      <c r="AI269">
        <v>6.2121773496356596</v>
      </c>
      <c r="AJ269">
        <v>94.126108846799298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-0.02</v>
      </c>
      <c r="AM269" t="s">
        <v>3202</v>
      </c>
      <c r="AN269">
        <v>-2.91</v>
      </c>
      <c r="AO269" t="s">
        <v>3202</v>
      </c>
      <c r="AP269">
        <v>1.7956907530373999E-2</v>
      </c>
      <c r="AQ269">
        <f>(Table2[[#This Row],[Sharpe Ratio]]-AVERAGE(Table2[Sharpe Ratio]))/_xlfn.STDEV.P(Table2[Sharpe Ratio])</f>
        <v>-0.54766144436105468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0.49348909353086773</v>
      </c>
      <c r="AS269">
        <f>_xlfn.RANK.AVG(Table2[[#This Row],[1Y Return vs Nifty Z-Score]],Table2[1Y Return vs Nifty Z-Score])</f>
        <v>359</v>
      </c>
      <c r="AT269">
        <f>_xlfn.RANK.AVG(Table2[[#This Row],[6M Return vs Nifty Z-Score]],Table2[6M Return vs Nifty Z-Score])</f>
        <v>45</v>
      </c>
      <c r="AU269">
        <f>_xlfn.RANK.AVG(Table2[[#This Row],[Sharpe Ratio Z-Score]],Table2[Sharpe Ratio Z-Score])</f>
        <v>487</v>
      </c>
      <c r="AV269">
        <f>(Table2[[#This Row],[Rank 1Y]]+Table2[[#This Row],[Rank 6M]]+Table2[[#This Row],[Rank Sharpe]])/3</f>
        <v>297</v>
      </c>
    </row>
    <row r="270" spans="1:48" x14ac:dyDescent="0.3">
      <c r="A270" t="s">
        <v>1028</v>
      </c>
      <c r="B270" t="s">
        <v>1029</v>
      </c>
      <c r="C270" t="s">
        <v>3170</v>
      </c>
      <c r="D270" t="s">
        <v>258</v>
      </c>
      <c r="E270">
        <v>13533.67512</v>
      </c>
      <c r="F270">
        <v>4287.1499999999996</v>
      </c>
      <c r="G270">
        <v>11.8583908417776</v>
      </c>
      <c r="H270">
        <f>(Table2[[#This Row],[1Y Return vs Nifty]]-AVERAGE(Table2[1Y Return vs Nifty]))/_xlfn.STDEV.P(Table2[1Y Return vs Nifty])</f>
        <v>-0.27617257660431266</v>
      </c>
      <c r="I270">
        <v>3.2118342300573999</v>
      </c>
      <c r="J270">
        <f>(Table2[[#This Row],[1M Return vs Nifty]]-AVERAGE(Table2[1M Return vs Nifty]))/_xlfn.STDEV.P(Table2[1M Return vs Nifty])</f>
        <v>0.34396848024657195</v>
      </c>
      <c r="K270">
        <v>2.2196816391389702</v>
      </c>
      <c r="L270">
        <f>(Table2[[#This Row],[6M Return vs Nifty]]-AVERAGE(Table2[6M Return vs Nifty]))/_xlfn.STDEV.P(Table2[6M Return vs Nifty])</f>
        <v>-0.38944106624403818</v>
      </c>
      <c r="M270">
        <v>6.7088675246927104E-2</v>
      </c>
      <c r="N270">
        <f>(Table2[[#This Row],[1W Return vs Nifty]]-AVERAGE(Table2[1W Return vs Nifty]))/_xlfn.STDEV.P(Table2[1W Return vs Nifty])</f>
        <v>0.47614963832721285</v>
      </c>
      <c r="O270">
        <v>4243.5</v>
      </c>
      <c r="P270">
        <v>4252.0845346237802</v>
      </c>
      <c r="Q270">
        <v>3897.21132931691</v>
      </c>
      <c r="R270">
        <v>56.518017686542599</v>
      </c>
      <c r="S270" s="1">
        <f>(Table2[[#This Row],[Close Price]]-Table2[[#This Row],[20D EMA]])/Table2[[#This Row],[20D EMA]]</f>
        <v>1.0286320254506808E-2</v>
      </c>
      <c r="T270" s="1">
        <f>(Table2[[#This Row],[Close Price]]-Table2[[#This Row],[50D EMA]])/Table2[[#This Row],[50D EMA]]</f>
        <v>8.2466529276850296E-3</v>
      </c>
      <c r="U270" s="1">
        <f>(Table2[[#This Row],[Close Price]]-Table2[[#This Row],[200D EMA]])/Table2[[#This Row],[200D EMA]]</f>
        <v>0.10005581882351676</v>
      </c>
      <c r="V270">
        <v>0.79237277443202503</v>
      </c>
      <c r="W270">
        <v>4250</v>
      </c>
      <c r="X270">
        <v>4409.7</v>
      </c>
      <c r="Y270">
        <v>4215</v>
      </c>
      <c r="Z270">
        <v>4409.7</v>
      </c>
      <c r="AA270">
        <v>4170.55</v>
      </c>
      <c r="AB270">
        <v>4409.7</v>
      </c>
      <c r="AC270" s="1">
        <f>(Table2[[#This Row],[Close Price]]/Table2[[#This Row],[Day Low]])-1</f>
        <v>8.7411764705882522E-3</v>
      </c>
      <c r="AD270" s="1">
        <f>(Table2[[#This Row],[Day High]]/Table2[[#This Row],[Close Price]])-1</f>
        <v>2.8585423882999228E-2</v>
      </c>
      <c r="AE270" s="1">
        <f>(Table2[[#This Row],[Close Price]]/Table2[[#This Row],[Current Week Low]])-1</f>
        <v>1.7117437722419915E-2</v>
      </c>
      <c r="AF270" s="1">
        <f>(Table2[[#This Row],[Current Week High]]/Table2[[#This Row],[Close Price]])-1</f>
        <v>2.8585423882999228E-2</v>
      </c>
      <c r="AG270" s="1">
        <f>(Table2[[#This Row],[Close Price]]/Table2[[#This Row],[Current Month Low]])-1</f>
        <v>2.7957943196940338E-2</v>
      </c>
      <c r="AH270" s="1">
        <f>(Table2[[#This Row],[Current Month High]]/Table2[[#This Row],[Close Price]])-1</f>
        <v>2.8585423882999228E-2</v>
      </c>
      <c r="AI270">
        <v>16.627596421865299</v>
      </c>
      <c r="AJ270">
        <v>55.331521739130402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-0.13</v>
      </c>
      <c r="AM270" t="s">
        <v>3202</v>
      </c>
      <c r="AN270">
        <v>1.54</v>
      </c>
      <c r="AO270" t="s">
        <v>3203</v>
      </c>
      <c r="AP270">
        <v>0.18956594208483901</v>
      </c>
      <c r="AQ270">
        <f>(Table2[[#This Row],[Sharpe Ratio]]-AVERAGE(Table2[Sharpe Ratio]))/_xlfn.STDEV.P(Table2[Sharpe Ratio])</f>
        <v>1.4560939210705603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389</v>
      </c>
      <c r="AT270">
        <f>_xlfn.RANK.AVG(Table2[[#This Row],[6M Return vs Nifty Z-Score]],Table2[6M Return vs Nifty Z-Score])</f>
        <v>451</v>
      </c>
      <c r="AU270">
        <f>_xlfn.RANK.AVG(Table2[[#This Row],[Sharpe Ratio Z-Score]],Table2[Sharpe Ratio Z-Score])</f>
        <v>52</v>
      </c>
      <c r="AV270">
        <f>(Table2[[#This Row],[Rank 1Y]]+Table2[[#This Row],[Rank 6M]]+Table2[[#This Row],[Rank Sharpe]])/3</f>
        <v>297.33333333333331</v>
      </c>
    </row>
    <row r="271" spans="1:48" x14ac:dyDescent="0.3">
      <c r="A271" t="s">
        <v>1809</v>
      </c>
      <c r="B271" t="s">
        <v>1810</v>
      </c>
      <c r="C271" t="s">
        <v>3164</v>
      </c>
      <c r="D271" t="s">
        <v>258</v>
      </c>
      <c r="E271">
        <v>4350.2040471999999</v>
      </c>
      <c r="F271">
        <v>1385.75</v>
      </c>
      <c r="G271">
        <v>9.8494921570460292</v>
      </c>
      <c r="H271">
        <f>(Table2[[#This Row],[1Y Return vs Nifty]]-AVERAGE(Table2[1Y Return vs Nifty]))/_xlfn.STDEV.P(Table2[1Y Return vs Nifty])</f>
        <v>-0.30935926429557864</v>
      </c>
      <c r="I271">
        <v>-1.8707703819552499</v>
      </c>
      <c r="J271">
        <f>(Table2[[#This Row],[1M Return vs Nifty]]-AVERAGE(Table2[1M Return vs Nifty]))/_xlfn.STDEV.P(Table2[1M Return vs Nifty])</f>
        <v>-0.13679283555497479</v>
      </c>
      <c r="K271">
        <v>9.5410377398611406</v>
      </c>
      <c r="L271">
        <f>(Table2[[#This Row],[6M Return vs Nifty]]-AVERAGE(Table2[6M Return vs Nifty]))/_xlfn.STDEV.P(Table2[6M Return vs Nifty])</f>
        <v>-0.16215758149526757</v>
      </c>
      <c r="M271">
        <v>-6.3946765989757397</v>
      </c>
      <c r="N271">
        <f>(Table2[[#This Row],[1W Return vs Nifty]]-AVERAGE(Table2[1W Return vs Nifty]))/_xlfn.STDEV.P(Table2[1W Return vs Nifty])</f>
        <v>-1.0200324910097325</v>
      </c>
      <c r="O271">
        <v>1381.78</v>
      </c>
      <c r="P271">
        <v>1364.2881479934199</v>
      </c>
      <c r="Q271">
        <v>1265.94121706644</v>
      </c>
      <c r="R271">
        <v>49.030270705103099</v>
      </c>
      <c r="S271" s="1">
        <f>(Table2[[#This Row],[Close Price]]-Table2[[#This Row],[20D EMA]])/Table2[[#This Row],[20D EMA]]</f>
        <v>2.8731057042365843E-3</v>
      </c>
      <c r="T271" s="1">
        <f>(Table2[[#This Row],[Close Price]]-Table2[[#This Row],[50D EMA]])/Table2[[#This Row],[50D EMA]]</f>
        <v>1.5731172361312353E-2</v>
      </c>
      <c r="U271" s="1">
        <f>(Table2[[#This Row],[Close Price]]-Table2[[#This Row],[200D EMA]])/Table2[[#This Row],[200D EMA]]</f>
        <v>9.4640083850964549E-2</v>
      </c>
      <c r="V271">
        <v>1.9660344288117999</v>
      </c>
      <c r="W271">
        <v>1350</v>
      </c>
      <c r="X271">
        <v>1397.4</v>
      </c>
      <c r="Y271">
        <v>1350</v>
      </c>
      <c r="Z271">
        <v>1446.65</v>
      </c>
      <c r="AA271">
        <v>1350</v>
      </c>
      <c r="AB271">
        <v>1574.8</v>
      </c>
      <c r="AC271" s="1">
        <f>(Table2[[#This Row],[Close Price]]/Table2[[#This Row],[Day Low]])-1</f>
        <v>2.648148148148155E-2</v>
      </c>
      <c r="AD271" s="1">
        <f>(Table2[[#This Row],[Day High]]/Table2[[#This Row],[Close Price]])-1</f>
        <v>8.4069998195923645E-3</v>
      </c>
      <c r="AE271" s="1">
        <f>(Table2[[#This Row],[Close Price]]/Table2[[#This Row],[Current Week Low]])-1</f>
        <v>2.648148148148155E-2</v>
      </c>
      <c r="AF271" s="1">
        <f>(Table2[[#This Row],[Current Week High]]/Table2[[#This Row],[Close Price]])-1</f>
        <v>4.3947320945336488E-2</v>
      </c>
      <c r="AG271" s="1">
        <f>(Table2[[#This Row],[Close Price]]/Table2[[#This Row],[Current Month Low]])-1</f>
        <v>2.648148148148155E-2</v>
      </c>
      <c r="AH271" s="1">
        <f>(Table2[[#This Row],[Current Month High]]/Table2[[#This Row],[Close Price]])-1</f>
        <v>0.13642431896085139</v>
      </c>
      <c r="AI271">
        <v>13.6424318960851</v>
      </c>
      <c r="AJ271">
        <v>43.764913372756503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7.0000000000000007E-2</v>
      </c>
      <c r="AM271" t="s">
        <v>3203</v>
      </c>
      <c r="AN271">
        <v>5.14</v>
      </c>
      <c r="AO271" t="s">
        <v>3203</v>
      </c>
      <c r="AP271">
        <v>0.14539419808566401</v>
      </c>
      <c r="AQ271">
        <f>(Table2[[#This Row],[Sharpe Ratio]]-AVERAGE(Table2[Sharpe Ratio]))/_xlfn.STDEV.P(Table2[Sharpe Ratio])</f>
        <v>0.94033221150434454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-0.68800996085120891</v>
      </c>
      <c r="AS271">
        <f>_xlfn.RANK.AVG(Table2[[#This Row],[1Y Return vs Nifty Z-Score]],Table2[1Y Return vs Nifty Z-Score])</f>
        <v>395</v>
      </c>
      <c r="AT271">
        <f>_xlfn.RANK.AVG(Table2[[#This Row],[6M Return vs Nifty Z-Score]],Table2[6M Return vs Nifty Z-Score])</f>
        <v>373</v>
      </c>
      <c r="AU271">
        <f>_xlfn.RANK.AVG(Table2[[#This Row],[Sharpe Ratio Z-Score]],Table2[Sharpe Ratio Z-Score])</f>
        <v>124</v>
      </c>
      <c r="AV271">
        <f>(Table2[[#This Row],[Rank 1Y]]+Table2[[#This Row],[Rank 6M]]+Table2[[#This Row],[Rank Sharpe]])/3</f>
        <v>297.33333333333331</v>
      </c>
    </row>
    <row r="272" spans="1:48" x14ac:dyDescent="0.3">
      <c r="A272" t="s">
        <v>793</v>
      </c>
      <c r="B272" t="s">
        <v>794</v>
      </c>
      <c r="C272" t="s">
        <v>3162</v>
      </c>
      <c r="D272" t="s">
        <v>54</v>
      </c>
      <c r="E272">
        <v>20972.933496900001</v>
      </c>
      <c r="F272">
        <v>2004.75</v>
      </c>
      <c r="G272">
        <v>72.261939058783</v>
      </c>
      <c r="H272">
        <f>(Table2[[#This Row],[1Y Return vs Nifty]]-AVERAGE(Table2[1Y Return vs Nifty]))/_xlfn.STDEV.P(Table2[1Y Return vs Nifty])</f>
        <v>0.72168446086492144</v>
      </c>
      <c r="I272">
        <v>21.351690625148201</v>
      </c>
      <c r="J272">
        <f>(Table2[[#This Row],[1M Return vs Nifty]]-AVERAGE(Table2[1M Return vs Nifty]))/_xlfn.STDEV.P(Table2[1M Return vs Nifty])</f>
        <v>2.0598094505127147</v>
      </c>
      <c r="K272">
        <v>27.684184861248699</v>
      </c>
      <c r="L272">
        <f>(Table2[[#This Row],[6M Return vs Nifty]]-AVERAGE(Table2[6M Return vs Nifty]))/_xlfn.STDEV.P(Table2[6M Return vs Nifty])</f>
        <v>0.40107655782652274</v>
      </c>
      <c r="M272">
        <v>6.5650534381551804</v>
      </c>
      <c r="N272">
        <f>(Table2[[#This Row],[1W Return vs Nifty]]-AVERAGE(Table2[1W Return vs Nifty]))/_xlfn.STDEV.P(Table2[1W Return vs Nifty])</f>
        <v>1.9807135373144067</v>
      </c>
      <c r="O272">
        <v>1772.01</v>
      </c>
      <c r="P272">
        <v>1683.50686589066</v>
      </c>
      <c r="Q272">
        <v>1493.5044939603199</v>
      </c>
      <c r="R272">
        <v>86.431181481298694</v>
      </c>
      <c r="S272" s="1">
        <f>(Table2[[#This Row],[Close Price]]-Table2[[#This Row],[20D EMA]])/Table2[[#This Row],[20D EMA]]</f>
        <v>0.13134237391436843</v>
      </c>
      <c r="T272" s="1">
        <f>(Table2[[#This Row],[Close Price]]-Table2[[#This Row],[50D EMA]])/Table2[[#This Row],[50D EMA]]</f>
        <v>0.1908178342589569</v>
      </c>
      <c r="U272" s="1">
        <f>(Table2[[#This Row],[Close Price]]-Table2[[#This Row],[200D EMA]])/Table2[[#This Row],[200D EMA]]</f>
        <v>0.34231266668907867</v>
      </c>
      <c r="V272">
        <v>3.4647533974711502</v>
      </c>
      <c r="W272">
        <v>1926.1</v>
      </c>
      <c r="X272">
        <v>2063.0500000000002</v>
      </c>
      <c r="Y272">
        <v>1821.65</v>
      </c>
      <c r="Z272">
        <v>2063.0500000000002</v>
      </c>
      <c r="AA272">
        <v>1694.75</v>
      </c>
      <c r="AB272">
        <v>2063.0500000000002</v>
      </c>
      <c r="AC272" s="1">
        <f>(Table2[[#This Row],[Close Price]]/Table2[[#This Row],[Day Low]])-1</f>
        <v>4.083380925185609E-2</v>
      </c>
      <c r="AD272" s="1">
        <f>(Table2[[#This Row],[Day High]]/Table2[[#This Row],[Close Price]])-1</f>
        <v>2.9080932784636637E-2</v>
      </c>
      <c r="AE272" s="1">
        <f>(Table2[[#This Row],[Close Price]]/Table2[[#This Row],[Current Week Low]])-1</f>
        <v>0.10051327093569018</v>
      </c>
      <c r="AF272" s="1">
        <f>(Table2[[#This Row],[Current Week High]]/Table2[[#This Row],[Close Price]])-1</f>
        <v>2.9080932784636637E-2</v>
      </c>
      <c r="AG272" s="1">
        <f>(Table2[[#This Row],[Close Price]]/Table2[[#This Row],[Current Month Low]])-1</f>
        <v>0.18291783448886267</v>
      </c>
      <c r="AH272" s="1">
        <f>(Table2[[#This Row],[Current Month High]]/Table2[[#This Row],[Close Price]])-1</f>
        <v>2.9080932784636637E-2</v>
      </c>
      <c r="AI272">
        <v>2.9080932784636602</v>
      </c>
      <c r="AJ272">
        <v>109.11129654740699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0.08</v>
      </c>
      <c r="AM272" t="s">
        <v>3203</v>
      </c>
      <c r="AN272">
        <v>25.88</v>
      </c>
      <c r="AO272" t="s">
        <v>3203</v>
      </c>
      <c r="AQ272">
        <f>(Table2[[#This Row],[Sharpe Ratio]]-AVERAGE(Table2[Sharpe Ratio]))/_xlfn.STDEV.P(Table2[Sharpe Ratio])</f>
        <v>-0.7573313484192038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4.4059526580993618</v>
      </c>
      <c r="AS272">
        <f>_xlfn.RANK.AVG(Table2[[#This Row],[1Y Return vs Nifty Z-Score]],Table2[1Y Return vs Nifty Z-Score])</f>
        <v>129</v>
      </c>
      <c r="AT272">
        <f>_xlfn.RANK.AVG(Table2[[#This Row],[6M Return vs Nifty Z-Score]],Table2[6M Return vs Nifty Z-Score])</f>
        <v>202</v>
      </c>
      <c r="AU272">
        <f>_xlfn.RANK.AVG(Table2[[#This Row],[Sharpe Ratio Z-Score]],Table2[Sharpe Ratio Z-Score])</f>
        <v>563.5</v>
      </c>
      <c r="AV272">
        <f>(Table2[[#This Row],[Rank 1Y]]+Table2[[#This Row],[Rank 6M]]+Table2[[#This Row],[Rank Sharpe]])/3</f>
        <v>298.16666666666669</v>
      </c>
    </row>
    <row r="273" spans="1:48" x14ac:dyDescent="0.3">
      <c r="A273" t="s">
        <v>388</v>
      </c>
      <c r="B273" t="s">
        <v>389</v>
      </c>
      <c r="C273" t="s">
        <v>3165</v>
      </c>
      <c r="D273" t="s">
        <v>127</v>
      </c>
      <c r="E273">
        <v>61769.945618819998</v>
      </c>
      <c r="F273">
        <v>750.15</v>
      </c>
      <c r="G273">
        <v>20.621533163070001</v>
      </c>
      <c r="H273">
        <f>(Table2[[#This Row],[1Y Return vs Nifty]]-AVERAGE(Table2[1Y Return vs Nifty]))/_xlfn.STDEV.P(Table2[1Y Return vs Nifty])</f>
        <v>-0.13140685515644074</v>
      </c>
      <c r="I273">
        <v>7.3609148124920596</v>
      </c>
      <c r="J273">
        <f>(Table2[[#This Row],[1M Return vs Nifty]]-AVERAGE(Table2[1M Return vs Nifty]))/_xlfn.STDEV.P(Table2[1M Return vs Nifty])</f>
        <v>0.73642817216583989</v>
      </c>
      <c r="K273">
        <v>0.29166471213456702</v>
      </c>
      <c r="L273">
        <f>(Table2[[#This Row],[6M Return vs Nifty]]-AVERAGE(Table2[6M Return vs Nifty]))/_xlfn.STDEV.P(Table2[6M Return vs Nifty])</f>
        <v>-0.44929424095588599</v>
      </c>
      <c r="M273">
        <v>0.49633806179969098</v>
      </c>
      <c r="N273">
        <f>(Table2[[#This Row],[1W Return vs Nifty]]-AVERAGE(Table2[1W Return vs Nifty]))/_xlfn.STDEV.P(Table2[1W Return vs Nifty])</f>
        <v>0.57553970186775993</v>
      </c>
      <c r="O273">
        <v>733.01</v>
      </c>
      <c r="P273">
        <v>737.33590371186904</v>
      </c>
      <c r="Q273">
        <v>668.73077019421396</v>
      </c>
      <c r="R273">
        <v>58.715274295039997</v>
      </c>
      <c r="S273" s="1">
        <f>(Table2[[#This Row],[Close Price]]-Table2[[#This Row],[20D EMA]])/Table2[[#This Row],[20D EMA]]</f>
        <v>2.3383037066342868E-2</v>
      </c>
      <c r="T273" s="1">
        <f>(Table2[[#This Row],[Close Price]]-Table2[[#This Row],[50D EMA]])/Table2[[#This Row],[50D EMA]]</f>
        <v>1.7378912682296757E-2</v>
      </c>
      <c r="U273" s="1">
        <f>(Table2[[#This Row],[Close Price]]-Table2[[#This Row],[200D EMA]])/Table2[[#This Row],[200D EMA]]</f>
        <v>0.12175188197507363</v>
      </c>
      <c r="V273">
        <v>1.58318289733193</v>
      </c>
      <c r="W273">
        <v>734.25</v>
      </c>
      <c r="X273">
        <v>754.95</v>
      </c>
      <c r="Y273">
        <v>713.5</v>
      </c>
      <c r="Z273">
        <v>754.95</v>
      </c>
      <c r="AA273">
        <v>710</v>
      </c>
      <c r="AB273">
        <v>795</v>
      </c>
      <c r="AC273" s="1">
        <f>(Table2[[#This Row],[Close Price]]/Table2[[#This Row],[Day Low]])-1</f>
        <v>2.1654749744637325E-2</v>
      </c>
      <c r="AD273" s="1">
        <f>(Table2[[#This Row],[Day High]]/Table2[[#This Row],[Close Price]])-1</f>
        <v>6.3987202559490086E-3</v>
      </c>
      <c r="AE273" s="1">
        <f>(Table2[[#This Row],[Close Price]]/Table2[[#This Row],[Current Week Low]])-1</f>
        <v>5.136650315346869E-2</v>
      </c>
      <c r="AF273" s="1">
        <f>(Table2[[#This Row],[Current Week High]]/Table2[[#This Row],[Close Price]])-1</f>
        <v>6.3987202559490086E-3</v>
      </c>
      <c r="AG273" s="1">
        <f>(Table2[[#This Row],[Close Price]]/Table2[[#This Row],[Current Month Low]])-1</f>
        <v>5.6549295774647845E-2</v>
      </c>
      <c r="AH273" s="1">
        <f>(Table2[[#This Row],[Current Month High]]/Table2[[#This Row],[Close Price]])-1</f>
        <v>5.9788042391521801E-2</v>
      </c>
      <c r="AI273">
        <v>13.0440578550956</v>
      </c>
      <c r="AJ273">
        <v>75.617464590893107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-0.02</v>
      </c>
      <c r="AM273" t="s">
        <v>3202</v>
      </c>
      <c r="AN273">
        <v>1.84</v>
      </c>
      <c r="AO273" t="s">
        <v>3203</v>
      </c>
      <c r="AP273">
        <v>0.17286285540580401</v>
      </c>
      <c r="AQ273">
        <f>(Table2[[#This Row],[Sharpe Ratio]]-AVERAGE(Table2[Sharpe Ratio]))/_xlfn.STDEV.P(Table2[Sharpe Ratio])</f>
        <v>1.2610639820042495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343</v>
      </c>
      <c r="AT273">
        <f>_xlfn.RANK.AVG(Table2[[#This Row],[6M Return vs Nifty Z-Score]],Table2[6M Return vs Nifty Z-Score])</f>
        <v>471</v>
      </c>
      <c r="AU273">
        <f>_xlfn.RANK.AVG(Table2[[#This Row],[Sharpe Ratio Z-Score]],Table2[Sharpe Ratio Z-Score])</f>
        <v>81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1040</v>
      </c>
      <c r="B274" t="s">
        <v>1041</v>
      </c>
      <c r="C274" t="s">
        <v>3170</v>
      </c>
      <c r="D274" t="s">
        <v>46</v>
      </c>
      <c r="E274">
        <v>13271.3049536</v>
      </c>
      <c r="F274">
        <v>722</v>
      </c>
      <c r="G274">
        <v>3.0204271883339602</v>
      </c>
      <c r="H274">
        <f>(Table2[[#This Row],[1Y Return vs Nifty]]-AVERAGE(Table2[1Y Return vs Nifty]))/_xlfn.STDEV.P(Table2[1Y Return vs Nifty])</f>
        <v>-0.42217433459380799</v>
      </c>
      <c r="I274">
        <v>2.3460972415161701</v>
      </c>
      <c r="J274">
        <f>(Table2[[#This Row],[1M Return vs Nifty]]-AVERAGE(Table2[1M Return vs Nifty]))/_xlfn.STDEV.P(Table2[1M Return vs Nifty])</f>
        <v>0.26207880250822529</v>
      </c>
      <c r="K274">
        <v>35.1810377482932</v>
      </c>
      <c r="L274">
        <f>(Table2[[#This Row],[6M Return vs Nifty]]-AVERAGE(Table2[6M Return vs Nifty]))/_xlfn.STDEV.P(Table2[6M Return vs Nifty])</f>
        <v>0.63380814817332798</v>
      </c>
      <c r="M274">
        <v>-6.5467365534244504</v>
      </c>
      <c r="N274">
        <f>(Table2[[#This Row],[1W Return vs Nifty]]-AVERAGE(Table2[1W Return vs Nifty]))/_xlfn.STDEV.P(Table2[1W Return vs Nifty])</f>
        <v>-1.055241041116239</v>
      </c>
      <c r="O274">
        <v>733.88</v>
      </c>
      <c r="P274">
        <v>711.47197168646801</v>
      </c>
      <c r="Q274">
        <v>609.82837336392004</v>
      </c>
      <c r="R274">
        <v>41.126970470944698</v>
      </c>
      <c r="S274" s="1">
        <f>(Table2[[#This Row],[Close Price]]-Table2[[#This Row],[20D EMA]])/Table2[[#This Row],[20D EMA]]</f>
        <v>-1.6187932632037928E-2</v>
      </c>
      <c r="T274" s="1">
        <f>(Table2[[#This Row],[Close Price]]-Table2[[#This Row],[50D EMA]])/Table2[[#This Row],[50D EMA]]</f>
        <v>1.4797530658272355E-2</v>
      </c>
      <c r="U274" s="1">
        <f>(Table2[[#This Row],[Close Price]]-Table2[[#This Row],[200D EMA]])/Table2[[#This Row],[200D EMA]]</f>
        <v>0.18393966488853516</v>
      </c>
      <c r="V274">
        <v>1.11839893263542</v>
      </c>
      <c r="W274">
        <v>713</v>
      </c>
      <c r="X274">
        <v>727</v>
      </c>
      <c r="Y274">
        <v>713</v>
      </c>
      <c r="Z274">
        <v>736.4</v>
      </c>
      <c r="AA274">
        <v>713</v>
      </c>
      <c r="AB274">
        <v>773.9</v>
      </c>
      <c r="AC274" s="1">
        <f>(Table2[[#This Row],[Close Price]]/Table2[[#This Row],[Day Low]])-1</f>
        <v>1.2622720897615736E-2</v>
      </c>
      <c r="AD274" s="1">
        <f>(Table2[[#This Row],[Day High]]/Table2[[#This Row],[Close Price]])-1</f>
        <v>6.9252077562327319E-3</v>
      </c>
      <c r="AE274" s="1">
        <f>(Table2[[#This Row],[Close Price]]/Table2[[#This Row],[Current Week Low]])-1</f>
        <v>1.2622720897615736E-2</v>
      </c>
      <c r="AF274" s="1">
        <f>(Table2[[#This Row],[Current Week High]]/Table2[[#This Row],[Close Price]])-1</f>
        <v>1.9944598337950037E-2</v>
      </c>
      <c r="AG274" s="1">
        <f>(Table2[[#This Row],[Close Price]]/Table2[[#This Row],[Current Month Low]])-1</f>
        <v>1.2622720897615736E-2</v>
      </c>
      <c r="AH274" s="1">
        <f>(Table2[[#This Row],[Current Month High]]/Table2[[#This Row],[Close Price]])-1</f>
        <v>7.1883656509695193E-2</v>
      </c>
      <c r="AI274">
        <v>12.5969529085872</v>
      </c>
      <c r="AJ274">
        <v>61.160714285714199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</v>
      </c>
      <c r="AM274" t="s">
        <v>3204</v>
      </c>
      <c r="AN274">
        <v>-2.98</v>
      </c>
      <c r="AO274" t="s">
        <v>3202</v>
      </c>
      <c r="AP274">
        <v>8.2069179570786993E-2</v>
      </c>
      <c r="AQ274">
        <f>(Table2[[#This Row],[Sharpe Ratio]]-AVERAGE(Table2[Sharpe Ratio]))/_xlfn.STDEV.P(Table2[Sharpe Ratio])</f>
        <v>0.20093148039091532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-0.38059694463757832</v>
      </c>
      <c r="AS274">
        <f>_xlfn.RANK.AVG(Table2[[#This Row],[1Y Return vs Nifty Z-Score]],Table2[1Y Return vs Nifty Z-Score])</f>
        <v>448</v>
      </c>
      <c r="AT274">
        <f>_xlfn.RANK.AVG(Table2[[#This Row],[6M Return vs Nifty Z-Score]],Table2[6M Return vs Nifty Z-Score])</f>
        <v>156</v>
      </c>
      <c r="AU274">
        <f>_xlfn.RANK.AVG(Table2[[#This Row],[Sharpe Ratio Z-Score]],Table2[Sharpe Ratio Z-Score])</f>
        <v>292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1114</v>
      </c>
      <c r="B275" t="s">
        <v>1115</v>
      </c>
      <c r="C275" t="s">
        <v>3160</v>
      </c>
      <c r="D275" t="s">
        <v>1007</v>
      </c>
      <c r="E275">
        <v>11555.188007375</v>
      </c>
      <c r="F275">
        <v>572.75</v>
      </c>
      <c r="G275">
        <v>15.8071384510075</v>
      </c>
      <c r="H275">
        <f>(Table2[[#This Row],[1Y Return vs Nifty]]-AVERAGE(Table2[1Y Return vs Nifty]))/_xlfn.STDEV.P(Table2[1Y Return vs Nifty])</f>
        <v>-0.21093989231060153</v>
      </c>
      <c r="I275">
        <v>8.2818471537791396</v>
      </c>
      <c r="J275">
        <f>(Table2[[#This Row],[1M Return vs Nifty]]-AVERAGE(Table2[1M Return vs Nifty]))/_xlfn.STDEV.P(Table2[1M Return vs Nifty])</f>
        <v>0.82353875383787212</v>
      </c>
      <c r="K275">
        <v>43.7441732035022</v>
      </c>
      <c r="L275">
        <f>(Table2[[#This Row],[6M Return vs Nifty]]-AVERAGE(Table2[6M Return vs Nifty]))/_xlfn.STDEV.P(Table2[6M Return vs Nifty])</f>
        <v>0.8996413134859228</v>
      </c>
      <c r="M275">
        <v>-7.8023428708962497</v>
      </c>
      <c r="N275">
        <f>(Table2[[#This Row],[1W Return vs Nifty]]-AVERAGE(Table2[1W Return vs Nifty]))/_xlfn.STDEV.P(Table2[1W Return vs Nifty])</f>
        <v>-1.3459689852552914</v>
      </c>
      <c r="O275">
        <v>558.36</v>
      </c>
      <c r="P275">
        <v>516.29500612459299</v>
      </c>
      <c r="Q275">
        <v>441.574164950149</v>
      </c>
      <c r="R275">
        <v>54.707373940601897</v>
      </c>
      <c r="S275" s="1">
        <f>(Table2[[#This Row],[Close Price]]-Table2[[#This Row],[20D EMA]])/Table2[[#This Row],[20D EMA]]</f>
        <v>2.5771903431477873E-2</v>
      </c>
      <c r="T275" s="1">
        <f>(Table2[[#This Row],[Close Price]]-Table2[[#This Row],[50D EMA]])/Table2[[#This Row],[50D EMA]]</f>
        <v>0.10934638763827829</v>
      </c>
      <c r="U275" s="1">
        <f>(Table2[[#This Row],[Close Price]]-Table2[[#This Row],[200D EMA]])/Table2[[#This Row],[200D EMA]]</f>
        <v>0.29706410714644038</v>
      </c>
      <c r="V275">
        <v>0.93354320201998597</v>
      </c>
      <c r="W275">
        <v>555</v>
      </c>
      <c r="X275">
        <v>576</v>
      </c>
      <c r="Y275">
        <v>546.1</v>
      </c>
      <c r="Z275">
        <v>578.4</v>
      </c>
      <c r="AA275">
        <v>546.1</v>
      </c>
      <c r="AB275">
        <v>605.35</v>
      </c>
      <c r="AC275" s="1">
        <f>(Table2[[#This Row],[Close Price]]/Table2[[#This Row],[Day Low]])-1</f>
        <v>3.1981981981981988E-2</v>
      </c>
      <c r="AD275" s="1">
        <f>(Table2[[#This Row],[Day High]]/Table2[[#This Row],[Close Price]])-1</f>
        <v>5.6743780008730038E-3</v>
      </c>
      <c r="AE275" s="1">
        <f>(Table2[[#This Row],[Close Price]]/Table2[[#This Row],[Current Week Low]])-1</f>
        <v>4.8800585973264976E-2</v>
      </c>
      <c r="AF275" s="1">
        <f>(Table2[[#This Row],[Current Week High]]/Table2[[#This Row],[Close Price]])-1</f>
        <v>9.8646879092099127E-3</v>
      </c>
      <c r="AG275" s="1">
        <f>(Table2[[#This Row],[Close Price]]/Table2[[#This Row],[Current Month Low]])-1</f>
        <v>4.8800585973264976E-2</v>
      </c>
      <c r="AH275" s="1">
        <f>(Table2[[#This Row],[Current Month High]]/Table2[[#This Row],[Close Price]])-1</f>
        <v>5.6918376254910585E-2</v>
      </c>
      <c r="AI275">
        <v>9.1226538629419505</v>
      </c>
      <c r="AJ275">
        <v>66.739446870451204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0.12</v>
      </c>
      <c r="AM275" t="s">
        <v>3203</v>
      </c>
      <c r="AN275">
        <v>0.56000000000000005</v>
      </c>
      <c r="AO275" t="s">
        <v>3203</v>
      </c>
      <c r="AP275">
        <v>4.2788285225439003E-2</v>
      </c>
      <c r="AQ275">
        <f>(Table2[[#This Row],[Sharpe Ratio]]-AVERAGE(Table2[Sharpe Ratio]))/_xlfn.STDEV.P(Table2[Sharpe Ratio])</f>
        <v>-0.25772329269716931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-9.1452102939267421E-2</v>
      </c>
      <c r="AS275">
        <f>_xlfn.RANK.AVG(Table2[[#This Row],[1Y Return vs Nifty Z-Score]],Table2[1Y Return vs Nifty Z-Score])</f>
        <v>369</v>
      </c>
      <c r="AT275">
        <f>_xlfn.RANK.AVG(Table2[[#This Row],[6M Return vs Nifty Z-Score]],Table2[6M Return vs Nifty Z-Score])</f>
        <v>117</v>
      </c>
      <c r="AU275">
        <f>_xlfn.RANK.AVG(Table2[[#This Row],[Sharpe Ratio Z-Score]],Table2[Sharpe Ratio Z-Score])</f>
        <v>410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1125</v>
      </c>
      <c r="B276" t="s">
        <v>1126</v>
      </c>
      <c r="C276" t="s">
        <v>3169</v>
      </c>
      <c r="D276" t="s">
        <v>412</v>
      </c>
      <c r="E276">
        <v>11388.7857945</v>
      </c>
      <c r="F276">
        <v>244.5</v>
      </c>
      <c r="G276">
        <v>44.591271558645701</v>
      </c>
      <c r="H276">
        <f>(Table2[[#This Row],[1Y Return vs Nifty]]-AVERAGE(Table2[1Y Return vs Nifty]))/_xlfn.STDEV.P(Table2[1Y Return vs Nifty])</f>
        <v>0.26456942190583926</v>
      </c>
      <c r="I276">
        <v>-13.2423402989797</v>
      </c>
      <c r="J276">
        <f>(Table2[[#This Row],[1M Return vs Nifty]]-AVERAGE(Table2[1M Return vs Nifty]))/_xlfn.STDEV.P(Table2[1M Return vs Nifty])</f>
        <v>-1.2124245900134611</v>
      </c>
      <c r="K276">
        <v>2.8977458669283802</v>
      </c>
      <c r="L276">
        <f>(Table2[[#This Row],[6M Return vs Nifty]]-AVERAGE(Table2[6M Return vs Nifty]))/_xlfn.STDEV.P(Table2[6M Return vs Nifty])</f>
        <v>-0.36839130463494779</v>
      </c>
      <c r="M276">
        <v>-9.8312707837924496</v>
      </c>
      <c r="N276">
        <f>(Table2[[#This Row],[1W Return vs Nifty]]-AVERAGE(Table2[1W Return vs Nifty]))/_xlfn.STDEV.P(Table2[1W Return vs Nifty])</f>
        <v>-1.8157548032419069</v>
      </c>
      <c r="O276">
        <v>262.57</v>
      </c>
      <c r="P276">
        <v>266.577323923177</v>
      </c>
      <c r="Q276">
        <v>229.681969851525</v>
      </c>
      <c r="R276">
        <v>24.124891885075002</v>
      </c>
      <c r="S276" s="1">
        <f>(Table2[[#This Row],[Close Price]]-Table2[[#This Row],[20D EMA]])/Table2[[#This Row],[20D EMA]]</f>
        <v>-6.8819743306546804E-2</v>
      </c>
      <c r="T276" s="1">
        <f>(Table2[[#This Row],[Close Price]]-Table2[[#This Row],[50D EMA]])/Table2[[#This Row],[50D EMA]]</f>
        <v>-8.2817711567767516E-2</v>
      </c>
      <c r="U276" s="1">
        <f>(Table2[[#This Row],[Close Price]]-Table2[[#This Row],[200D EMA]])/Table2[[#This Row],[200D EMA]]</f>
        <v>6.4515426082656521E-2</v>
      </c>
      <c r="V276">
        <v>0.29213930278509798</v>
      </c>
      <c r="W276">
        <v>240</v>
      </c>
      <c r="X276">
        <v>249.6</v>
      </c>
      <c r="Y276">
        <v>240</v>
      </c>
      <c r="Z276">
        <v>258.5</v>
      </c>
      <c r="AA276">
        <v>240</v>
      </c>
      <c r="AB276">
        <v>276.39999999999998</v>
      </c>
      <c r="AC276" s="1">
        <f>(Table2[[#This Row],[Close Price]]/Table2[[#This Row],[Day Low]])-1</f>
        <v>1.8750000000000044E-2</v>
      </c>
      <c r="AD276" s="1">
        <f>(Table2[[#This Row],[Day High]]/Table2[[#This Row],[Close Price]])-1</f>
        <v>2.0858895705521352E-2</v>
      </c>
      <c r="AE276" s="1">
        <f>(Table2[[#This Row],[Close Price]]/Table2[[#This Row],[Current Week Low]])-1</f>
        <v>1.8750000000000044E-2</v>
      </c>
      <c r="AF276" s="1">
        <f>(Table2[[#This Row],[Current Week High]]/Table2[[#This Row],[Close Price]])-1</f>
        <v>5.7259713701431458E-2</v>
      </c>
      <c r="AG276" s="1">
        <f>(Table2[[#This Row],[Close Price]]/Table2[[#This Row],[Current Month Low]])-1</f>
        <v>1.8750000000000044E-2</v>
      </c>
      <c r="AH276" s="1">
        <f>(Table2[[#This Row],[Current Month High]]/Table2[[#This Row],[Close Price]])-1</f>
        <v>0.1304703476482616</v>
      </c>
      <c r="AI276">
        <v>57.1370143149284</v>
      </c>
      <c r="AJ276">
        <v>90.272373540855995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-0.11</v>
      </c>
      <c r="AM276" t="s">
        <v>3202</v>
      </c>
      <c r="AN276">
        <v>-10.39</v>
      </c>
      <c r="AO276" t="s">
        <v>3202</v>
      </c>
      <c r="AP276">
        <v>0.102399177731104</v>
      </c>
      <c r="AQ276">
        <f>(Table2[[#This Row],[Sharpe Ratio]]-AVERAGE(Table2[Sharpe Ratio]))/_xlfn.STDEV.P(Table2[Sharpe Ratio])</f>
        <v>0.43831025825485836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227</v>
      </c>
      <c r="AT276">
        <f>_xlfn.RANK.AVG(Table2[[#This Row],[6M Return vs Nifty Z-Score]],Table2[6M Return vs Nifty Z-Score])</f>
        <v>443</v>
      </c>
      <c r="AU276">
        <f>_xlfn.RANK.AVG(Table2[[#This Row],[Sharpe Ratio Z-Score]],Table2[Sharpe Ratio Z-Score])</f>
        <v>228</v>
      </c>
      <c r="AV276">
        <f>(Table2[[#This Row],[Rank 1Y]]+Table2[[#This Row],[Rank 6M]]+Table2[[#This Row],[Rank Sharpe]])/3</f>
        <v>299.33333333333331</v>
      </c>
    </row>
    <row r="277" spans="1:48" x14ac:dyDescent="0.3">
      <c r="A277" t="s">
        <v>817</v>
      </c>
      <c r="B277" t="s">
        <v>818</v>
      </c>
      <c r="C277" t="s">
        <v>3168</v>
      </c>
      <c r="D277" t="s">
        <v>211</v>
      </c>
      <c r="E277">
        <v>20090.399481339999</v>
      </c>
      <c r="F277">
        <v>461.8</v>
      </c>
      <c r="G277">
        <v>23.853415158704099</v>
      </c>
      <c r="H277">
        <f>(Table2[[#This Row],[1Y Return vs Nifty]]-AVERAGE(Table2[1Y Return vs Nifty]))/_xlfn.STDEV.P(Table2[1Y Return vs Nifty])</f>
        <v>-7.8016677115448185E-2</v>
      </c>
      <c r="I277">
        <v>-5.4023776538470401</v>
      </c>
      <c r="J277">
        <f>(Table2[[#This Row],[1M Return vs Nifty]]-AVERAGE(Table2[1M Return vs Nifty]))/_xlfn.STDEV.P(Table2[1M Return vs Nifty])</f>
        <v>-0.47084600091750256</v>
      </c>
      <c r="K277">
        <v>25.825948272716701</v>
      </c>
      <c r="L277">
        <f>(Table2[[#This Row],[6M Return vs Nifty]]-AVERAGE(Table2[6M Return vs Nifty]))/_xlfn.STDEV.P(Table2[6M Return vs Nifty])</f>
        <v>0.34338963732725075</v>
      </c>
      <c r="M277">
        <v>-0.69021297883593702</v>
      </c>
      <c r="N277">
        <f>(Table2[[#This Row],[1W Return vs Nifty]]-AVERAGE(Table2[1W Return vs Nifty]))/_xlfn.STDEV.P(Table2[1W Return vs Nifty])</f>
        <v>0.30080108367201536</v>
      </c>
      <c r="O277">
        <v>467.36</v>
      </c>
      <c r="P277">
        <v>457.81791114419798</v>
      </c>
      <c r="Q277">
        <v>386.59308795675202</v>
      </c>
      <c r="R277">
        <v>44.311318414898899</v>
      </c>
      <c r="S277" s="1">
        <f>(Table2[[#This Row],[Close Price]]-Table2[[#This Row],[20D EMA]])/Table2[[#This Row],[20D EMA]]</f>
        <v>-1.1896610749743243E-2</v>
      </c>
      <c r="T277" s="1">
        <f>(Table2[[#This Row],[Close Price]]-Table2[[#This Row],[50D EMA]])/Table2[[#This Row],[50D EMA]]</f>
        <v>8.6979752405270186E-3</v>
      </c>
      <c r="U277" s="1">
        <f>(Table2[[#This Row],[Close Price]]-Table2[[#This Row],[200D EMA]])/Table2[[#This Row],[200D EMA]]</f>
        <v>0.19453765311929569</v>
      </c>
      <c r="V277">
        <v>0.70901899441374305</v>
      </c>
      <c r="W277">
        <v>460.05</v>
      </c>
      <c r="X277">
        <v>471.5</v>
      </c>
      <c r="Y277">
        <v>453.15</v>
      </c>
      <c r="Z277">
        <v>472</v>
      </c>
      <c r="AA277">
        <v>449.4</v>
      </c>
      <c r="AB277">
        <v>477</v>
      </c>
      <c r="AC277" s="1">
        <f>(Table2[[#This Row],[Close Price]]/Table2[[#This Row],[Day Low]])-1</f>
        <v>3.8039343549614024E-3</v>
      </c>
      <c r="AD277" s="1">
        <f>(Table2[[#This Row],[Day High]]/Table2[[#This Row],[Close Price]])-1</f>
        <v>2.1004763967085394E-2</v>
      </c>
      <c r="AE277" s="1">
        <f>(Table2[[#This Row],[Close Price]]/Table2[[#This Row],[Current Week Low]])-1</f>
        <v>1.908860200816509E-2</v>
      </c>
      <c r="AF277" s="1">
        <f>(Table2[[#This Row],[Current Week High]]/Table2[[#This Row],[Close Price]])-1</f>
        <v>2.2087483759203108E-2</v>
      </c>
      <c r="AG277" s="1">
        <f>(Table2[[#This Row],[Close Price]]/Table2[[#This Row],[Current Month Low]])-1</f>
        <v>2.759234534935473E-2</v>
      </c>
      <c r="AH277" s="1">
        <f>(Table2[[#This Row],[Current Month High]]/Table2[[#This Row],[Close Price]])-1</f>
        <v>3.2914681680381142E-2</v>
      </c>
      <c r="AI277">
        <v>25.043308791684701</v>
      </c>
      <c r="AJ277">
        <v>64.341637010676095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0.04</v>
      </c>
      <c r="AM277" t="s">
        <v>3203</v>
      </c>
      <c r="AN277">
        <v>-2.09</v>
      </c>
      <c r="AO277" t="s">
        <v>3202</v>
      </c>
      <c r="AP277">
        <v>6.2972281259172994E-2</v>
      </c>
      <c r="AQ277">
        <f>(Table2[[#This Row],[Sharpe Ratio]]-AVERAGE(Table2[Sharpe Ratio]))/_xlfn.STDEV.P(Table2[Sharpe Ratio])</f>
        <v>-2.2049276737310653E-2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7.3278766229004755E-2</v>
      </c>
      <c r="AS277">
        <f>_xlfn.RANK.AVG(Table2[[#This Row],[1Y Return vs Nifty Z-Score]],Table2[1Y Return vs Nifty Z-Score])</f>
        <v>324</v>
      </c>
      <c r="AT277">
        <f>_xlfn.RANK.AVG(Table2[[#This Row],[6M Return vs Nifty Z-Score]],Table2[6M Return vs Nifty Z-Score])</f>
        <v>217</v>
      </c>
      <c r="AU277">
        <f>_xlfn.RANK.AVG(Table2[[#This Row],[Sharpe Ratio Z-Score]],Table2[Sharpe Ratio Z-Score])</f>
        <v>359</v>
      </c>
      <c r="AV277">
        <f>(Table2[[#This Row],[Rank 1Y]]+Table2[[#This Row],[Rank 6M]]+Table2[[#This Row],[Rank Sharpe]])/3</f>
        <v>300</v>
      </c>
    </row>
    <row r="278" spans="1:48" x14ac:dyDescent="0.3">
      <c r="A278" t="s">
        <v>566</v>
      </c>
      <c r="B278" t="s">
        <v>567</v>
      </c>
      <c r="C278" t="s">
        <v>3161</v>
      </c>
      <c r="D278" t="s">
        <v>46</v>
      </c>
      <c r="E278">
        <v>36264.195</v>
      </c>
      <c r="F278">
        <v>60.05</v>
      </c>
      <c r="G278">
        <v>59.2138745778215</v>
      </c>
      <c r="H278">
        <f>(Table2[[#This Row],[1Y Return vs Nifty]]-AVERAGE(Table2[1Y Return vs Nifty]))/_xlfn.STDEV.P(Table2[1Y Return vs Nifty])</f>
        <v>0.50613250486220718</v>
      </c>
      <c r="I278">
        <v>-7.7315470408078601</v>
      </c>
      <c r="J278">
        <f>(Table2[[#This Row],[1M Return vs Nifty]]-AVERAGE(Table2[1M Return vs Nifty]))/_xlfn.STDEV.P(Table2[1M Return vs Nifty])</f>
        <v>-0.69116110009979925</v>
      </c>
      <c r="K278">
        <v>-7.4803831212042997</v>
      </c>
      <c r="L278">
        <f>(Table2[[#This Row],[6M Return vs Nifty]]-AVERAGE(Table2[6M Return vs Nifty]))/_xlfn.STDEV.P(Table2[6M Return vs Nifty])</f>
        <v>-0.69056895712781874</v>
      </c>
      <c r="M278">
        <v>-6.4645986546288103</v>
      </c>
      <c r="N278">
        <f>(Table2[[#This Row],[1W Return vs Nifty]]-AVERAGE(Table2[1W Return vs Nifty]))/_xlfn.STDEV.P(Table2[1W Return vs Nifty])</f>
        <v>-1.0362225142734935</v>
      </c>
      <c r="O278">
        <v>62.9</v>
      </c>
      <c r="P278">
        <v>64.270187407235198</v>
      </c>
      <c r="Q278">
        <v>58.822357563877198</v>
      </c>
      <c r="R278">
        <v>26.692818374393799</v>
      </c>
      <c r="S278" s="1">
        <f>(Table2[[#This Row],[Close Price]]-Table2[[#This Row],[20D EMA]])/Table2[[#This Row],[20D EMA]]</f>
        <v>-4.5310015898251219E-2</v>
      </c>
      <c r="T278" s="1">
        <f>(Table2[[#This Row],[Close Price]]-Table2[[#This Row],[50D EMA]])/Table2[[#This Row],[50D EMA]]</f>
        <v>-6.5663219254283908E-2</v>
      </c>
      <c r="U278" s="1">
        <f>(Table2[[#This Row],[Close Price]]-Table2[[#This Row],[200D EMA]])/Table2[[#This Row],[200D EMA]]</f>
        <v>2.0870337180716719E-2</v>
      </c>
      <c r="V278">
        <v>0.51955240985379703</v>
      </c>
      <c r="W278">
        <v>59.12</v>
      </c>
      <c r="X278">
        <v>61.33</v>
      </c>
      <c r="Y278">
        <v>59.12</v>
      </c>
      <c r="Z278">
        <v>63.63</v>
      </c>
      <c r="AA278">
        <v>59.12</v>
      </c>
      <c r="AB278">
        <v>64.22</v>
      </c>
      <c r="AC278" s="1">
        <f>(Table2[[#This Row],[Close Price]]/Table2[[#This Row],[Day Low]])-1</f>
        <v>1.5730717185385545E-2</v>
      </c>
      <c r="AD278" s="1">
        <f>(Table2[[#This Row],[Day High]]/Table2[[#This Row],[Close Price]])-1</f>
        <v>2.1315570358034996E-2</v>
      </c>
      <c r="AE278" s="1">
        <f>(Table2[[#This Row],[Close Price]]/Table2[[#This Row],[Current Week Low]])-1</f>
        <v>1.5730717185385545E-2</v>
      </c>
      <c r="AF278" s="1">
        <f>(Table2[[#This Row],[Current Week High]]/Table2[[#This Row],[Close Price]])-1</f>
        <v>5.96169858451292E-2</v>
      </c>
      <c r="AG278" s="1">
        <f>(Table2[[#This Row],[Close Price]]/Table2[[#This Row],[Current Month Low]])-1</f>
        <v>1.5730717185385545E-2</v>
      </c>
      <c r="AH278" s="1">
        <f>(Table2[[#This Row],[Current Month High]]/Table2[[#This Row],[Close Price]])-1</f>
        <v>6.9442131557035935E-2</v>
      </c>
      <c r="AI278">
        <v>30.141548709408799</v>
      </c>
      <c r="AJ278">
        <v>108.869565217391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-0.13</v>
      </c>
      <c r="AM278" t="s">
        <v>3202</v>
      </c>
      <c r="AN278">
        <v>-8.7100000000000009</v>
      </c>
      <c r="AO278" t="s">
        <v>3202</v>
      </c>
      <c r="AP278">
        <v>0.122277120259558</v>
      </c>
      <c r="AQ278">
        <f>(Table2[[#This Row],[Sharpe Ratio]]-AVERAGE(Table2[Sharpe Ratio]))/_xlfn.STDEV.P(Table2[Sharpe Ratio])</f>
        <v>0.67041070738645481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165</v>
      </c>
      <c r="AT278">
        <f>_xlfn.RANK.AVG(Table2[[#This Row],[6M Return vs Nifty Z-Score]],Table2[6M Return vs Nifty Z-Score])</f>
        <v>554</v>
      </c>
      <c r="AU278">
        <f>_xlfn.RANK.AVG(Table2[[#This Row],[Sharpe Ratio Z-Score]],Table2[Sharpe Ratio Z-Score])</f>
        <v>182</v>
      </c>
      <c r="AV278">
        <f>(Table2[[#This Row],[Rank 1Y]]+Table2[[#This Row],[Rank 6M]]+Table2[[#This Row],[Rank Sharpe]])/3</f>
        <v>300.33333333333331</v>
      </c>
    </row>
    <row r="279" spans="1:48" x14ac:dyDescent="0.3">
      <c r="A279" t="s">
        <v>362</v>
      </c>
      <c r="B279" t="s">
        <v>363</v>
      </c>
      <c r="C279" t="s">
        <v>3160</v>
      </c>
      <c r="D279" t="s">
        <v>364</v>
      </c>
      <c r="E279">
        <v>69913.875934155003</v>
      </c>
      <c r="F279">
        <v>1931.35</v>
      </c>
      <c r="G279">
        <v>23.095861510036599</v>
      </c>
      <c r="H279">
        <f>(Table2[[#This Row],[1Y Return vs Nifty]]-AVERAGE(Table2[1Y Return vs Nifty]))/_xlfn.STDEV.P(Table2[1Y Return vs Nifty])</f>
        <v>-9.0531343255053257E-2</v>
      </c>
      <c r="I279">
        <v>2.8457100154856798</v>
      </c>
      <c r="J279">
        <f>(Table2[[#This Row],[1M Return vs Nifty]]-AVERAGE(Table2[1M Return vs Nifty]))/_xlfn.STDEV.P(Table2[1M Return vs Nifty])</f>
        <v>0.30933695318891108</v>
      </c>
      <c r="K279">
        <v>26.501685137153899</v>
      </c>
      <c r="L279">
        <f>(Table2[[#This Row],[6M Return vs Nifty]]-AVERAGE(Table2[6M Return vs Nifty]))/_xlfn.STDEV.P(Table2[6M Return vs Nifty])</f>
        <v>0.36436714848906193</v>
      </c>
      <c r="M279">
        <v>-1.50938366675282</v>
      </c>
      <c r="N279">
        <f>(Table2[[#This Row],[1W Return vs Nifty]]-AVERAGE(Table2[1W Return vs Nifty]))/_xlfn.STDEV.P(Table2[1W Return vs Nifty])</f>
        <v>0.11112713357865912</v>
      </c>
      <c r="O279">
        <v>1893.9</v>
      </c>
      <c r="P279">
        <v>1786.5435117125</v>
      </c>
      <c r="Q279">
        <v>1566.67214070715</v>
      </c>
      <c r="R279">
        <v>57.764009356954702</v>
      </c>
      <c r="S279" s="1">
        <f>(Table2[[#This Row],[Close Price]]-Table2[[#This Row],[20D EMA]])/Table2[[#This Row],[20D EMA]]</f>
        <v>1.9774011299434933E-2</v>
      </c>
      <c r="T279" s="1">
        <f>(Table2[[#This Row],[Close Price]]-Table2[[#This Row],[50D EMA]])/Table2[[#This Row],[50D EMA]]</f>
        <v>8.105399467639883E-2</v>
      </c>
      <c r="U279" s="1">
        <f>(Table2[[#This Row],[Close Price]]-Table2[[#This Row],[200D EMA]])/Table2[[#This Row],[200D EMA]]</f>
        <v>0.23277228835399152</v>
      </c>
      <c r="V279">
        <v>0.80118794540259097</v>
      </c>
      <c r="W279">
        <v>1915.2</v>
      </c>
      <c r="X279">
        <v>1934</v>
      </c>
      <c r="Y279">
        <v>1877.75</v>
      </c>
      <c r="Z279">
        <v>1946</v>
      </c>
      <c r="AA279">
        <v>1877.75</v>
      </c>
      <c r="AB279">
        <v>1992.2</v>
      </c>
      <c r="AC279" s="1">
        <f>(Table2[[#This Row],[Close Price]]/Table2[[#This Row],[Day Low]])-1</f>
        <v>8.4325396825395416E-3</v>
      </c>
      <c r="AD279" s="1">
        <f>(Table2[[#This Row],[Day High]]/Table2[[#This Row],[Close Price]])-1</f>
        <v>1.3720972376836116E-3</v>
      </c>
      <c r="AE279" s="1">
        <f>(Table2[[#This Row],[Close Price]]/Table2[[#This Row],[Current Week Low]])-1</f>
        <v>2.8544800958594019E-2</v>
      </c>
      <c r="AF279" s="1">
        <f>(Table2[[#This Row],[Current Week High]]/Table2[[#This Row],[Close Price]])-1</f>
        <v>7.5853677479482684E-3</v>
      </c>
      <c r="AG279" s="1">
        <f>(Table2[[#This Row],[Close Price]]/Table2[[#This Row],[Current Month Low]])-1</f>
        <v>2.8544800958594019E-2</v>
      </c>
      <c r="AH279" s="1">
        <f>(Table2[[#This Row],[Current Month High]]/Table2[[#This Row],[Close Price]])-1</f>
        <v>3.1506459212468085E-2</v>
      </c>
      <c r="AI279">
        <v>3.1506459212468001</v>
      </c>
      <c r="AJ279">
        <v>65.079704260865796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0.08</v>
      </c>
      <c r="AM279" t="s">
        <v>3203</v>
      </c>
      <c r="AN279">
        <v>1.01</v>
      </c>
      <c r="AO279" t="s">
        <v>3203</v>
      </c>
      <c r="AP279">
        <v>6.2036859205404998E-2</v>
      </c>
      <c r="AQ279">
        <f>(Table2[[#This Row],[Sharpe Ratio]]-AVERAGE(Table2[Sharpe Ratio]))/_xlfn.STDEV.P(Table2[Sharpe Ratio])</f>
        <v>-3.297152779505319E-2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0.66132836420652563</v>
      </c>
      <c r="AS279">
        <f>_xlfn.RANK.AVG(Table2[[#This Row],[1Y Return vs Nifty Z-Score]],Table2[1Y Return vs Nifty Z-Score])</f>
        <v>329</v>
      </c>
      <c r="AT279">
        <f>_xlfn.RANK.AVG(Table2[[#This Row],[6M Return vs Nifty Z-Score]],Table2[6M Return vs Nifty Z-Score])</f>
        <v>212</v>
      </c>
      <c r="AU279">
        <f>_xlfn.RANK.AVG(Table2[[#This Row],[Sharpe Ratio Z-Score]],Table2[Sharpe Ratio Z-Score])</f>
        <v>362</v>
      </c>
      <c r="AV279">
        <f>(Table2[[#This Row],[Rank 1Y]]+Table2[[#This Row],[Rank 6M]]+Table2[[#This Row],[Rank Sharpe]])/3</f>
        <v>301</v>
      </c>
    </row>
    <row r="280" spans="1:48" x14ac:dyDescent="0.3">
      <c r="A280" t="s">
        <v>1846</v>
      </c>
      <c r="B280" t="s">
        <v>1847</v>
      </c>
      <c r="C280" t="s">
        <v>3162</v>
      </c>
      <c r="D280" t="s">
        <v>54</v>
      </c>
      <c r="E280">
        <v>4123.4110467199998</v>
      </c>
      <c r="F280">
        <v>411.2</v>
      </c>
      <c r="G280">
        <v>13.32967617794</v>
      </c>
      <c r="H280">
        <f>(Table2[[#This Row],[1Y Return vs Nifty]]-AVERAGE(Table2[1Y Return vs Nifty]))/_xlfn.STDEV.P(Table2[1Y Return vs Nifty])</f>
        <v>-0.25186717617418336</v>
      </c>
      <c r="I280">
        <v>17.0841933703244</v>
      </c>
      <c r="J280">
        <f>(Table2[[#This Row],[1M Return vs Nifty]]-AVERAGE(Table2[1M Return vs Nifty]))/_xlfn.STDEV.P(Table2[1M Return vs Nifty])</f>
        <v>1.6561487780772581</v>
      </c>
      <c r="K280">
        <v>27.6119705341406</v>
      </c>
      <c r="L280">
        <f>(Table2[[#This Row],[6M Return vs Nifty]]-AVERAGE(Table2[6M Return vs Nifty]))/_xlfn.STDEV.P(Table2[6M Return vs Nifty])</f>
        <v>0.3988347431014751</v>
      </c>
      <c r="M280">
        <v>2.6820434862232698</v>
      </c>
      <c r="N280">
        <f>(Table2[[#This Row],[1W Return vs Nifty]]-AVERAGE(Table2[1W Return vs Nifty]))/_xlfn.STDEV.P(Table2[1W Return vs Nifty])</f>
        <v>1.081626391377041</v>
      </c>
      <c r="O280">
        <v>391.44</v>
      </c>
      <c r="P280">
        <v>373.19598107635699</v>
      </c>
      <c r="Q280">
        <v>333.78586894475399</v>
      </c>
      <c r="R280">
        <v>63.403367617629598</v>
      </c>
      <c r="S280" s="1">
        <f>(Table2[[#This Row],[Close Price]]-Table2[[#This Row],[20D EMA]])/Table2[[#This Row],[20D EMA]]</f>
        <v>5.0480277948089083E-2</v>
      </c>
      <c r="T280" s="1">
        <f>(Table2[[#This Row],[Close Price]]-Table2[[#This Row],[50D EMA]])/Table2[[#This Row],[50D EMA]]</f>
        <v>0.10183394476551791</v>
      </c>
      <c r="U280" s="1">
        <f>(Table2[[#This Row],[Close Price]]-Table2[[#This Row],[200D EMA]])/Table2[[#This Row],[200D EMA]]</f>
        <v>0.23192752677034112</v>
      </c>
      <c r="V280">
        <v>1.25275379494983</v>
      </c>
      <c r="W280">
        <v>409.45</v>
      </c>
      <c r="X280">
        <v>426.45</v>
      </c>
      <c r="Y280">
        <v>385.25</v>
      </c>
      <c r="Z280">
        <v>434</v>
      </c>
      <c r="AA280">
        <v>385.25</v>
      </c>
      <c r="AB280">
        <v>434</v>
      </c>
      <c r="AC280" s="1">
        <f>(Table2[[#This Row],[Close Price]]/Table2[[#This Row],[Day Low]])-1</f>
        <v>4.2740261326168483E-3</v>
      </c>
      <c r="AD280" s="1">
        <f>(Table2[[#This Row],[Day High]]/Table2[[#This Row],[Close Price]])-1</f>
        <v>3.7086575875486361E-2</v>
      </c>
      <c r="AE280" s="1">
        <f>(Table2[[#This Row],[Close Price]]/Table2[[#This Row],[Current Week Low]])-1</f>
        <v>6.7358857884490586E-2</v>
      </c>
      <c r="AF280" s="1">
        <f>(Table2[[#This Row],[Current Week High]]/Table2[[#This Row],[Close Price]])-1</f>
        <v>5.5447470817120648E-2</v>
      </c>
      <c r="AG280" s="1">
        <f>(Table2[[#This Row],[Close Price]]/Table2[[#This Row],[Current Month Low]])-1</f>
        <v>6.7358857884490586E-2</v>
      </c>
      <c r="AH280" s="1">
        <f>(Table2[[#This Row],[Current Month High]]/Table2[[#This Row],[Close Price]])-1</f>
        <v>5.5447470817120648E-2</v>
      </c>
      <c r="AI280">
        <v>5.5447470817120603</v>
      </c>
      <c r="AJ280">
        <v>73.246260796292304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-0.03</v>
      </c>
      <c r="AM280" t="s">
        <v>3202</v>
      </c>
      <c r="AN280">
        <v>3.03</v>
      </c>
      <c r="AO280" t="s">
        <v>3203</v>
      </c>
      <c r="AP280">
        <v>7.2804921305636996E-2</v>
      </c>
      <c r="AQ280">
        <f>(Table2[[#This Row],[Sharpe Ratio]]-AVERAGE(Table2[Sharpe Ratio]))/_xlfn.STDEV.P(Table2[Sharpe Ratio])</f>
        <v>9.2759394616218543E-2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2.9775021309978094</v>
      </c>
      <c r="AS280">
        <f>_xlfn.RANK.AVG(Table2[[#This Row],[1Y Return vs Nifty Z-Score]],Table2[1Y Return vs Nifty Z-Score])</f>
        <v>383</v>
      </c>
      <c r="AT280">
        <f>_xlfn.RANK.AVG(Table2[[#This Row],[6M Return vs Nifty Z-Score]],Table2[6M Return vs Nifty Z-Score])</f>
        <v>203</v>
      </c>
      <c r="AU280">
        <f>_xlfn.RANK.AVG(Table2[[#This Row],[Sharpe Ratio Z-Score]],Table2[Sharpe Ratio Z-Score])</f>
        <v>319</v>
      </c>
      <c r="AV280">
        <f>(Table2[[#This Row],[Rank 1Y]]+Table2[[#This Row],[Rank 6M]]+Table2[[#This Row],[Rank Sharpe]])/3</f>
        <v>301.66666666666669</v>
      </c>
    </row>
    <row r="281" spans="1:48" x14ac:dyDescent="0.3">
      <c r="A281" t="s">
        <v>265</v>
      </c>
      <c r="B281" t="s">
        <v>266</v>
      </c>
      <c r="C281" t="s">
        <v>3165</v>
      </c>
      <c r="D281" t="s">
        <v>127</v>
      </c>
      <c r="E281">
        <v>101648.419229369</v>
      </c>
      <c r="F281">
        <v>1004.65</v>
      </c>
      <c r="G281">
        <v>19.494791201961899</v>
      </c>
      <c r="H281">
        <f>(Table2[[#This Row],[1Y Return vs Nifty]]-AVERAGE(Table2[1Y Return vs Nifty]))/_xlfn.STDEV.P(Table2[1Y Return vs Nifty])</f>
        <v>-0.15002045366996439</v>
      </c>
      <c r="I281">
        <v>1.6938800072537299</v>
      </c>
      <c r="J281">
        <f>(Table2[[#This Row],[1M Return vs Nifty]]-AVERAGE(Table2[1M Return vs Nifty]))/_xlfn.STDEV.P(Table2[1M Return vs Nifty])</f>
        <v>0.20038586361792474</v>
      </c>
      <c r="K281">
        <v>10.799213803561701</v>
      </c>
      <c r="L281">
        <f>(Table2[[#This Row],[6M Return vs Nifty]]-AVERAGE(Table2[6M Return vs Nifty]))/_xlfn.STDEV.P(Table2[6M Return vs Nifty])</f>
        <v>-0.12309888304496991</v>
      </c>
      <c r="M281">
        <v>0.91125559599169403</v>
      </c>
      <c r="N281">
        <f>(Table2[[#This Row],[1W Return vs Nifty]]-AVERAGE(Table2[1W Return vs Nifty]))/_xlfn.STDEV.P(Table2[1W Return vs Nifty])</f>
        <v>0.67161131286902853</v>
      </c>
      <c r="O281">
        <v>961.82</v>
      </c>
      <c r="P281">
        <v>967.107241449041</v>
      </c>
      <c r="Q281">
        <v>888.30683101275395</v>
      </c>
      <c r="R281">
        <v>74.885546825037594</v>
      </c>
      <c r="S281" s="1">
        <f>(Table2[[#This Row],[Close Price]]-Table2[[#This Row],[20D EMA]])/Table2[[#This Row],[20D EMA]]</f>
        <v>4.4530161568692606E-2</v>
      </c>
      <c r="T281" s="1">
        <f>(Table2[[#This Row],[Close Price]]-Table2[[#This Row],[50D EMA]])/Table2[[#This Row],[50D EMA]]</f>
        <v>3.8819643718836935E-2</v>
      </c>
      <c r="U281" s="1">
        <f>(Table2[[#This Row],[Close Price]]-Table2[[#This Row],[200D EMA]])/Table2[[#This Row],[200D EMA]]</f>
        <v>0.13097182744233071</v>
      </c>
      <c r="V281">
        <v>0.84425560613310802</v>
      </c>
      <c r="W281">
        <v>972.15</v>
      </c>
      <c r="X281">
        <v>1014</v>
      </c>
      <c r="Y281">
        <v>933</v>
      </c>
      <c r="Z281">
        <v>1014</v>
      </c>
      <c r="AA281">
        <v>929.05</v>
      </c>
      <c r="AB281">
        <v>1014</v>
      </c>
      <c r="AC281" s="1">
        <f>(Table2[[#This Row],[Close Price]]/Table2[[#This Row],[Day Low]])-1</f>
        <v>3.3431054878362287E-2</v>
      </c>
      <c r="AD281" s="1">
        <f>(Table2[[#This Row],[Day High]]/Table2[[#This Row],[Close Price]])-1</f>
        <v>9.306723734634037E-3</v>
      </c>
      <c r="AE281" s="1">
        <f>(Table2[[#This Row],[Close Price]]/Table2[[#This Row],[Current Week Low]])-1</f>
        <v>7.6795284030010791E-2</v>
      </c>
      <c r="AF281" s="1">
        <f>(Table2[[#This Row],[Current Week High]]/Table2[[#This Row],[Close Price]])-1</f>
        <v>9.306723734634037E-3</v>
      </c>
      <c r="AG281" s="1">
        <f>(Table2[[#This Row],[Close Price]]/Table2[[#This Row],[Current Month Low]])-1</f>
        <v>8.137344599321894E-2</v>
      </c>
      <c r="AH281" s="1">
        <f>(Table2[[#This Row],[Current Month High]]/Table2[[#This Row],[Close Price]])-1</f>
        <v>9.306723734634037E-3</v>
      </c>
      <c r="AI281">
        <v>9.1922560095555692</v>
      </c>
      <c r="AJ281">
        <v>72.738995873452495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</v>
      </c>
      <c r="AM281" t="s">
        <v>3204</v>
      </c>
      <c r="AN281">
        <v>3.7</v>
      </c>
      <c r="AO281" t="s">
        <v>3203</v>
      </c>
      <c r="AP281">
        <v>0.114614139310647</v>
      </c>
      <c r="AQ281">
        <f>(Table2[[#This Row],[Sharpe Ratio]]-AVERAGE(Table2[Sharpe Ratio]))/_xlfn.STDEV.P(Table2[Sharpe Ratio])</f>
        <v>0.58093558603608431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351</v>
      </c>
      <c r="AT281">
        <f>_xlfn.RANK.AVG(Table2[[#This Row],[6M Return vs Nifty Z-Score]],Table2[6M Return vs Nifty Z-Score])</f>
        <v>358</v>
      </c>
      <c r="AU281">
        <f>_xlfn.RANK.AVG(Table2[[#This Row],[Sharpe Ratio Z-Score]],Table2[Sharpe Ratio Z-Score])</f>
        <v>200</v>
      </c>
      <c r="AV281">
        <f>(Table2[[#This Row],[Rank 1Y]]+Table2[[#This Row],[Rank 6M]]+Table2[[#This Row],[Rank Sharpe]])/3</f>
        <v>303</v>
      </c>
    </row>
    <row r="282" spans="1:48" x14ac:dyDescent="0.3">
      <c r="A282" t="s">
        <v>923</v>
      </c>
      <c r="B282" t="s">
        <v>924</v>
      </c>
      <c r="C282" t="s">
        <v>3162</v>
      </c>
      <c r="D282" t="s">
        <v>54</v>
      </c>
      <c r="E282">
        <v>16635.018270600001</v>
      </c>
      <c r="F282">
        <v>7223</v>
      </c>
      <c r="G282">
        <v>34.499800738613601</v>
      </c>
      <c r="H282">
        <f>(Table2[[#This Row],[1Y Return vs Nifty]]-AVERAGE(Table2[1Y Return vs Nifty]))/_xlfn.STDEV.P(Table2[1Y Return vs Nifty])</f>
        <v>9.785992431130075E-2</v>
      </c>
      <c r="I282">
        <v>4.0856702730026297</v>
      </c>
      <c r="J282">
        <f>(Table2[[#This Row],[1M Return vs Nifty]]-AVERAGE(Table2[1M Return vs Nifty]))/_xlfn.STDEV.P(Table2[1M Return vs Nifty])</f>
        <v>0.42662424394856263</v>
      </c>
      <c r="K282">
        <v>24.842456838826202</v>
      </c>
      <c r="L282">
        <f>(Table2[[#This Row],[6M Return vs Nifty]]-AVERAGE(Table2[6M Return vs Nifty]))/_xlfn.STDEV.P(Table2[6M Return vs Nifty])</f>
        <v>0.3128582224855182</v>
      </c>
      <c r="M282">
        <v>-1.8303662372210601</v>
      </c>
      <c r="N282">
        <f>(Table2[[#This Row],[1W Return vs Nifty]]-AVERAGE(Table2[1W Return vs Nifty]))/_xlfn.STDEV.P(Table2[1W Return vs Nifty])</f>
        <v>3.6805587471277462E-2</v>
      </c>
      <c r="O282">
        <v>7043.67</v>
      </c>
      <c r="P282">
        <v>6742.7439493888996</v>
      </c>
      <c r="Q282">
        <v>5857.9469557116599</v>
      </c>
      <c r="R282">
        <v>59.400511220888099</v>
      </c>
      <c r="S282" s="1">
        <f>(Table2[[#This Row],[Close Price]]-Table2[[#This Row],[20D EMA]])/Table2[[#This Row],[20D EMA]]</f>
        <v>2.5459739028091878E-2</v>
      </c>
      <c r="T282" s="1">
        <f>(Table2[[#This Row],[Close Price]]-Table2[[#This Row],[50D EMA]])/Table2[[#This Row],[50D EMA]]</f>
        <v>7.1225609961746567E-2</v>
      </c>
      <c r="U282" s="1">
        <f>(Table2[[#This Row],[Close Price]]-Table2[[#This Row],[200D EMA]])/Table2[[#This Row],[200D EMA]]</f>
        <v>0.233025845848156</v>
      </c>
      <c r="V282">
        <v>1.3996244633219801</v>
      </c>
      <c r="W282">
        <v>7181.65</v>
      </c>
      <c r="X282">
        <v>7260</v>
      </c>
      <c r="Y282">
        <v>7181.65</v>
      </c>
      <c r="Z282">
        <v>7490</v>
      </c>
      <c r="AA282">
        <v>6700</v>
      </c>
      <c r="AB282">
        <v>7600</v>
      </c>
      <c r="AC282" s="1">
        <f>(Table2[[#This Row],[Close Price]]/Table2[[#This Row],[Day Low]])-1</f>
        <v>5.7577297696211893E-3</v>
      </c>
      <c r="AD282" s="1">
        <f>(Table2[[#This Row],[Day High]]/Table2[[#This Row],[Close Price]])-1</f>
        <v>5.1225252665096921E-3</v>
      </c>
      <c r="AE282" s="1">
        <f>(Table2[[#This Row],[Close Price]]/Table2[[#This Row],[Current Week Low]])-1</f>
        <v>5.7577297696211893E-3</v>
      </c>
      <c r="AF282" s="1">
        <f>(Table2[[#This Row],[Current Week High]]/Table2[[#This Row],[Close Price]])-1</f>
        <v>3.6965249896165009E-2</v>
      </c>
      <c r="AG282" s="1">
        <f>(Table2[[#This Row],[Close Price]]/Table2[[#This Row],[Current Month Low]])-1</f>
        <v>7.805970149253727E-2</v>
      </c>
      <c r="AH282" s="1">
        <f>(Table2[[#This Row],[Current Month High]]/Table2[[#This Row],[Close Price]])-1</f>
        <v>5.2194379066869745E-2</v>
      </c>
      <c r="AI282">
        <v>5.2194379066869701</v>
      </c>
      <c r="AJ282">
        <v>63.853194759742699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-0.11</v>
      </c>
      <c r="AM282" t="s">
        <v>3202</v>
      </c>
      <c r="AN282">
        <v>6.22</v>
      </c>
      <c r="AO282" t="s">
        <v>3203</v>
      </c>
      <c r="AP282">
        <v>4.1168468391226003E-2</v>
      </c>
      <c r="AQ282">
        <f>(Table2[[#This Row],[Sharpe Ratio]]-AVERAGE(Table2[Sharpe Ratio]))/_xlfn.STDEV.P(Table2[Sharpe Ratio])</f>
        <v>-0.27663672974899672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0.59751124846766235</v>
      </c>
      <c r="AS282">
        <f>_xlfn.RANK.AVG(Table2[[#This Row],[1Y Return vs Nifty Z-Score]],Table2[1Y Return vs Nifty Z-Score])</f>
        <v>271</v>
      </c>
      <c r="AT282">
        <f>_xlfn.RANK.AVG(Table2[[#This Row],[6M Return vs Nifty Z-Score]],Table2[6M Return vs Nifty Z-Score])</f>
        <v>225</v>
      </c>
      <c r="AU282">
        <f>_xlfn.RANK.AVG(Table2[[#This Row],[Sharpe Ratio Z-Score]],Table2[Sharpe Ratio Z-Score])</f>
        <v>413</v>
      </c>
      <c r="AV282">
        <f>(Table2[[#This Row],[Rank 1Y]]+Table2[[#This Row],[Rank 6M]]+Table2[[#This Row],[Rank Sharpe]])/3</f>
        <v>303</v>
      </c>
    </row>
    <row r="283" spans="1:48" x14ac:dyDescent="0.3">
      <c r="A283" t="s">
        <v>370</v>
      </c>
      <c r="B283" t="s">
        <v>371</v>
      </c>
      <c r="C283" t="s">
        <v>3169</v>
      </c>
      <c r="D283" t="s">
        <v>92</v>
      </c>
      <c r="E283">
        <v>67474.671117765</v>
      </c>
      <c r="F283">
        <v>326.85000000000002</v>
      </c>
      <c r="G283">
        <v>80.799991068800594</v>
      </c>
      <c r="H283">
        <f>(Table2[[#This Row],[1Y Return vs Nifty]]-AVERAGE(Table2[1Y Return vs Nifty]))/_xlfn.STDEV.P(Table2[1Y Return vs Nifty])</f>
        <v>0.86273172606640236</v>
      </c>
      <c r="I283">
        <v>1.03909400156285</v>
      </c>
      <c r="J283">
        <f>(Table2[[#This Row],[1M Return vs Nifty]]-AVERAGE(Table2[1M Return vs Nifty]))/_xlfn.STDEV.P(Table2[1M Return vs Nifty])</f>
        <v>0.13844994577761666</v>
      </c>
      <c r="K283">
        <v>23.835662522521801</v>
      </c>
      <c r="L283">
        <f>(Table2[[#This Row],[6M Return vs Nifty]]-AVERAGE(Table2[6M Return vs Nifty]))/_xlfn.STDEV.P(Table2[6M Return vs Nifty])</f>
        <v>0.28160339517117011</v>
      </c>
      <c r="M283">
        <v>4.2651131591194398</v>
      </c>
      <c r="N283">
        <f>(Table2[[#This Row],[1W Return vs Nifty]]-AVERAGE(Table2[1W Return vs Nifty]))/_xlfn.STDEV.P(Table2[1W Return vs Nifty])</f>
        <v>1.4481764676435402</v>
      </c>
      <c r="O283">
        <v>318.98</v>
      </c>
      <c r="P283">
        <v>317.15939345016</v>
      </c>
      <c r="Q283">
        <v>265.47301685781599</v>
      </c>
      <c r="R283">
        <v>61.804446050710801</v>
      </c>
      <c r="S283" s="1">
        <f>(Table2[[#This Row],[Close Price]]-Table2[[#This Row],[20D EMA]])/Table2[[#This Row],[20D EMA]]</f>
        <v>2.4672393253495531E-2</v>
      </c>
      <c r="T283" s="1">
        <f>(Table2[[#This Row],[Close Price]]-Table2[[#This Row],[50D EMA]])/Table2[[#This Row],[50D EMA]]</f>
        <v>3.0554373447440889E-2</v>
      </c>
      <c r="U283" s="1">
        <f>(Table2[[#This Row],[Close Price]]-Table2[[#This Row],[200D EMA]])/Table2[[#This Row],[200D EMA]]</f>
        <v>0.23119857478794831</v>
      </c>
      <c r="V283">
        <v>0.94882715817327001</v>
      </c>
      <c r="W283">
        <v>323.55</v>
      </c>
      <c r="X283">
        <v>333.7</v>
      </c>
      <c r="Y283">
        <v>303.25</v>
      </c>
      <c r="Z283">
        <v>338</v>
      </c>
      <c r="AA283">
        <v>302.25</v>
      </c>
      <c r="AB283">
        <v>338</v>
      </c>
      <c r="AC283" s="1">
        <f>(Table2[[#This Row],[Close Price]]/Table2[[#This Row],[Day Low]])-1</f>
        <v>1.0199350950394148E-2</v>
      </c>
      <c r="AD283" s="1">
        <f>(Table2[[#This Row],[Day High]]/Table2[[#This Row],[Close Price]])-1</f>
        <v>2.0957625822242587E-2</v>
      </c>
      <c r="AE283" s="1">
        <f>(Table2[[#This Row],[Close Price]]/Table2[[#This Row],[Current Week Low]])-1</f>
        <v>7.7823577906018127E-2</v>
      </c>
      <c r="AF283" s="1">
        <f>(Table2[[#This Row],[Current Week High]]/Table2[[#This Row],[Close Price]])-1</f>
        <v>3.411350772525612E-2</v>
      </c>
      <c r="AG283" s="1">
        <f>(Table2[[#This Row],[Close Price]]/Table2[[#This Row],[Current Month Low]])-1</f>
        <v>8.1389578163771681E-2</v>
      </c>
      <c r="AH283" s="1">
        <f>(Table2[[#This Row],[Current Month High]]/Table2[[#This Row],[Close Price]])-1</f>
        <v>3.411350772525612E-2</v>
      </c>
      <c r="AI283">
        <v>10.4329202998317</v>
      </c>
      <c r="AJ283">
        <v>129.85232067510501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-0.02</v>
      </c>
      <c r="AM283" t="s">
        <v>3202</v>
      </c>
      <c r="AN283">
        <v>-1.7</v>
      </c>
      <c r="AO283" t="s">
        <v>3202</v>
      </c>
      <c r="AQ283">
        <f>(Table2[[#This Row],[Sharpe Ratio]]-AVERAGE(Table2[Sharpe Ratio]))/_xlfn.STDEV.P(Table2[Sharpe Ratio])</f>
        <v>-0.7573313484192038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1.9736301862395256</v>
      </c>
      <c r="AS283">
        <f>_xlfn.RANK.AVG(Table2[[#This Row],[1Y Return vs Nifty Z-Score]],Table2[1Y Return vs Nifty Z-Score])</f>
        <v>111</v>
      </c>
      <c r="AT283">
        <f>_xlfn.RANK.AVG(Table2[[#This Row],[6M Return vs Nifty Z-Score]],Table2[6M Return vs Nifty Z-Score])</f>
        <v>235</v>
      </c>
      <c r="AU283">
        <f>_xlfn.RANK.AVG(Table2[[#This Row],[Sharpe Ratio Z-Score]],Table2[Sharpe Ratio Z-Score])</f>
        <v>563.5</v>
      </c>
      <c r="AV283">
        <f>(Table2[[#This Row],[Rank 1Y]]+Table2[[#This Row],[Rank 6M]]+Table2[[#This Row],[Rank Sharpe]])/3</f>
        <v>303.16666666666669</v>
      </c>
    </row>
    <row r="284" spans="1:48" x14ac:dyDescent="0.3">
      <c r="A284" t="s">
        <v>580</v>
      </c>
      <c r="B284" t="s">
        <v>581</v>
      </c>
      <c r="C284" t="s">
        <v>3166</v>
      </c>
      <c r="D284" t="s">
        <v>111</v>
      </c>
      <c r="E284">
        <v>34801.791133439998</v>
      </c>
      <c r="F284">
        <v>326.39999999999998</v>
      </c>
      <c r="G284">
        <v>19.314430868844099</v>
      </c>
      <c r="H284">
        <f>(Table2[[#This Row],[1Y Return vs Nifty]]-AVERAGE(Table2[1Y Return vs Nifty]))/_xlfn.STDEV.P(Table2[1Y Return vs Nifty])</f>
        <v>-0.15299997777068972</v>
      </c>
      <c r="I284">
        <v>-6.2864793894365496</v>
      </c>
      <c r="J284">
        <f>(Table2[[#This Row],[1M Return vs Nifty]]-AVERAGE(Table2[1M Return vs Nifty]))/_xlfn.STDEV.P(Table2[1M Return vs Nifty])</f>
        <v>-0.55447279193324761</v>
      </c>
      <c r="K284">
        <v>39.3184516017958</v>
      </c>
      <c r="L284">
        <f>(Table2[[#This Row],[6M Return vs Nifty]]-AVERAGE(Table2[6M Return vs Nifty]))/_xlfn.STDEV.P(Table2[6M Return vs Nifty])</f>
        <v>0.76224963162735004</v>
      </c>
      <c r="M284">
        <v>0.43640279480461203</v>
      </c>
      <c r="N284">
        <f>(Table2[[#This Row],[1W Return vs Nifty]]-AVERAGE(Table2[1W Return vs Nifty]))/_xlfn.STDEV.P(Table2[1W Return vs Nifty])</f>
        <v>0.56166205828438742</v>
      </c>
      <c r="O284">
        <v>317.66000000000003</v>
      </c>
      <c r="P284">
        <v>316.005403129797</v>
      </c>
      <c r="Q284">
        <v>280.14844215056303</v>
      </c>
      <c r="R284">
        <v>65.339815153621302</v>
      </c>
      <c r="S284" s="1">
        <f>(Table2[[#This Row],[Close Price]]-Table2[[#This Row],[20D EMA]])/Table2[[#This Row],[20D EMA]]</f>
        <v>2.7513693886545211E-2</v>
      </c>
      <c r="T284" s="1">
        <f>(Table2[[#This Row],[Close Price]]-Table2[[#This Row],[50D EMA]])/Table2[[#This Row],[50D EMA]]</f>
        <v>3.289373145918479E-2</v>
      </c>
      <c r="U284" s="1">
        <f>(Table2[[#This Row],[Close Price]]-Table2[[#This Row],[200D EMA]])/Table2[[#This Row],[200D EMA]]</f>
        <v>0.16509660912045873</v>
      </c>
      <c r="V284">
        <v>1.0026687168434101</v>
      </c>
      <c r="W284">
        <v>315.64999999999998</v>
      </c>
      <c r="X284">
        <v>327.39999999999998</v>
      </c>
      <c r="Y284">
        <v>303</v>
      </c>
      <c r="Z284">
        <v>327.39999999999998</v>
      </c>
      <c r="AA284">
        <v>303</v>
      </c>
      <c r="AB284">
        <v>327.39999999999998</v>
      </c>
      <c r="AC284" s="1">
        <f>(Table2[[#This Row],[Close Price]]/Table2[[#This Row],[Day Low]])-1</f>
        <v>3.4056708379534228E-2</v>
      </c>
      <c r="AD284" s="1">
        <f>(Table2[[#This Row],[Day High]]/Table2[[#This Row],[Close Price]])-1</f>
        <v>3.0637254901961786E-3</v>
      </c>
      <c r="AE284" s="1">
        <f>(Table2[[#This Row],[Close Price]]/Table2[[#This Row],[Current Week Low]])-1</f>
        <v>7.7227722772277074E-2</v>
      </c>
      <c r="AF284" s="1">
        <f>(Table2[[#This Row],[Current Week High]]/Table2[[#This Row],[Close Price]])-1</f>
        <v>3.0637254901961786E-3</v>
      </c>
      <c r="AG284" s="1">
        <f>(Table2[[#This Row],[Close Price]]/Table2[[#This Row],[Current Month Low]])-1</f>
        <v>7.7227722772277074E-2</v>
      </c>
      <c r="AH284" s="1">
        <f>(Table2[[#This Row],[Current Month High]]/Table2[[#This Row],[Close Price]])-1</f>
        <v>3.0637254901961786E-3</v>
      </c>
      <c r="AI284">
        <v>6.8933823529411598</v>
      </c>
      <c r="AJ284">
        <v>64.2264150943396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-0.09</v>
      </c>
      <c r="AM284" t="s">
        <v>3202</v>
      </c>
      <c r="AN284">
        <v>1.4</v>
      </c>
      <c r="AO284" t="s">
        <v>3203</v>
      </c>
      <c r="AP284">
        <v>3.8638623844954999E-2</v>
      </c>
      <c r="AQ284">
        <f>(Table2[[#This Row],[Sharpe Ratio]]-AVERAGE(Table2[Sharpe Ratio]))/_xlfn.STDEV.P(Table2[Sharpe Ratio])</f>
        <v>-0.30617590638068848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0.31026301382711152</v>
      </c>
      <c r="AS284">
        <f>_xlfn.RANK.AVG(Table2[[#This Row],[1Y Return vs Nifty Z-Score]],Table2[1Y Return vs Nifty Z-Score])</f>
        <v>352</v>
      </c>
      <c r="AT284">
        <f>_xlfn.RANK.AVG(Table2[[#This Row],[6M Return vs Nifty Z-Score]],Table2[6M Return vs Nifty Z-Score])</f>
        <v>135</v>
      </c>
      <c r="AU284">
        <f>_xlfn.RANK.AVG(Table2[[#This Row],[Sharpe Ratio Z-Score]],Table2[Sharpe Ratio Z-Score])</f>
        <v>423</v>
      </c>
      <c r="AV284">
        <f>(Table2[[#This Row],[Rank 1Y]]+Table2[[#This Row],[Rank 6M]]+Table2[[#This Row],[Rank Sharpe]])/3</f>
        <v>303.33333333333331</v>
      </c>
    </row>
    <row r="285" spans="1:48" x14ac:dyDescent="0.3">
      <c r="A285" t="s">
        <v>1703</v>
      </c>
      <c r="B285" t="s">
        <v>1704</v>
      </c>
      <c r="C285" t="s">
        <v>3160</v>
      </c>
      <c r="D285" t="s">
        <v>1007</v>
      </c>
      <c r="E285">
        <v>4981.1396735099997</v>
      </c>
      <c r="F285">
        <v>39.049999999999997</v>
      </c>
      <c r="G285">
        <v>29.525350242328798</v>
      </c>
      <c r="H285">
        <f>(Table2[[#This Row],[1Y Return vs Nifty]]-AVERAGE(Table2[1Y Return vs Nifty]))/_xlfn.STDEV.P(Table2[1Y Return vs Nifty])</f>
        <v>1.5682790984178432E-2</v>
      </c>
      <c r="I285">
        <v>-6.2166702241126002</v>
      </c>
      <c r="J285">
        <f>(Table2[[#This Row],[1M Return vs Nifty]]-AVERAGE(Table2[1M Return vs Nifty]))/_xlfn.STDEV.P(Table2[1M Return vs Nifty])</f>
        <v>-0.54786957394992708</v>
      </c>
      <c r="K285">
        <v>13.529100861434699</v>
      </c>
      <c r="L285">
        <f>(Table2[[#This Row],[6M Return vs Nifty]]-AVERAGE(Table2[6M Return vs Nifty]))/_xlfn.STDEV.P(Table2[6M Return vs Nifty])</f>
        <v>-3.8352528005260442E-2</v>
      </c>
      <c r="M285">
        <v>-6.0053662318281402</v>
      </c>
      <c r="N285">
        <f>(Table2[[#This Row],[1W Return vs Nifty]]-AVERAGE(Table2[1W Return vs Nifty]))/_xlfn.STDEV.P(Table2[1W Return vs Nifty])</f>
        <v>-0.92989006252885364</v>
      </c>
      <c r="O285">
        <v>40.200000000000003</v>
      </c>
      <c r="P285">
        <v>40.070858011940501</v>
      </c>
      <c r="Q285">
        <v>34.807626252134597</v>
      </c>
      <c r="R285">
        <v>39.737465908991602</v>
      </c>
      <c r="S285" s="1">
        <f>(Table2[[#This Row],[Close Price]]-Table2[[#This Row],[20D EMA]])/Table2[[#This Row],[20D EMA]]</f>
        <v>-2.8606965174129494E-2</v>
      </c>
      <c r="T285" s="1">
        <f>(Table2[[#This Row],[Close Price]]-Table2[[#This Row],[50D EMA]])/Table2[[#This Row],[50D EMA]]</f>
        <v>-2.5476320263377046E-2</v>
      </c>
      <c r="U285" s="1">
        <f>(Table2[[#This Row],[Close Price]]-Table2[[#This Row],[200D EMA]])/Table2[[#This Row],[200D EMA]]</f>
        <v>0.12188058206368596</v>
      </c>
      <c r="V285">
        <v>0.64403849066889496</v>
      </c>
      <c r="W285">
        <v>38.24</v>
      </c>
      <c r="X285">
        <v>39.340000000000003</v>
      </c>
      <c r="Y285">
        <v>38.159999999999997</v>
      </c>
      <c r="Z285">
        <v>39.880000000000003</v>
      </c>
      <c r="AA285">
        <v>38.159999999999997</v>
      </c>
      <c r="AB285">
        <v>42.95</v>
      </c>
      <c r="AC285" s="1">
        <f>(Table2[[#This Row],[Close Price]]/Table2[[#This Row],[Day Low]])-1</f>
        <v>2.1182008368200611E-2</v>
      </c>
      <c r="AD285" s="1">
        <f>(Table2[[#This Row],[Day High]]/Table2[[#This Row],[Close Price]])-1</f>
        <v>7.4263764404611798E-3</v>
      </c>
      <c r="AE285" s="1">
        <f>(Table2[[#This Row],[Close Price]]/Table2[[#This Row],[Current Week Low]])-1</f>
        <v>2.3322851153039892E-2</v>
      </c>
      <c r="AF285" s="1">
        <f>(Table2[[#This Row],[Current Week High]]/Table2[[#This Row],[Close Price]])-1</f>
        <v>2.125480153649173E-2</v>
      </c>
      <c r="AG285" s="1">
        <f>(Table2[[#This Row],[Close Price]]/Table2[[#This Row],[Current Month Low]])-1</f>
        <v>2.3322851153039892E-2</v>
      </c>
      <c r="AH285" s="1">
        <f>(Table2[[#This Row],[Current Month High]]/Table2[[#This Row],[Close Price]])-1</f>
        <v>9.9871959026888835E-2</v>
      </c>
      <c r="AI285">
        <v>18.053777208706801</v>
      </c>
      <c r="AJ285">
        <v>73.5555555555555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-0.19</v>
      </c>
      <c r="AM285" t="s">
        <v>3202</v>
      </c>
      <c r="AN285">
        <v>-3.72</v>
      </c>
      <c r="AO285" t="s">
        <v>3202</v>
      </c>
      <c r="AP285">
        <v>8.5228875595656006E-2</v>
      </c>
      <c r="AQ285">
        <f>(Table2[[#This Row],[Sharpe Ratio]]-AVERAGE(Table2[Sharpe Ratio]))/_xlfn.STDEV.P(Table2[Sharpe Ratio])</f>
        <v>0.23782498007991232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-1.2626043934199505</v>
      </c>
      <c r="AS285">
        <f>_xlfn.RANK.AVG(Table2[[#This Row],[1Y Return vs Nifty Z-Score]],Table2[1Y Return vs Nifty Z-Score])</f>
        <v>297</v>
      </c>
      <c r="AT285">
        <f>_xlfn.RANK.AVG(Table2[[#This Row],[6M Return vs Nifty Z-Score]],Table2[6M Return vs Nifty Z-Score])</f>
        <v>333</v>
      </c>
      <c r="AU285">
        <f>_xlfn.RANK.AVG(Table2[[#This Row],[Sharpe Ratio Z-Score]],Table2[Sharpe Ratio Z-Score])</f>
        <v>280</v>
      </c>
      <c r="AV285">
        <f>(Table2[[#This Row],[Rank 1Y]]+Table2[[#This Row],[Rank 6M]]+Table2[[#This Row],[Rank Sharpe]])/3</f>
        <v>303.33333333333331</v>
      </c>
    </row>
    <row r="286" spans="1:48" x14ac:dyDescent="0.3">
      <c r="A286" t="s">
        <v>768</v>
      </c>
      <c r="B286" t="s">
        <v>769</v>
      </c>
      <c r="C286" t="s">
        <v>3162</v>
      </c>
      <c r="D286" t="s">
        <v>269</v>
      </c>
      <c r="E286">
        <v>21894.80224533</v>
      </c>
      <c r="F286">
        <v>547.17999999999995</v>
      </c>
      <c r="G286">
        <v>5.46294386489547</v>
      </c>
      <c r="H286">
        <f>(Table2[[#This Row],[1Y Return vs Nifty]]-AVERAGE(Table2[1Y Return vs Nifty]))/_xlfn.STDEV.P(Table2[1Y Return vs Nifty])</f>
        <v>-0.38182434644266988</v>
      </c>
      <c r="I286">
        <v>17.586992374450901</v>
      </c>
      <c r="J286">
        <f>(Table2[[#This Row],[1M Return vs Nifty]]-AVERAGE(Table2[1M Return vs Nifty]))/_xlfn.STDEV.P(Table2[1M Return vs Nifty])</f>
        <v>1.703708312855204</v>
      </c>
      <c r="K286">
        <v>23.499188731989499</v>
      </c>
      <c r="L286">
        <f>(Table2[[#This Row],[6M Return vs Nifty]]-AVERAGE(Table2[6M Return vs Nifty]))/_xlfn.STDEV.P(Table2[6M Return vs Nifty])</f>
        <v>0.27115793471456617</v>
      </c>
      <c r="M286">
        <v>2.2290996486290502</v>
      </c>
      <c r="N286">
        <f>(Table2[[#This Row],[1W Return vs Nifty]]-AVERAGE(Table2[1W Return vs Nifty]))/_xlfn.STDEV.P(Table2[1W Return vs Nifty])</f>
        <v>0.97675002297888835</v>
      </c>
      <c r="O286">
        <v>2533.65</v>
      </c>
      <c r="P286">
        <v>471.32186613001198</v>
      </c>
      <c r="Q286">
        <v>420.95529657333799</v>
      </c>
      <c r="R286">
        <v>82.915400532057404</v>
      </c>
      <c r="S286" s="1">
        <f>(Table2[[#This Row],[Close Price]]-Table2[[#This Row],[20D EMA]])/Table2[[#This Row],[20D EMA]]</f>
        <v>-0.78403489037554519</v>
      </c>
      <c r="T286" s="1">
        <f>(Table2[[#This Row],[Close Price]]-Table2[[#This Row],[50D EMA]])/Table2[[#This Row],[50D EMA]]</f>
        <v>0.16094762267843277</v>
      </c>
      <c r="U286" s="1">
        <f>(Table2[[#This Row],[Close Price]]-Table2[[#This Row],[200D EMA]])/Table2[[#This Row],[200D EMA]]</f>
        <v>0.29985298784492509</v>
      </c>
      <c r="V286">
        <v>1.4312511807685899</v>
      </c>
      <c r="W286">
        <v>2680</v>
      </c>
      <c r="X286">
        <v>2866.15</v>
      </c>
      <c r="Y286">
        <v>2597.35</v>
      </c>
      <c r="Z286">
        <v>2866.15</v>
      </c>
      <c r="AA286">
        <v>2515</v>
      </c>
      <c r="AB286">
        <v>2866.15</v>
      </c>
      <c r="AC286" s="1">
        <f>(Table2[[#This Row],[Close Price]]/Table2[[#This Row],[Day Low]])-1</f>
        <v>-0.79582835820895526</v>
      </c>
      <c r="AD286" s="1">
        <f>(Table2[[#This Row],[Day High]]/Table2[[#This Row],[Close Price]])-1</f>
        <v>4.2380386710040581</v>
      </c>
      <c r="AE286" s="1">
        <f>(Table2[[#This Row],[Close Price]]/Table2[[#This Row],[Current Week Low]])-1</f>
        <v>-0.78933143396153771</v>
      </c>
      <c r="AF286" s="1">
        <f>(Table2[[#This Row],[Current Week High]]/Table2[[#This Row],[Close Price]])-1</f>
        <v>4.2380386710040581</v>
      </c>
      <c r="AG286" s="1">
        <f>(Table2[[#This Row],[Close Price]]/Table2[[#This Row],[Current Month Low]])-1</f>
        <v>-0.78243339960238567</v>
      </c>
      <c r="AH286" s="1">
        <f>(Table2[[#This Row],[Current Month High]]/Table2[[#This Row],[Close Price]])-1</f>
        <v>4.2380386710040581</v>
      </c>
      <c r="AI286">
        <v>4.76077342008114</v>
      </c>
      <c r="AJ286">
        <v>56.337142857142801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7.0000000000000007E-2</v>
      </c>
      <c r="AM286" t="s">
        <v>3203</v>
      </c>
      <c r="AN286">
        <v>8.49</v>
      </c>
      <c r="AO286" t="s">
        <v>3203</v>
      </c>
      <c r="AP286">
        <v>9.6103377893721004E-2</v>
      </c>
      <c r="AQ286">
        <f>(Table2[[#This Row],[Sharpe Ratio]]-AVERAGE(Table2[Sharpe Ratio]))/_xlfn.STDEV.P(Table2[Sharpe Ratio])</f>
        <v>0.36479872818540932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2.9345906522913978</v>
      </c>
      <c r="AS286">
        <f>_xlfn.RANK.AVG(Table2[[#This Row],[1Y Return vs Nifty Z-Score]],Table2[1Y Return vs Nifty Z-Score])</f>
        <v>431</v>
      </c>
      <c r="AT286">
        <f>_xlfn.RANK.AVG(Table2[[#This Row],[6M Return vs Nifty Z-Score]],Table2[6M Return vs Nifty Z-Score])</f>
        <v>239</v>
      </c>
      <c r="AU286">
        <f>_xlfn.RANK.AVG(Table2[[#This Row],[Sharpe Ratio Z-Score]],Table2[Sharpe Ratio Z-Score])</f>
        <v>241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736</v>
      </c>
      <c r="B287" t="s">
        <v>737</v>
      </c>
      <c r="C287" t="s">
        <v>3164</v>
      </c>
      <c r="D287" t="s">
        <v>206</v>
      </c>
      <c r="E287">
        <v>23583.799241739998</v>
      </c>
      <c r="F287">
        <v>1994.45</v>
      </c>
      <c r="G287">
        <v>10.432656983830601</v>
      </c>
      <c r="H287">
        <f>(Table2[[#This Row],[1Y Return vs Nifty]]-AVERAGE(Table2[1Y Return vs Nifty]))/_xlfn.STDEV.P(Table2[1Y Return vs Nifty])</f>
        <v>-0.29972547383808884</v>
      </c>
      <c r="I287">
        <v>2.5479430377942802</v>
      </c>
      <c r="J287">
        <f>(Table2[[#This Row],[1M Return vs Nifty]]-AVERAGE(Table2[1M Return vs Nifty]))/_xlfn.STDEV.P(Table2[1M Return vs Nifty])</f>
        <v>0.28117130684710773</v>
      </c>
      <c r="K287">
        <v>-2.4032084803303402</v>
      </c>
      <c r="L287">
        <f>(Table2[[#This Row],[6M Return vs Nifty]]-AVERAGE(Table2[6M Return vs Nifty]))/_xlfn.STDEV.P(Table2[6M Return vs Nifty])</f>
        <v>-0.53295362887707343</v>
      </c>
      <c r="M287">
        <v>-2.13182629520725</v>
      </c>
      <c r="N287">
        <f>(Table2[[#This Row],[1W Return vs Nifty]]-AVERAGE(Table2[1W Return vs Nifty]))/_xlfn.STDEV.P(Table2[1W Return vs Nifty])</f>
        <v>-3.2995640571948766E-2</v>
      </c>
      <c r="O287">
        <v>1928.93</v>
      </c>
      <c r="P287">
        <v>1953.3153285649601</v>
      </c>
      <c r="Q287">
        <v>1818.5806861783501</v>
      </c>
      <c r="R287">
        <v>69.541397024147003</v>
      </c>
      <c r="S287" s="1">
        <f>(Table2[[#This Row],[Close Price]]-Table2[[#This Row],[20D EMA]])/Table2[[#This Row],[20D EMA]]</f>
        <v>3.3967017984063694E-2</v>
      </c>
      <c r="T287" s="1">
        <f>(Table2[[#This Row],[Close Price]]-Table2[[#This Row],[50D EMA]])/Table2[[#This Row],[50D EMA]]</f>
        <v>2.1058899622346357E-2</v>
      </c>
      <c r="U287" s="1">
        <f>(Table2[[#This Row],[Close Price]]-Table2[[#This Row],[200D EMA]])/Table2[[#This Row],[200D EMA]]</f>
        <v>9.6706907292208127E-2</v>
      </c>
      <c r="V287">
        <v>0.91666967152929402</v>
      </c>
      <c r="W287">
        <v>1945.6</v>
      </c>
      <c r="X287">
        <v>2093.6999999999998</v>
      </c>
      <c r="Y287">
        <v>1878.05</v>
      </c>
      <c r="Z287">
        <v>2093.6999999999998</v>
      </c>
      <c r="AA287">
        <v>1878.05</v>
      </c>
      <c r="AB287">
        <v>2093.6999999999998</v>
      </c>
      <c r="AC287" s="1">
        <f>(Table2[[#This Row],[Close Price]]/Table2[[#This Row],[Day Low]])-1</f>
        <v>2.5107935855263275E-2</v>
      </c>
      <c r="AD287" s="1">
        <f>(Table2[[#This Row],[Day High]]/Table2[[#This Row],[Close Price]])-1</f>
        <v>4.9763092581914803E-2</v>
      </c>
      <c r="AE287" s="1">
        <f>(Table2[[#This Row],[Close Price]]/Table2[[#This Row],[Current Week Low]])-1</f>
        <v>6.1979180532999667E-2</v>
      </c>
      <c r="AF287" s="1">
        <f>(Table2[[#This Row],[Current Week High]]/Table2[[#This Row],[Close Price]])-1</f>
        <v>4.9763092581914803E-2</v>
      </c>
      <c r="AG287" s="1">
        <f>(Table2[[#This Row],[Close Price]]/Table2[[#This Row],[Current Month Low]])-1</f>
        <v>6.1979180532999667E-2</v>
      </c>
      <c r="AH287" s="1">
        <f>(Table2[[#This Row],[Current Month High]]/Table2[[#This Row],[Close Price]])-1</f>
        <v>4.9763092581914803E-2</v>
      </c>
      <c r="AI287">
        <v>21.755371154954901</v>
      </c>
      <c r="AJ287">
        <v>79.139533839313799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-0.09</v>
      </c>
      <c r="AM287" t="s">
        <v>3202</v>
      </c>
      <c r="AN287">
        <v>5.03</v>
      </c>
      <c r="AO287" t="s">
        <v>3203</v>
      </c>
      <c r="AP287">
        <v>0.22785750090298301</v>
      </c>
      <c r="AQ287">
        <f>(Table2[[#This Row],[Sharpe Ratio]]-AVERAGE(Table2[Sharpe Ratio]))/_xlfn.STDEV.P(Table2[Sharpe Ratio])</f>
        <v>1.9031969342178365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394</v>
      </c>
      <c r="AT287">
        <f>_xlfn.RANK.AVG(Table2[[#This Row],[6M Return vs Nifty Z-Score]],Table2[6M Return vs Nifty Z-Score])</f>
        <v>500</v>
      </c>
      <c r="AU287">
        <f>_xlfn.RANK.AVG(Table2[[#This Row],[Sharpe Ratio Z-Score]],Table2[Sharpe Ratio Z-Score])</f>
        <v>21</v>
      </c>
      <c r="AV287">
        <f>(Table2[[#This Row],[Rank 1Y]]+Table2[[#This Row],[Rank 6M]]+Table2[[#This Row],[Rank Sharpe]])/3</f>
        <v>305</v>
      </c>
    </row>
    <row r="288" spans="1:48" x14ac:dyDescent="0.3">
      <c r="A288" t="s">
        <v>599</v>
      </c>
      <c r="B288" t="s">
        <v>600</v>
      </c>
      <c r="C288" t="s">
        <v>3165</v>
      </c>
      <c r="D288" t="s">
        <v>178</v>
      </c>
      <c r="E288">
        <v>32954.684154140901</v>
      </c>
      <c r="F288">
        <v>179.43</v>
      </c>
      <c r="G288">
        <v>61.094085196513902</v>
      </c>
      <c r="H288">
        <f>(Table2[[#This Row],[1Y Return vs Nifty]]-AVERAGE(Table2[1Y Return vs Nifty]))/_xlfn.STDEV.P(Table2[1Y Return vs Nifty])</f>
        <v>0.53719328611045825</v>
      </c>
      <c r="I288">
        <v>-6.6928563888400801</v>
      </c>
      <c r="J288">
        <f>(Table2[[#This Row],[1M Return vs Nifty]]-AVERAGE(Table2[1M Return vs Nifty]))/_xlfn.STDEV.P(Table2[1M Return vs Nifty])</f>
        <v>-0.59291181205355581</v>
      </c>
      <c r="K288">
        <v>4.6489003311119896</v>
      </c>
      <c r="L288">
        <f>(Table2[[#This Row],[6M Return vs Nifty]]-AVERAGE(Table2[6M Return vs Nifty]))/_xlfn.STDEV.P(Table2[6M Return vs Nifty])</f>
        <v>-0.314028631452891</v>
      </c>
      <c r="M288">
        <v>-3.5604816915350699</v>
      </c>
      <c r="N288">
        <f>(Table2[[#This Row],[1W Return vs Nifty]]-AVERAGE(Table2[1W Return vs Nifty]))/_xlfn.STDEV.P(Table2[1W Return vs Nifty])</f>
        <v>-0.36379203788051773</v>
      </c>
      <c r="O288">
        <v>176.9</v>
      </c>
      <c r="P288">
        <v>179.996919165121</v>
      </c>
      <c r="Q288">
        <v>162.55407430072</v>
      </c>
      <c r="R288">
        <v>56.601239719043797</v>
      </c>
      <c r="S288" s="1">
        <f>(Table2[[#This Row],[Close Price]]-Table2[[#This Row],[20D EMA]])/Table2[[#This Row],[20D EMA]]</f>
        <v>1.4301865460712273E-2</v>
      </c>
      <c r="T288" s="1">
        <f>(Table2[[#This Row],[Close Price]]-Table2[[#This Row],[50D EMA]])/Table2[[#This Row],[50D EMA]]</f>
        <v>-3.1496048251855183E-3</v>
      </c>
      <c r="U288" s="1">
        <f>(Table2[[#This Row],[Close Price]]-Table2[[#This Row],[200D EMA]])/Table2[[#This Row],[200D EMA]]</f>
        <v>0.10381730369956808</v>
      </c>
      <c r="V288">
        <v>0.61838855160883599</v>
      </c>
      <c r="W288">
        <v>172.34</v>
      </c>
      <c r="X288">
        <v>179.85</v>
      </c>
      <c r="Y288">
        <v>168.02</v>
      </c>
      <c r="Z288">
        <v>179.85</v>
      </c>
      <c r="AA288">
        <v>168.02</v>
      </c>
      <c r="AB288">
        <v>183</v>
      </c>
      <c r="AC288" s="1">
        <f>(Table2[[#This Row],[Close Price]]/Table2[[#This Row],[Day Low]])-1</f>
        <v>4.1139607752118001E-2</v>
      </c>
      <c r="AD288" s="1">
        <f>(Table2[[#This Row],[Day High]]/Table2[[#This Row],[Close Price]])-1</f>
        <v>2.3407456946997751E-3</v>
      </c>
      <c r="AE288" s="1">
        <f>(Table2[[#This Row],[Close Price]]/Table2[[#This Row],[Current Week Low]])-1</f>
        <v>6.790858231162944E-2</v>
      </c>
      <c r="AF288" s="1">
        <f>(Table2[[#This Row],[Current Week High]]/Table2[[#This Row],[Close Price]])-1</f>
        <v>2.3407456946997751E-3</v>
      </c>
      <c r="AG288" s="1">
        <f>(Table2[[#This Row],[Close Price]]/Table2[[#This Row],[Current Month Low]])-1</f>
        <v>6.790858231162944E-2</v>
      </c>
      <c r="AH288" s="1">
        <f>(Table2[[#This Row],[Current Month High]]/Table2[[#This Row],[Close Price]])-1</f>
        <v>1.9896338404948866E-2</v>
      </c>
      <c r="AI288">
        <v>16.479964331494099</v>
      </c>
      <c r="AJ288">
        <v>102.51693002257301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0.01</v>
      </c>
      <c r="AM288" t="s">
        <v>3203</v>
      </c>
      <c r="AN288">
        <v>-3.29</v>
      </c>
      <c r="AO288" t="s">
        <v>3202</v>
      </c>
      <c r="AP288">
        <v>6.9220674097785997E-2</v>
      </c>
      <c r="AQ288">
        <f>(Table2[[#This Row],[Sharpe Ratio]]-AVERAGE(Table2[Sharpe Ratio]))/_xlfn.STDEV.P(Table2[Sharpe Ratio])</f>
        <v>5.0908715877708857E-2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160</v>
      </c>
      <c r="AT288">
        <f>_xlfn.RANK.AVG(Table2[[#This Row],[6M Return vs Nifty Z-Score]],Table2[6M Return vs Nifty Z-Score])</f>
        <v>420</v>
      </c>
      <c r="AU288">
        <f>_xlfn.RANK.AVG(Table2[[#This Row],[Sharpe Ratio Z-Score]],Table2[Sharpe Ratio Z-Score])</f>
        <v>336</v>
      </c>
      <c r="AV288">
        <f>(Table2[[#This Row],[Rank 1Y]]+Table2[[#This Row],[Rank 6M]]+Table2[[#This Row],[Rank Sharpe]])/3</f>
        <v>305.33333333333331</v>
      </c>
    </row>
    <row r="289" spans="1:48" x14ac:dyDescent="0.3">
      <c r="A289" t="s">
        <v>1394</v>
      </c>
      <c r="B289" t="s">
        <v>1395</v>
      </c>
      <c r="C289" t="s">
        <v>633</v>
      </c>
      <c r="D289" t="s">
        <v>633</v>
      </c>
      <c r="E289">
        <v>8143.9944607999996</v>
      </c>
      <c r="F289">
        <v>411.2</v>
      </c>
      <c r="G289">
        <v>47.582479146709403</v>
      </c>
      <c r="H289">
        <f>(Table2[[#This Row],[1Y Return vs Nifty]]-AVERAGE(Table2[1Y Return vs Nifty]))/_xlfn.STDEV.P(Table2[1Y Return vs Nifty])</f>
        <v>0.31398369690103617</v>
      </c>
      <c r="I289">
        <v>-0.37875941634631199</v>
      </c>
      <c r="J289">
        <f>(Table2[[#This Row],[1M Return vs Nifty]]-AVERAGE(Table2[1M Return vs Nifty]))/_xlfn.STDEV.P(Table2[1M Return vs Nifty])</f>
        <v>4.3358198830579578E-3</v>
      </c>
      <c r="K289">
        <v>17.306673899735699</v>
      </c>
      <c r="L289">
        <f>(Table2[[#This Row],[6M Return vs Nifty]]-AVERAGE(Table2[6M Return vs Nifty]))/_xlfn.STDEV.P(Table2[6M Return vs Nifty])</f>
        <v>7.891809129344611E-2</v>
      </c>
      <c r="M289">
        <v>-4.7946440972894697</v>
      </c>
      <c r="N289">
        <f>(Table2[[#This Row],[1W Return vs Nifty]]-AVERAGE(Table2[1W Return vs Nifty]))/_xlfn.STDEV.P(Table2[1W Return vs Nifty])</f>
        <v>-0.64955477574340892</v>
      </c>
      <c r="O289">
        <v>408.07</v>
      </c>
      <c r="P289">
        <v>398.59336934960697</v>
      </c>
      <c r="Q289">
        <v>349.13670682011099</v>
      </c>
      <c r="R289">
        <v>50.9725973735042</v>
      </c>
      <c r="S289" s="1">
        <f>(Table2[[#This Row],[Close Price]]-Table2[[#This Row],[20D EMA]])/Table2[[#This Row],[20D EMA]]</f>
        <v>7.670252652731138E-3</v>
      </c>
      <c r="T289" s="1">
        <f>(Table2[[#This Row],[Close Price]]-Table2[[#This Row],[50D EMA]])/Table2[[#This Row],[50D EMA]]</f>
        <v>3.1627798201870526E-2</v>
      </c>
      <c r="U289" s="1">
        <f>(Table2[[#This Row],[Close Price]]-Table2[[#This Row],[200D EMA]])/Table2[[#This Row],[200D EMA]]</f>
        <v>0.17776215438689597</v>
      </c>
      <c r="V289">
        <v>0.69264628266245098</v>
      </c>
      <c r="W289">
        <v>403.5</v>
      </c>
      <c r="X289">
        <v>413.6</v>
      </c>
      <c r="Y289">
        <v>401.7</v>
      </c>
      <c r="Z289">
        <v>429.9</v>
      </c>
      <c r="AA289">
        <v>401.7</v>
      </c>
      <c r="AB289">
        <v>438.9</v>
      </c>
      <c r="AC289" s="1">
        <f>(Table2[[#This Row],[Close Price]]/Table2[[#This Row],[Day Low]])-1</f>
        <v>1.9083023543990052E-2</v>
      </c>
      <c r="AD289" s="1">
        <f>(Table2[[#This Row],[Day High]]/Table2[[#This Row],[Close Price]])-1</f>
        <v>5.8365758754863606E-3</v>
      </c>
      <c r="AE289" s="1">
        <f>(Table2[[#This Row],[Close Price]]/Table2[[#This Row],[Current Week Low]])-1</f>
        <v>2.3649489668907231E-2</v>
      </c>
      <c r="AF289" s="1">
        <f>(Table2[[#This Row],[Current Week High]]/Table2[[#This Row],[Close Price]])-1</f>
        <v>4.5476653696498115E-2</v>
      </c>
      <c r="AG289" s="1">
        <f>(Table2[[#This Row],[Close Price]]/Table2[[#This Row],[Current Month Low]])-1</f>
        <v>2.3649489668907231E-2</v>
      </c>
      <c r="AH289" s="1">
        <f>(Table2[[#This Row],[Current Month High]]/Table2[[#This Row],[Close Price]])-1</f>
        <v>6.7363813229571967E-2</v>
      </c>
      <c r="AI289">
        <v>9.5938715953307394</v>
      </c>
      <c r="AJ289">
        <v>91.078066914498095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-0.01</v>
      </c>
      <c r="AM289" t="s">
        <v>3202</v>
      </c>
      <c r="AN289">
        <v>-2.69</v>
      </c>
      <c r="AO289" t="s">
        <v>3202</v>
      </c>
      <c r="AP289">
        <v>4.1640925809104001E-2</v>
      </c>
      <c r="AQ289">
        <f>(Table2[[#This Row],[Sharpe Ratio]]-AVERAGE(Table2[Sharpe Ratio]))/_xlfn.STDEV.P(Table2[Sharpe Ratio])</f>
        <v>-0.27112018402359933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-0.52343735168946803</v>
      </c>
      <c r="AS289">
        <f>_xlfn.RANK.AVG(Table2[[#This Row],[1Y Return vs Nifty Z-Score]],Table2[1Y Return vs Nifty Z-Score])</f>
        <v>209</v>
      </c>
      <c r="AT289">
        <f>_xlfn.RANK.AVG(Table2[[#This Row],[6M Return vs Nifty Z-Score]],Table2[6M Return vs Nifty Z-Score])</f>
        <v>299</v>
      </c>
      <c r="AU289">
        <f>_xlfn.RANK.AVG(Table2[[#This Row],[Sharpe Ratio Z-Score]],Table2[Sharpe Ratio Z-Score])</f>
        <v>412</v>
      </c>
      <c r="AV289">
        <f>(Table2[[#This Row],[Rank 1Y]]+Table2[[#This Row],[Rank 6M]]+Table2[[#This Row],[Rank Sharpe]])/3</f>
        <v>306.66666666666669</v>
      </c>
    </row>
    <row r="290" spans="1:48" x14ac:dyDescent="0.3">
      <c r="A290" t="s">
        <v>645</v>
      </c>
      <c r="B290" t="s">
        <v>646</v>
      </c>
      <c r="C290" t="s">
        <v>3172</v>
      </c>
      <c r="D290" t="s">
        <v>276</v>
      </c>
      <c r="E290">
        <v>29529.461741759998</v>
      </c>
      <c r="F290">
        <v>591.6</v>
      </c>
      <c r="G290">
        <v>10.673755254797101</v>
      </c>
      <c r="H290">
        <f>(Table2[[#This Row],[1Y Return vs Nifty]]-AVERAGE(Table2[1Y Return vs Nifty]))/_xlfn.STDEV.P(Table2[1Y Return vs Nifty])</f>
        <v>-0.29574256863620774</v>
      </c>
      <c r="I290">
        <v>8.3175218887894307</v>
      </c>
      <c r="J290">
        <f>(Table2[[#This Row],[1M Return vs Nifty]]-AVERAGE(Table2[1M Return vs Nifty]))/_xlfn.STDEV.P(Table2[1M Return vs Nifty])</f>
        <v>0.82691321119854955</v>
      </c>
      <c r="K290">
        <v>56.354832590271798</v>
      </c>
      <c r="L290">
        <f>(Table2[[#This Row],[6M Return vs Nifty]]-AVERAGE(Table2[6M Return vs Nifty]))/_xlfn.STDEV.P(Table2[6M Return vs Nifty])</f>
        <v>1.2911254280370605</v>
      </c>
      <c r="M290">
        <v>9.9718060512739495</v>
      </c>
      <c r="N290">
        <f>(Table2[[#This Row],[1W Return vs Nifty]]-AVERAGE(Table2[1W Return vs Nifty]))/_xlfn.STDEV.P(Table2[1W Return vs Nifty])</f>
        <v>2.7695262165916517</v>
      </c>
      <c r="O290">
        <v>541.34</v>
      </c>
      <c r="P290">
        <v>518.93738677954696</v>
      </c>
      <c r="Q290">
        <v>458.71364756406302</v>
      </c>
      <c r="R290">
        <v>68.874781182116195</v>
      </c>
      <c r="S290" s="1">
        <f>(Table2[[#This Row],[Close Price]]-Table2[[#This Row],[20D EMA]])/Table2[[#This Row],[20D EMA]]</f>
        <v>9.2843684191081369E-2</v>
      </c>
      <c r="T290" s="1">
        <f>(Table2[[#This Row],[Close Price]]-Table2[[#This Row],[50D EMA]])/Table2[[#This Row],[50D EMA]]</f>
        <v>0.14002192763829777</v>
      </c>
      <c r="U290" s="1">
        <f>(Table2[[#This Row],[Close Price]]-Table2[[#This Row],[200D EMA]])/Table2[[#This Row],[200D EMA]]</f>
        <v>0.28969347901814574</v>
      </c>
      <c r="V290">
        <v>1.69578086566141</v>
      </c>
      <c r="W290">
        <v>571</v>
      </c>
      <c r="X290">
        <v>596.6</v>
      </c>
      <c r="Y290">
        <v>523.1</v>
      </c>
      <c r="Z290">
        <v>628.29999999999995</v>
      </c>
      <c r="AA290">
        <v>501.35</v>
      </c>
      <c r="AB290">
        <v>628.29999999999995</v>
      </c>
      <c r="AC290" s="1">
        <f>(Table2[[#This Row],[Close Price]]/Table2[[#This Row],[Day Low]])-1</f>
        <v>3.6077057793345135E-2</v>
      </c>
      <c r="AD290" s="1">
        <f>(Table2[[#This Row],[Day High]]/Table2[[#This Row],[Close Price]])-1</f>
        <v>8.45165652467883E-3</v>
      </c>
      <c r="AE290" s="1">
        <f>(Table2[[#This Row],[Close Price]]/Table2[[#This Row],[Current Week Low]])-1</f>
        <v>0.13095010514242023</v>
      </c>
      <c r="AF290" s="1">
        <f>(Table2[[#This Row],[Current Week High]]/Table2[[#This Row],[Close Price]])-1</f>
        <v>6.2035158891142528E-2</v>
      </c>
      <c r="AG290" s="1">
        <f>(Table2[[#This Row],[Close Price]]/Table2[[#This Row],[Current Month Low]])-1</f>
        <v>0.18001396230178512</v>
      </c>
      <c r="AH290" s="1">
        <f>(Table2[[#This Row],[Current Month High]]/Table2[[#This Row],[Close Price]])-1</f>
        <v>6.2035158891142528E-2</v>
      </c>
      <c r="AI290">
        <v>6.2035158891142501</v>
      </c>
      <c r="AJ290">
        <v>76.019041951800006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0.19</v>
      </c>
      <c r="AM290" t="s">
        <v>3203</v>
      </c>
      <c r="AN290">
        <v>11.75</v>
      </c>
      <c r="AO290" t="s">
        <v>3203</v>
      </c>
      <c r="AP290">
        <v>2.7265458508220999E-2</v>
      </c>
      <c r="AQ290">
        <f>(Table2[[#This Row],[Sharpe Ratio]]-AVERAGE(Table2[Sharpe Ratio]))/_xlfn.STDEV.P(Table2[Sharpe Ratio])</f>
        <v>-0.43897218441224434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4.1528501027788094</v>
      </c>
      <c r="AS290">
        <f>_xlfn.RANK.AVG(Table2[[#This Row],[1Y Return vs Nifty Z-Score]],Table2[1Y Return vs Nifty Z-Score])</f>
        <v>392</v>
      </c>
      <c r="AT290">
        <f>_xlfn.RANK.AVG(Table2[[#This Row],[6M Return vs Nifty Z-Score]],Table2[6M Return vs Nifty Z-Score])</f>
        <v>73</v>
      </c>
      <c r="AU290">
        <f>_xlfn.RANK.AVG(Table2[[#This Row],[Sharpe Ratio Z-Score]],Table2[Sharpe Ratio Z-Score])</f>
        <v>458</v>
      </c>
      <c r="AV290">
        <f>(Table2[[#This Row],[Rank 1Y]]+Table2[[#This Row],[Rank 6M]]+Table2[[#This Row],[Rank Sharpe]])/3</f>
        <v>307.66666666666669</v>
      </c>
    </row>
    <row r="291" spans="1:48" x14ac:dyDescent="0.3">
      <c r="A291" t="s">
        <v>1093</v>
      </c>
      <c r="B291" t="s">
        <v>1094</v>
      </c>
      <c r="C291" t="s">
        <v>3169</v>
      </c>
      <c r="D291" t="s">
        <v>1095</v>
      </c>
      <c r="E291">
        <v>11937.61445696</v>
      </c>
      <c r="F291">
        <v>803.2</v>
      </c>
      <c r="G291">
        <v>61.512676220264503</v>
      </c>
      <c r="H291">
        <f>(Table2[[#This Row],[1Y Return vs Nifty]]-AVERAGE(Table2[1Y Return vs Nifty]))/_xlfn.STDEV.P(Table2[1Y Return vs Nifty])</f>
        <v>0.54410834344070624</v>
      </c>
      <c r="I291">
        <v>5.7108896272757699</v>
      </c>
      <c r="J291">
        <f>(Table2[[#This Row],[1M Return vs Nifty]]-AVERAGE(Table2[1M Return vs Nifty]))/_xlfn.STDEV.P(Table2[1M Return vs Nifty])</f>
        <v>0.58035302178420323</v>
      </c>
      <c r="K291">
        <v>49.3504971561321</v>
      </c>
      <c r="L291">
        <f>(Table2[[#This Row],[6M Return vs Nifty]]-AVERAGE(Table2[6M Return vs Nifty]))/_xlfn.STDEV.P(Table2[6M Return vs Nifty])</f>
        <v>1.0736835028090916</v>
      </c>
      <c r="M291">
        <v>-4.7640390037880396</v>
      </c>
      <c r="N291">
        <f>(Table2[[#This Row],[1W Return vs Nifty]]-AVERAGE(Table2[1W Return vs Nifty]))/_xlfn.STDEV.P(Table2[1W Return vs Nifty])</f>
        <v>-0.64246835399636781</v>
      </c>
      <c r="O291">
        <v>776.92</v>
      </c>
      <c r="P291">
        <v>723.25060858724896</v>
      </c>
      <c r="Q291">
        <v>608.19103139278604</v>
      </c>
      <c r="R291">
        <v>55.366632533044601</v>
      </c>
      <c r="S291" s="1">
        <f>(Table2[[#This Row],[Close Price]]-Table2[[#This Row],[20D EMA]])/Table2[[#This Row],[20D EMA]]</f>
        <v>3.3825876538125015E-2</v>
      </c>
      <c r="T291" s="1">
        <f>(Table2[[#This Row],[Close Price]]-Table2[[#This Row],[50D EMA]])/Table2[[#This Row],[50D EMA]]</f>
        <v>0.11054175477144645</v>
      </c>
      <c r="U291" s="1">
        <f>(Table2[[#This Row],[Close Price]]-Table2[[#This Row],[200D EMA]])/Table2[[#This Row],[200D EMA]]</f>
        <v>0.32063769201041042</v>
      </c>
      <c r="V291">
        <v>1.3457840657287801</v>
      </c>
      <c r="W291">
        <v>786.55</v>
      </c>
      <c r="X291">
        <v>810</v>
      </c>
      <c r="Y291">
        <v>777.55</v>
      </c>
      <c r="Z291">
        <v>834.45</v>
      </c>
      <c r="AA291">
        <v>768.55</v>
      </c>
      <c r="AB291">
        <v>852.15</v>
      </c>
      <c r="AC291" s="1">
        <f>(Table2[[#This Row],[Close Price]]/Table2[[#This Row],[Day Low]])-1</f>
        <v>2.1168393617697623E-2</v>
      </c>
      <c r="AD291" s="1">
        <f>(Table2[[#This Row],[Day High]]/Table2[[#This Row],[Close Price]])-1</f>
        <v>8.4661354581672121E-3</v>
      </c>
      <c r="AE291" s="1">
        <f>(Table2[[#This Row],[Close Price]]/Table2[[#This Row],[Current Week Low]])-1</f>
        <v>3.29882322680215E-2</v>
      </c>
      <c r="AF291" s="1">
        <f>(Table2[[#This Row],[Current Week High]]/Table2[[#This Row],[Close Price]])-1</f>
        <v>3.8906872509960166E-2</v>
      </c>
      <c r="AG291" s="1">
        <f>(Table2[[#This Row],[Close Price]]/Table2[[#This Row],[Current Month Low]])-1</f>
        <v>4.508490013662092E-2</v>
      </c>
      <c r="AH291" s="1">
        <f>(Table2[[#This Row],[Current Month High]]/Table2[[#This Row],[Close Price]])-1</f>
        <v>6.0943725099601442E-2</v>
      </c>
      <c r="AI291">
        <v>6.0943725099601398</v>
      </c>
      <c r="AJ291">
        <v>100.624453603097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0.08</v>
      </c>
      <c r="AM291" t="s">
        <v>3203</v>
      </c>
      <c r="AN291">
        <v>0.17</v>
      </c>
      <c r="AO291" t="s">
        <v>3203</v>
      </c>
      <c r="AP291">
        <v>-5.5795412472219003E-2</v>
      </c>
      <c r="AQ291">
        <f>(Table2[[#This Row],[Sharpe Ratio]]-AVERAGE(Table2[Sharpe Ratio]))/_xlfn.STDEV.P(Table2[Sharpe Ratio])</f>
        <v>-1.4088142811094162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0.1468622329282171</v>
      </c>
      <c r="AS291">
        <f>_xlfn.RANK.AVG(Table2[[#This Row],[1Y Return vs Nifty Z-Score]],Table2[1Y Return vs Nifty Z-Score])</f>
        <v>158</v>
      </c>
      <c r="AT291">
        <f>_xlfn.RANK.AVG(Table2[[#This Row],[6M Return vs Nifty Z-Score]],Table2[6M Return vs Nifty Z-Score])</f>
        <v>93</v>
      </c>
      <c r="AU291">
        <f>_xlfn.RANK.AVG(Table2[[#This Row],[Sharpe Ratio Z-Score]],Table2[Sharpe Ratio Z-Score])</f>
        <v>672</v>
      </c>
      <c r="AV291">
        <f>(Table2[[#This Row],[Rank 1Y]]+Table2[[#This Row],[Rank 6M]]+Table2[[#This Row],[Rank Sharpe]])/3</f>
        <v>307.66666666666669</v>
      </c>
    </row>
    <row r="292" spans="1:48" x14ac:dyDescent="0.3">
      <c r="A292" t="s">
        <v>1807</v>
      </c>
      <c r="B292" t="s">
        <v>1808</v>
      </c>
      <c r="C292" t="s">
        <v>3162</v>
      </c>
      <c r="D292" t="s">
        <v>54</v>
      </c>
      <c r="E292">
        <v>4353.4937846399998</v>
      </c>
      <c r="F292">
        <v>174.72</v>
      </c>
      <c r="G292">
        <v>72.464378984745196</v>
      </c>
      <c r="H292">
        <f>(Table2[[#This Row],[1Y Return vs Nifty]]-AVERAGE(Table2[1Y Return vs Nifty]))/_xlfn.STDEV.P(Table2[1Y Return vs Nifty])</f>
        <v>0.72502873633795162</v>
      </c>
      <c r="I292">
        <v>22.3946153379759</v>
      </c>
      <c r="J292">
        <f>(Table2[[#This Row],[1M Return vs Nifty]]-AVERAGE(Table2[1M Return vs Nifty]))/_xlfn.STDEV.P(Table2[1M Return vs Nifty])</f>
        <v>2.1584592364976305</v>
      </c>
      <c r="K292">
        <v>31.3864436435912</v>
      </c>
      <c r="L292">
        <f>(Table2[[#This Row],[6M Return vs Nifty]]-AVERAGE(Table2[6M Return vs Nifty]))/_xlfn.STDEV.P(Table2[6M Return vs Nifty])</f>
        <v>0.51600912850281355</v>
      </c>
      <c r="M292">
        <v>-5.4391858602944803</v>
      </c>
      <c r="N292">
        <f>(Table2[[#This Row],[1W Return vs Nifty]]-AVERAGE(Table2[1W Return vs Nifty]))/_xlfn.STDEV.P(Table2[1W Return vs Nifty])</f>
        <v>-0.79879446899974349</v>
      </c>
      <c r="O292">
        <v>166.2</v>
      </c>
      <c r="P292">
        <v>152.49320905775801</v>
      </c>
      <c r="Q292">
        <v>129.97138977979</v>
      </c>
      <c r="R292">
        <v>59.9497714434006</v>
      </c>
      <c r="S292" s="1">
        <f>(Table2[[#This Row],[Close Price]]-Table2[[#This Row],[20D EMA]])/Table2[[#This Row],[20D EMA]]</f>
        <v>5.1263537906137246E-2</v>
      </c>
      <c r="T292" s="1">
        <f>(Table2[[#This Row],[Close Price]]-Table2[[#This Row],[50D EMA]])/Table2[[#This Row],[50D EMA]]</f>
        <v>0.14575593942562659</v>
      </c>
      <c r="U292" s="1">
        <f>(Table2[[#This Row],[Close Price]]-Table2[[#This Row],[200D EMA]])/Table2[[#This Row],[200D EMA]]</f>
        <v>0.34429585077167663</v>
      </c>
      <c r="V292">
        <v>1.4460111447494399</v>
      </c>
      <c r="W292">
        <v>170.24</v>
      </c>
      <c r="X292">
        <v>178</v>
      </c>
      <c r="Y292">
        <v>169.51</v>
      </c>
      <c r="Z292">
        <v>184.7</v>
      </c>
      <c r="AA292">
        <v>160.75</v>
      </c>
      <c r="AB292">
        <v>184.7</v>
      </c>
      <c r="AC292" s="1">
        <f>(Table2[[#This Row],[Close Price]]/Table2[[#This Row],[Day Low]])-1</f>
        <v>2.631578947368407E-2</v>
      </c>
      <c r="AD292" s="1">
        <f>(Table2[[#This Row],[Day High]]/Table2[[#This Row],[Close Price]])-1</f>
        <v>1.8772893772893706E-2</v>
      </c>
      <c r="AE292" s="1">
        <f>(Table2[[#This Row],[Close Price]]/Table2[[#This Row],[Current Week Low]])-1</f>
        <v>3.0735649814170207E-2</v>
      </c>
      <c r="AF292" s="1">
        <f>(Table2[[#This Row],[Current Week High]]/Table2[[#This Row],[Close Price]])-1</f>
        <v>5.7119963369963278E-2</v>
      </c>
      <c r="AG292" s="1">
        <f>(Table2[[#This Row],[Close Price]]/Table2[[#This Row],[Current Month Low]])-1</f>
        <v>8.6905132192846013E-2</v>
      </c>
      <c r="AH292" s="1">
        <f>(Table2[[#This Row],[Current Month High]]/Table2[[#This Row],[Close Price]])-1</f>
        <v>5.7119963369963278E-2</v>
      </c>
      <c r="AI292">
        <v>5.7119963369963198</v>
      </c>
      <c r="AJ292">
        <v>102.222222222222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0.22</v>
      </c>
      <c r="AM292" t="s">
        <v>3203</v>
      </c>
      <c r="AN292">
        <v>4.07</v>
      </c>
      <c r="AO292" t="s">
        <v>3203</v>
      </c>
      <c r="AP292">
        <v>-2.2053809749957999E-2</v>
      </c>
      <c r="AQ292">
        <f>(Table2[[#This Row],[Sharpe Ratio]]-AVERAGE(Table2[Sharpe Ratio]))/_xlfn.STDEV.P(Table2[Sharpe Ratio])</f>
        <v>-1.0148378353557137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1.5858647969829387</v>
      </c>
      <c r="AS292">
        <f>_xlfn.RANK.AVG(Table2[[#This Row],[1Y Return vs Nifty Z-Score]],Table2[1Y Return vs Nifty Z-Score])</f>
        <v>127</v>
      </c>
      <c r="AT292">
        <f>_xlfn.RANK.AVG(Table2[[#This Row],[6M Return vs Nifty Z-Score]],Table2[6M Return vs Nifty Z-Score])</f>
        <v>169</v>
      </c>
      <c r="AU292">
        <f>_xlfn.RANK.AVG(Table2[[#This Row],[Sharpe Ratio Z-Score]],Table2[Sharpe Ratio Z-Score])</f>
        <v>627</v>
      </c>
      <c r="AV292">
        <f>(Table2[[#This Row],[Rank 1Y]]+Table2[[#This Row],[Rank 6M]]+Table2[[#This Row],[Rank Sharpe]])/3</f>
        <v>307.66666666666669</v>
      </c>
    </row>
    <row r="293" spans="1:48" x14ac:dyDescent="0.3">
      <c r="A293" t="s">
        <v>329</v>
      </c>
      <c r="B293" t="s">
        <v>330</v>
      </c>
      <c r="C293" t="s">
        <v>3171</v>
      </c>
      <c r="D293" t="s">
        <v>144</v>
      </c>
      <c r="E293">
        <v>80079.107634879998</v>
      </c>
      <c r="F293">
        <v>2879.9</v>
      </c>
      <c r="G293">
        <v>50.324231590791101</v>
      </c>
      <c r="H293">
        <f>(Table2[[#This Row],[1Y Return vs Nifty]]-AVERAGE(Table2[1Y Return vs Nifty]))/_xlfn.STDEV.P(Table2[1Y Return vs Nifty])</f>
        <v>0.35927701247740762</v>
      </c>
      <c r="I293">
        <v>-7.0424720020427101</v>
      </c>
      <c r="J293">
        <f>(Table2[[#This Row],[1M Return vs Nifty]]-AVERAGE(Table2[1M Return vs Nifty]))/_xlfn.STDEV.P(Table2[1M Return vs Nifty])</f>
        <v>-0.62598179783029773</v>
      </c>
      <c r="K293">
        <v>10.506843944807301</v>
      </c>
      <c r="L293">
        <f>(Table2[[#This Row],[6M Return vs Nifty]]-AVERAGE(Table2[6M Return vs Nifty]))/_xlfn.STDEV.P(Table2[6M Return vs Nifty])</f>
        <v>-0.13217518522437779</v>
      </c>
      <c r="M293">
        <v>-3.7543566640428701</v>
      </c>
      <c r="N293">
        <f>(Table2[[#This Row],[1W Return vs Nifty]]-AVERAGE(Table2[1W Return vs Nifty]))/_xlfn.STDEV.P(Table2[1W Return vs Nifty])</f>
        <v>-0.40868259903244025</v>
      </c>
      <c r="O293">
        <v>2902.28</v>
      </c>
      <c r="P293">
        <v>2948.6749905822298</v>
      </c>
      <c r="Q293">
        <v>2612.5760393902101</v>
      </c>
      <c r="R293">
        <v>48.487338267426203</v>
      </c>
      <c r="S293" s="1">
        <f>(Table2[[#This Row],[Close Price]]-Table2[[#This Row],[20D EMA]])/Table2[[#This Row],[20D EMA]]</f>
        <v>-7.7111787973593547E-3</v>
      </c>
      <c r="T293" s="1">
        <f>(Table2[[#This Row],[Close Price]]-Table2[[#This Row],[50D EMA]])/Table2[[#This Row],[50D EMA]]</f>
        <v>-2.3324032252415111E-2</v>
      </c>
      <c r="U293" s="1">
        <f>(Table2[[#This Row],[Close Price]]-Table2[[#This Row],[200D EMA]])/Table2[[#This Row],[200D EMA]]</f>
        <v>0.1023219828166934</v>
      </c>
      <c r="V293">
        <v>0.546774785470169</v>
      </c>
      <c r="W293">
        <v>2822.4</v>
      </c>
      <c r="X293">
        <v>2887</v>
      </c>
      <c r="Y293">
        <v>2822.4</v>
      </c>
      <c r="Z293">
        <v>2911.35</v>
      </c>
      <c r="AA293">
        <v>2822.4</v>
      </c>
      <c r="AB293">
        <v>2947.7</v>
      </c>
      <c r="AC293" s="1">
        <f>(Table2[[#This Row],[Close Price]]/Table2[[#This Row],[Day Low]])-1</f>
        <v>2.0372732426303886E-2</v>
      </c>
      <c r="AD293" s="1">
        <f>(Table2[[#This Row],[Day High]]/Table2[[#This Row],[Close Price]])-1</f>
        <v>2.4653633806728248E-3</v>
      </c>
      <c r="AE293" s="1">
        <f>(Table2[[#This Row],[Close Price]]/Table2[[#This Row],[Current Week Low]])-1</f>
        <v>2.0372732426303886E-2</v>
      </c>
      <c r="AF293" s="1">
        <f>(Table2[[#This Row],[Current Week High]]/Table2[[#This Row],[Close Price]])-1</f>
        <v>1.0920518073544105E-2</v>
      </c>
      <c r="AG293" s="1">
        <f>(Table2[[#This Row],[Close Price]]/Table2[[#This Row],[Current Month Low]])-1</f>
        <v>2.0372732426303886E-2</v>
      </c>
      <c r="AH293" s="1">
        <f>(Table2[[#This Row],[Current Month High]]/Table2[[#This Row],[Close Price]])-1</f>
        <v>2.3542484114031703E-2</v>
      </c>
      <c r="AI293">
        <v>18.153408104448001</v>
      </c>
      <c r="AJ293">
        <v>87.983028720626606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0.01</v>
      </c>
      <c r="AM293" t="s">
        <v>3203</v>
      </c>
      <c r="AN293">
        <v>-0.5</v>
      </c>
      <c r="AO293" t="s">
        <v>3202</v>
      </c>
      <c r="AP293">
        <v>5.9591006159822997E-2</v>
      </c>
      <c r="AQ293">
        <f>(Table2[[#This Row],[Sharpe Ratio]]-AVERAGE(Table2[Sharpe Ratio]))/_xlfn.STDEV.P(Table2[Sharpe Ratio])</f>
        <v>-6.1529996035760842E-2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197</v>
      </c>
      <c r="AT293">
        <f>_xlfn.RANK.AVG(Table2[[#This Row],[6M Return vs Nifty Z-Score]],Table2[6M Return vs Nifty Z-Score])</f>
        <v>363</v>
      </c>
      <c r="AU293">
        <f>_xlfn.RANK.AVG(Table2[[#This Row],[Sharpe Ratio Z-Score]],Table2[Sharpe Ratio Z-Score])</f>
        <v>367</v>
      </c>
      <c r="AV293">
        <f>(Table2[[#This Row],[Rank 1Y]]+Table2[[#This Row],[Rank 6M]]+Table2[[#This Row],[Rank Sharpe]])/3</f>
        <v>309</v>
      </c>
    </row>
    <row r="294" spans="1:48" x14ac:dyDescent="0.3">
      <c r="A294" t="s">
        <v>667</v>
      </c>
      <c r="B294" t="s">
        <v>668</v>
      </c>
      <c r="C294" t="s">
        <v>3170</v>
      </c>
      <c r="D294" t="s">
        <v>258</v>
      </c>
      <c r="E294">
        <v>28743.334823419998</v>
      </c>
      <c r="F294">
        <v>3821.3</v>
      </c>
      <c r="G294">
        <v>-6.0049463927960103</v>
      </c>
      <c r="H294">
        <f>(Table2[[#This Row],[1Y Return vs Nifty]]-AVERAGE(Table2[1Y Return vs Nifty]))/_xlfn.STDEV.P(Table2[1Y Return vs Nifty])</f>
        <v>-0.5712720748683433</v>
      </c>
      <c r="I294">
        <v>-9.7122283134221892</v>
      </c>
      <c r="J294">
        <f>(Table2[[#This Row],[1M Return vs Nifty]]-AVERAGE(Table2[1M Return vs Nifty]))/_xlfn.STDEV.P(Table2[1M Return vs Nifty])</f>
        <v>-0.87851286312204102</v>
      </c>
      <c r="K294">
        <v>36.651004870879902</v>
      </c>
      <c r="L294">
        <f>(Table2[[#This Row],[6M Return vs Nifty]]-AVERAGE(Table2[6M Return vs Nifty]))/_xlfn.STDEV.P(Table2[6M Return vs Nifty])</f>
        <v>0.67944166817854579</v>
      </c>
      <c r="M294">
        <v>-4.0917686708981504</v>
      </c>
      <c r="N294">
        <f>(Table2[[#This Row],[1W Return vs Nifty]]-AVERAGE(Table2[1W Return vs Nifty]))/_xlfn.STDEV.P(Table2[1W Return vs Nifty])</f>
        <v>-0.48680828039918028</v>
      </c>
      <c r="O294">
        <v>3795</v>
      </c>
      <c r="P294">
        <v>3878.4242037613599</v>
      </c>
      <c r="Q294">
        <v>3605.1474749844501</v>
      </c>
      <c r="R294">
        <v>57.338895707134</v>
      </c>
      <c r="S294" s="1">
        <f>(Table2[[#This Row],[Close Price]]-Table2[[#This Row],[20D EMA]])/Table2[[#This Row],[20D EMA]]</f>
        <v>6.930171277997413E-3</v>
      </c>
      <c r="T294" s="1">
        <f>(Table2[[#This Row],[Close Price]]-Table2[[#This Row],[50D EMA]])/Table2[[#This Row],[50D EMA]]</f>
        <v>-1.4728714746045493E-2</v>
      </c>
      <c r="U294" s="1">
        <f>(Table2[[#This Row],[Close Price]]-Table2[[#This Row],[200D EMA]])/Table2[[#This Row],[200D EMA]]</f>
        <v>5.9956638810311741E-2</v>
      </c>
      <c r="V294">
        <v>0.66072817074446299</v>
      </c>
      <c r="W294">
        <v>3726.05</v>
      </c>
      <c r="X294">
        <v>3838</v>
      </c>
      <c r="Y294">
        <v>3650.1</v>
      </c>
      <c r="Z294">
        <v>3838</v>
      </c>
      <c r="AA294">
        <v>3650.1</v>
      </c>
      <c r="AB294">
        <v>3935.4</v>
      </c>
      <c r="AC294" s="1">
        <f>(Table2[[#This Row],[Close Price]]/Table2[[#This Row],[Day Low]])-1</f>
        <v>2.55632640463761E-2</v>
      </c>
      <c r="AD294" s="1">
        <f>(Table2[[#This Row],[Day High]]/Table2[[#This Row],[Close Price]])-1</f>
        <v>4.3702404940726414E-3</v>
      </c>
      <c r="AE294" s="1">
        <f>(Table2[[#This Row],[Close Price]]/Table2[[#This Row],[Current Week Low]])-1</f>
        <v>4.6902824580148605E-2</v>
      </c>
      <c r="AF294" s="1">
        <f>(Table2[[#This Row],[Current Week High]]/Table2[[#This Row],[Close Price]])-1</f>
        <v>4.3702404940726414E-3</v>
      </c>
      <c r="AG294" s="1">
        <f>(Table2[[#This Row],[Close Price]]/Table2[[#This Row],[Current Month Low]])-1</f>
        <v>4.6902824580148605E-2</v>
      </c>
      <c r="AH294" s="1">
        <f>(Table2[[#This Row],[Current Month High]]/Table2[[#This Row],[Close Price]])-1</f>
        <v>2.9858948525370854E-2</v>
      </c>
      <c r="AI294">
        <v>26.080129798759501</v>
      </c>
      <c r="AJ294">
        <v>51.368587839176001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-0.17</v>
      </c>
      <c r="AM294" t="s">
        <v>3202</v>
      </c>
      <c r="AN294">
        <v>0.19</v>
      </c>
      <c r="AO294" t="s">
        <v>3203</v>
      </c>
      <c r="AP294">
        <v>8.7512730202071995E-2</v>
      </c>
      <c r="AQ294">
        <f>(Table2[[#This Row],[Sharpe Ratio]]-AVERAGE(Table2[Sharpe Ratio]))/_xlfn.STDEV.P(Table2[Sharpe Ratio])</f>
        <v>0.26449190897064817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508</v>
      </c>
      <c r="AT294">
        <f>_xlfn.RANK.AVG(Table2[[#This Row],[6M Return vs Nifty Z-Score]],Table2[6M Return vs Nifty Z-Score])</f>
        <v>148</v>
      </c>
      <c r="AU294">
        <f>_xlfn.RANK.AVG(Table2[[#This Row],[Sharpe Ratio Z-Score]],Table2[Sharpe Ratio Z-Score])</f>
        <v>271</v>
      </c>
      <c r="AV294">
        <f>(Table2[[#This Row],[Rank 1Y]]+Table2[[#This Row],[Rank 6M]]+Table2[[#This Row],[Rank Sharpe]])/3</f>
        <v>309</v>
      </c>
    </row>
    <row r="295" spans="1:48" x14ac:dyDescent="0.3">
      <c r="A295" t="s">
        <v>1137</v>
      </c>
      <c r="B295" t="s">
        <v>1138</v>
      </c>
      <c r="C295" t="s">
        <v>3167</v>
      </c>
      <c r="D295" t="s">
        <v>78</v>
      </c>
      <c r="E295">
        <v>11060.25413234</v>
      </c>
      <c r="F295">
        <v>219.73</v>
      </c>
      <c r="G295">
        <v>41.001620826310202</v>
      </c>
      <c r="H295">
        <f>(Table2[[#This Row],[1Y Return vs Nifty]]-AVERAGE(Table2[1Y Return vs Nifty]))/_xlfn.STDEV.P(Table2[1Y Return vs Nifty])</f>
        <v>0.20526896107117029</v>
      </c>
      <c r="I295">
        <v>37.989735813830301</v>
      </c>
      <c r="J295">
        <f>(Table2[[#This Row],[1M Return vs Nifty]]-AVERAGE(Table2[1M Return vs Nifty]))/_xlfn.STDEV.P(Table2[1M Return vs Nifty])</f>
        <v>3.633594764910586</v>
      </c>
      <c r="K295">
        <v>14.752379245982301</v>
      </c>
      <c r="L295">
        <f>(Table2[[#This Row],[6M Return vs Nifty]]-AVERAGE(Table2[6M Return vs Nifty]))/_xlfn.STDEV.P(Table2[6M Return vs Nifty])</f>
        <v>-3.7718979839452486E-4</v>
      </c>
      <c r="M295">
        <v>27.359898876809702</v>
      </c>
      <c r="N295">
        <f>(Table2[[#This Row],[1W Return vs Nifty]]-AVERAGE(Table2[1W Return vs Nifty]))/_xlfn.STDEV.P(Table2[1W Return vs Nifty])</f>
        <v>6.795632496341681</v>
      </c>
      <c r="O295">
        <v>182.62</v>
      </c>
      <c r="P295">
        <v>172.04713188833699</v>
      </c>
      <c r="Q295">
        <v>163.042199521318</v>
      </c>
      <c r="R295">
        <v>73.424729407367806</v>
      </c>
      <c r="S295" s="1">
        <f>(Table2[[#This Row],[Close Price]]-Table2[[#This Row],[20D EMA]])/Table2[[#This Row],[20D EMA]]</f>
        <v>0.20320884897601568</v>
      </c>
      <c r="T295" s="1">
        <f>(Table2[[#This Row],[Close Price]]-Table2[[#This Row],[50D EMA]])/Table2[[#This Row],[50D EMA]]</f>
        <v>0.27715003201919347</v>
      </c>
      <c r="U295" s="1">
        <f>(Table2[[#This Row],[Close Price]]-Table2[[#This Row],[200D EMA]])/Table2[[#This Row],[200D EMA]]</f>
        <v>0.34768790316319292</v>
      </c>
      <c r="V295">
        <v>4.8018616018740996</v>
      </c>
      <c r="W295">
        <v>216.07</v>
      </c>
      <c r="X295">
        <v>228.8</v>
      </c>
      <c r="Y295">
        <v>172</v>
      </c>
      <c r="Z295">
        <v>246</v>
      </c>
      <c r="AA295">
        <v>163.15</v>
      </c>
      <c r="AB295">
        <v>246</v>
      </c>
      <c r="AC295" s="1">
        <f>(Table2[[#This Row],[Close Price]]/Table2[[#This Row],[Day Low]])-1</f>
        <v>1.6938954968297226E-2</v>
      </c>
      <c r="AD295" s="1">
        <f>(Table2[[#This Row],[Day High]]/Table2[[#This Row],[Close Price]])-1</f>
        <v>4.127793200746388E-2</v>
      </c>
      <c r="AE295" s="1">
        <f>(Table2[[#This Row],[Close Price]]/Table2[[#This Row],[Current Week Low]])-1</f>
        <v>0.27749999999999986</v>
      </c>
      <c r="AF295" s="1">
        <f>(Table2[[#This Row],[Current Week High]]/Table2[[#This Row],[Close Price]])-1</f>
        <v>0.11955581850452823</v>
      </c>
      <c r="AG295" s="1">
        <f>(Table2[[#This Row],[Close Price]]/Table2[[#This Row],[Current Month Low]])-1</f>
        <v>0.34679742568188776</v>
      </c>
      <c r="AH295" s="1">
        <f>(Table2[[#This Row],[Current Month High]]/Table2[[#This Row],[Close Price]])-1</f>
        <v>0.11955581850452823</v>
      </c>
      <c r="AI295">
        <v>11.9555818504528</v>
      </c>
      <c r="AJ295">
        <v>83.108333333333306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0.27</v>
      </c>
      <c r="AM295" t="s">
        <v>3203</v>
      </c>
      <c r="AN295">
        <v>28.09</v>
      </c>
      <c r="AO295" t="s">
        <v>3203</v>
      </c>
      <c r="AP295">
        <v>5.8205599167632002E-2</v>
      </c>
      <c r="AQ295">
        <f>(Table2[[#This Row],[Sharpe Ratio]]-AVERAGE(Table2[Sharpe Ratio]))/_xlfn.STDEV.P(Table2[Sharpe Ratio])</f>
        <v>-7.7706397826705798E-2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10.556412634698336</v>
      </c>
      <c r="AS295">
        <f>_xlfn.RANK.AVG(Table2[[#This Row],[1Y Return vs Nifty Z-Score]],Table2[1Y Return vs Nifty Z-Score])</f>
        <v>242</v>
      </c>
      <c r="AT295">
        <f>_xlfn.RANK.AVG(Table2[[#This Row],[6M Return vs Nifty Z-Score]],Table2[6M Return vs Nifty Z-Score])</f>
        <v>315</v>
      </c>
      <c r="AU295">
        <f>_xlfn.RANK.AVG(Table2[[#This Row],[Sharpe Ratio Z-Score]],Table2[Sharpe Ratio Z-Score])</f>
        <v>371</v>
      </c>
      <c r="AV295">
        <f>(Table2[[#This Row],[Rank 1Y]]+Table2[[#This Row],[Rank 6M]]+Table2[[#This Row],[Rank Sharpe]])/3</f>
        <v>309.33333333333331</v>
      </c>
    </row>
    <row r="296" spans="1:48" x14ac:dyDescent="0.3">
      <c r="A296" t="s">
        <v>469</v>
      </c>
      <c r="B296" t="s">
        <v>470</v>
      </c>
      <c r="C296" t="s">
        <v>3172</v>
      </c>
      <c r="D296" t="s">
        <v>471</v>
      </c>
      <c r="E296">
        <v>47196.503250000002</v>
      </c>
      <c r="F296">
        <v>4296.45</v>
      </c>
      <c r="G296">
        <v>15.9652438375379</v>
      </c>
      <c r="H296">
        <f>(Table2[[#This Row],[1Y Return vs Nifty]]-AVERAGE(Table2[1Y Return vs Nifty]))/_xlfn.STDEV.P(Table2[1Y Return vs Nifty])</f>
        <v>-0.20832801639820708</v>
      </c>
      <c r="I296">
        <v>14.7600206276839</v>
      </c>
      <c r="J296">
        <f>(Table2[[#This Row],[1M Return vs Nifty]]-AVERAGE(Table2[1M Return vs Nifty]))/_xlfn.STDEV.P(Table2[1M Return vs Nifty])</f>
        <v>1.4363063092649002</v>
      </c>
      <c r="K296">
        <v>13.980590969927899</v>
      </c>
      <c r="L296">
        <f>(Table2[[#This Row],[6M Return vs Nifty]]-AVERAGE(Table2[6M Return vs Nifty]))/_xlfn.STDEV.P(Table2[6M Return vs Nifty])</f>
        <v>-2.4336511877071698E-2</v>
      </c>
      <c r="M296">
        <v>25.669675158506202</v>
      </c>
      <c r="N296">
        <f>(Table2[[#This Row],[1W Return vs Nifty]]-AVERAGE(Table2[1W Return vs Nifty]))/_xlfn.STDEV.P(Table2[1W Return vs Nifty])</f>
        <v>6.4042715578694365</v>
      </c>
      <c r="O296">
        <v>3568.38</v>
      </c>
      <c r="P296">
        <v>3406.8670577655298</v>
      </c>
      <c r="Q296">
        <v>3298.5632734006499</v>
      </c>
      <c r="R296">
        <v>89.602331696002295</v>
      </c>
      <c r="S296" s="1">
        <f>(Table2[[#This Row],[Close Price]]-Table2[[#This Row],[20D EMA]])/Table2[[#This Row],[20D EMA]]</f>
        <v>0.20403376322028474</v>
      </c>
      <c r="T296" s="1">
        <f>(Table2[[#This Row],[Close Price]]-Table2[[#This Row],[50D EMA]])/Table2[[#This Row],[50D EMA]]</f>
        <v>0.26111466257738947</v>
      </c>
      <c r="U296" s="1">
        <f>(Table2[[#This Row],[Close Price]]-Table2[[#This Row],[200D EMA]])/Table2[[#This Row],[200D EMA]]</f>
        <v>0.30252162650516018</v>
      </c>
      <c r="V296">
        <v>3.0392002292735998</v>
      </c>
      <c r="W296">
        <v>4048</v>
      </c>
      <c r="X296">
        <v>4358.7</v>
      </c>
      <c r="Y296">
        <v>3760.1</v>
      </c>
      <c r="Z296">
        <v>4358.7</v>
      </c>
      <c r="AA296">
        <v>3105.1</v>
      </c>
      <c r="AB296">
        <v>4358.7</v>
      </c>
      <c r="AC296" s="1">
        <f>(Table2[[#This Row],[Close Price]]/Table2[[#This Row],[Day Low]])-1</f>
        <v>6.1375988142292393E-2</v>
      </c>
      <c r="AD296" s="1">
        <f>(Table2[[#This Row],[Day High]]/Table2[[#This Row],[Close Price]])-1</f>
        <v>1.448870579199113E-2</v>
      </c>
      <c r="AE296" s="1">
        <f>(Table2[[#This Row],[Close Price]]/Table2[[#This Row],[Current Week Low]])-1</f>
        <v>0.14264248291268844</v>
      </c>
      <c r="AF296" s="1">
        <f>(Table2[[#This Row],[Current Week High]]/Table2[[#This Row],[Close Price]])-1</f>
        <v>1.448870579199113E-2</v>
      </c>
      <c r="AG296" s="1">
        <f>(Table2[[#This Row],[Close Price]]/Table2[[#This Row],[Current Month Low]])-1</f>
        <v>0.38367524395349584</v>
      </c>
      <c r="AH296" s="1">
        <f>(Table2[[#This Row],[Current Month High]]/Table2[[#This Row],[Close Price]])-1</f>
        <v>1.448870579199113E-2</v>
      </c>
      <c r="AI296">
        <v>1.4488705791991101</v>
      </c>
      <c r="AJ296">
        <v>73.523828756058094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0.25</v>
      </c>
      <c r="AM296" t="s">
        <v>3203</v>
      </c>
      <c r="AN296">
        <v>31.4</v>
      </c>
      <c r="AO296" t="s">
        <v>3203</v>
      </c>
      <c r="AP296">
        <v>9.6786816087015004E-2</v>
      </c>
      <c r="AQ296">
        <f>(Table2[[#This Row],[Sharpe Ratio]]-AVERAGE(Table2[Sharpe Ratio]))/_xlfn.STDEV.P(Table2[Sharpe Ratio])</f>
        <v>0.37277874479880685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7.980692083657865</v>
      </c>
      <c r="AS296">
        <f>_xlfn.RANK.AVG(Table2[[#This Row],[1Y Return vs Nifty Z-Score]],Table2[1Y Return vs Nifty Z-Score])</f>
        <v>367</v>
      </c>
      <c r="AT296">
        <f>_xlfn.RANK.AVG(Table2[[#This Row],[6M Return vs Nifty Z-Score]],Table2[6M Return vs Nifty Z-Score])</f>
        <v>327</v>
      </c>
      <c r="AU296">
        <f>_xlfn.RANK.AVG(Table2[[#This Row],[Sharpe Ratio Z-Score]],Table2[Sharpe Ratio Z-Score])</f>
        <v>239</v>
      </c>
      <c r="AV296">
        <f>(Table2[[#This Row],[Rank 1Y]]+Table2[[#This Row],[Rank 6M]]+Table2[[#This Row],[Rank Sharpe]])/3</f>
        <v>311</v>
      </c>
    </row>
    <row r="297" spans="1:48" x14ac:dyDescent="0.3">
      <c r="A297" t="s">
        <v>1412</v>
      </c>
      <c r="B297" t="s">
        <v>1413</v>
      </c>
      <c r="C297" t="s">
        <v>3161</v>
      </c>
      <c r="D297" t="s">
        <v>46</v>
      </c>
      <c r="E297">
        <v>7893.1441948000002</v>
      </c>
      <c r="F297">
        <v>1178.3</v>
      </c>
      <c r="G297">
        <v>40.289439465636299</v>
      </c>
      <c r="H297">
        <f>(Table2[[#This Row],[1Y Return vs Nifty]]-AVERAGE(Table2[1Y Return vs Nifty]))/_xlfn.STDEV.P(Table2[1Y Return vs Nifty])</f>
        <v>0.19350383793387094</v>
      </c>
      <c r="I297">
        <v>-14.8797280691983</v>
      </c>
      <c r="J297">
        <f>(Table2[[#This Row],[1M Return vs Nifty]]-AVERAGE(Table2[1M Return vs Nifty]))/_xlfn.STDEV.P(Table2[1M Return vs Nifty])</f>
        <v>-1.3673043729159395</v>
      </c>
      <c r="K297">
        <v>-4.7089895859223301</v>
      </c>
      <c r="L297">
        <f>(Table2[[#This Row],[6M Return vs Nifty]]-AVERAGE(Table2[6M Return vs Nifty]))/_xlfn.STDEV.P(Table2[6M Return vs Nifty])</f>
        <v>-0.60453407893811151</v>
      </c>
      <c r="M297">
        <v>1.97349936500237</v>
      </c>
      <c r="N297">
        <f>(Table2[[#This Row],[1W Return vs Nifty]]-AVERAGE(Table2[1W Return vs Nifty]))/_xlfn.STDEV.P(Table2[1W Return vs Nifty])</f>
        <v>0.91756734450227073</v>
      </c>
      <c r="O297">
        <v>1247.56</v>
      </c>
      <c r="P297">
        <v>1276.0433238867399</v>
      </c>
      <c r="Q297">
        <v>1116.85644422774</v>
      </c>
      <c r="R297">
        <v>35.531234439286102</v>
      </c>
      <c r="S297" s="1">
        <f>(Table2[[#This Row],[Close Price]]-Table2[[#This Row],[20D EMA]])/Table2[[#This Row],[20D EMA]]</f>
        <v>-5.5516367950238864E-2</v>
      </c>
      <c r="T297" s="1">
        <f>(Table2[[#This Row],[Close Price]]-Table2[[#This Row],[50D EMA]])/Table2[[#This Row],[50D EMA]]</f>
        <v>-7.6598750259529239E-2</v>
      </c>
      <c r="U297" s="1">
        <f>(Table2[[#This Row],[Close Price]]-Table2[[#This Row],[200D EMA]])/Table2[[#This Row],[200D EMA]]</f>
        <v>5.5014730039674567E-2</v>
      </c>
      <c r="V297">
        <v>1.0217571491067401</v>
      </c>
      <c r="W297">
        <v>1170</v>
      </c>
      <c r="X297">
        <v>1250</v>
      </c>
      <c r="Y297">
        <v>1170</v>
      </c>
      <c r="Z297">
        <v>1280.5</v>
      </c>
      <c r="AA297">
        <v>1160.0999999999999</v>
      </c>
      <c r="AB297">
        <v>1285</v>
      </c>
      <c r="AC297" s="1">
        <f>(Table2[[#This Row],[Close Price]]/Table2[[#This Row],[Day Low]])-1</f>
        <v>7.0940170940170244E-3</v>
      </c>
      <c r="AD297" s="1">
        <f>(Table2[[#This Row],[Day High]]/Table2[[#This Row],[Close Price]])-1</f>
        <v>6.0850377662734489E-2</v>
      </c>
      <c r="AE297" s="1">
        <f>(Table2[[#This Row],[Close Price]]/Table2[[#This Row],[Current Week Low]])-1</f>
        <v>7.0940170940170244E-3</v>
      </c>
      <c r="AF297" s="1">
        <f>(Table2[[#This Row],[Current Week High]]/Table2[[#This Row],[Close Price]])-1</f>
        <v>8.6735126877705238E-2</v>
      </c>
      <c r="AG297" s="1">
        <f>(Table2[[#This Row],[Close Price]]/Table2[[#This Row],[Current Month Low]])-1</f>
        <v>1.5688302732523196E-2</v>
      </c>
      <c r="AH297" s="1">
        <f>(Table2[[#This Row],[Current Month High]]/Table2[[#This Row],[Close Price]])-1</f>
        <v>9.0554188237291111E-2</v>
      </c>
      <c r="AI297">
        <v>30.9046932020707</v>
      </c>
      <c r="AJ297">
        <v>81.276923076922998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0.02</v>
      </c>
      <c r="AM297" t="s">
        <v>3203</v>
      </c>
      <c r="AN297">
        <v>-7.69</v>
      </c>
      <c r="AO297" t="s">
        <v>3202</v>
      </c>
      <c r="AP297">
        <v>0.12818770064030799</v>
      </c>
      <c r="AQ297">
        <f>(Table2[[#This Row],[Sharpe Ratio]]-AVERAGE(Table2[Sharpe Ratio]))/_xlfn.STDEV.P(Table2[Sharpe Ratio])</f>
        <v>0.73942430670825388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245</v>
      </c>
      <c r="AT297">
        <f>_xlfn.RANK.AVG(Table2[[#This Row],[6M Return vs Nifty Z-Score]],Table2[6M Return vs Nifty Z-Score])</f>
        <v>530</v>
      </c>
      <c r="AU297">
        <f>_xlfn.RANK.AVG(Table2[[#This Row],[Sharpe Ratio Z-Score]],Table2[Sharpe Ratio Z-Score])</f>
        <v>159</v>
      </c>
      <c r="AV297">
        <f>(Table2[[#This Row],[Rank 1Y]]+Table2[[#This Row],[Rank 6M]]+Table2[[#This Row],[Rank Sharpe]])/3</f>
        <v>311.33333333333331</v>
      </c>
    </row>
    <row r="298" spans="1:48" x14ac:dyDescent="0.3">
      <c r="A298" t="s">
        <v>770</v>
      </c>
      <c r="B298" t="s">
        <v>771</v>
      </c>
      <c r="C298" t="s">
        <v>3157</v>
      </c>
      <c r="D298" t="s">
        <v>772</v>
      </c>
      <c r="E298">
        <v>21866.215184500001</v>
      </c>
      <c r="F298">
        <v>1559</v>
      </c>
      <c r="G298">
        <v>14.450291983374999</v>
      </c>
      <c r="H298">
        <f>(Table2[[#This Row],[1Y Return vs Nifty]]-AVERAGE(Table2[1Y Return vs Nifty]))/_xlfn.STDEV.P(Table2[1Y Return vs Nifty])</f>
        <v>-0.23335478078086508</v>
      </c>
      <c r="I298">
        <v>-7.3895150081068799</v>
      </c>
      <c r="J298">
        <f>(Table2[[#This Row],[1M Return vs Nifty]]-AVERAGE(Table2[1M Return vs Nifty]))/_xlfn.STDEV.P(Table2[1M Return vs Nifty])</f>
        <v>-0.65880844183892262</v>
      </c>
      <c r="K298">
        <v>35.075752519297403</v>
      </c>
      <c r="L298">
        <f>(Table2[[#This Row],[6M Return vs Nifty]]-AVERAGE(Table2[6M Return vs Nifty]))/_xlfn.STDEV.P(Table2[6M Return vs Nifty])</f>
        <v>0.63053968350509848</v>
      </c>
      <c r="M298">
        <v>-5.5839146410399803</v>
      </c>
      <c r="N298">
        <f>(Table2[[#This Row],[1W Return vs Nifty]]-AVERAGE(Table2[1W Return vs Nifty]))/_xlfn.STDEV.P(Table2[1W Return vs Nifty])</f>
        <v>-0.83230553078590397</v>
      </c>
      <c r="O298">
        <v>1586.67</v>
      </c>
      <c r="P298">
        <v>1509.3394344404501</v>
      </c>
      <c r="Q298">
        <v>1292.88791770428</v>
      </c>
      <c r="R298">
        <v>36.915934714147198</v>
      </c>
      <c r="S298" s="1">
        <f>(Table2[[#This Row],[Close Price]]-Table2[[#This Row],[20D EMA]])/Table2[[#This Row],[20D EMA]]</f>
        <v>-1.7439038993615603E-2</v>
      </c>
      <c r="T298" s="1">
        <f>(Table2[[#This Row],[Close Price]]-Table2[[#This Row],[50D EMA]])/Table2[[#This Row],[50D EMA]]</f>
        <v>3.2902185172124877E-2</v>
      </c>
      <c r="U298" s="1">
        <f>(Table2[[#This Row],[Close Price]]-Table2[[#This Row],[200D EMA]])/Table2[[#This Row],[200D EMA]]</f>
        <v>0.20582765037223233</v>
      </c>
      <c r="V298">
        <v>0.304081933178737</v>
      </c>
      <c r="W298">
        <v>1545.1</v>
      </c>
      <c r="X298">
        <v>1579</v>
      </c>
      <c r="Y298">
        <v>1541</v>
      </c>
      <c r="Z298">
        <v>1619.9</v>
      </c>
      <c r="AA298">
        <v>1541</v>
      </c>
      <c r="AB298">
        <v>1682.95</v>
      </c>
      <c r="AC298" s="1">
        <f>(Table2[[#This Row],[Close Price]]/Table2[[#This Row],[Day Low]])-1</f>
        <v>8.9961814769270454E-3</v>
      </c>
      <c r="AD298" s="1">
        <f>(Table2[[#This Row],[Day High]]/Table2[[#This Row],[Close Price]])-1</f>
        <v>1.2828736369467686E-2</v>
      </c>
      <c r="AE298" s="1">
        <f>(Table2[[#This Row],[Close Price]]/Table2[[#This Row],[Current Week Low]])-1</f>
        <v>1.1680726800778807E-2</v>
      </c>
      <c r="AF298" s="1">
        <f>(Table2[[#This Row],[Current Week High]]/Table2[[#This Row],[Close Price]])-1</f>
        <v>3.9063502245028969E-2</v>
      </c>
      <c r="AG298" s="1">
        <f>(Table2[[#This Row],[Close Price]]/Table2[[#This Row],[Current Month Low]])-1</f>
        <v>1.1680726800778807E-2</v>
      </c>
      <c r="AH298" s="1">
        <f>(Table2[[#This Row],[Current Month High]]/Table2[[#This Row],[Close Price]])-1</f>
        <v>7.9506093649775567E-2</v>
      </c>
      <c r="AI298">
        <v>10.0064143681847</v>
      </c>
      <c r="AJ298">
        <v>57.769569397358701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-0.01</v>
      </c>
      <c r="AM298" t="s">
        <v>3202</v>
      </c>
      <c r="AN298">
        <v>-5.65</v>
      </c>
      <c r="AO298" t="s">
        <v>3202</v>
      </c>
      <c r="AP298">
        <v>4.3272568532869003E-2</v>
      </c>
      <c r="AQ298">
        <f>(Table2[[#This Row],[Sharpe Ratio]]-AVERAGE(Table2[Sharpe Ratio]))/_xlfn.STDEV.P(Table2[Sharpe Ratio])</f>
        <v>-0.25206866455844007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-1.3459977344590333</v>
      </c>
      <c r="AS298">
        <f>_xlfn.RANK.AVG(Table2[[#This Row],[1Y Return vs Nifty Z-Score]],Table2[1Y Return vs Nifty Z-Score])</f>
        <v>376</v>
      </c>
      <c r="AT298">
        <f>_xlfn.RANK.AVG(Table2[[#This Row],[6M Return vs Nifty Z-Score]],Table2[6M Return vs Nifty Z-Score])</f>
        <v>157</v>
      </c>
      <c r="AU298">
        <f>_xlfn.RANK.AVG(Table2[[#This Row],[Sharpe Ratio Z-Score]],Table2[Sharpe Ratio Z-Score])</f>
        <v>407</v>
      </c>
      <c r="AV298">
        <f>(Table2[[#This Row],[Rank 1Y]]+Table2[[#This Row],[Rank 6M]]+Table2[[#This Row],[Rank Sharpe]])/3</f>
        <v>313.33333333333331</v>
      </c>
    </row>
    <row r="299" spans="1:48" x14ac:dyDescent="0.3">
      <c r="A299" t="s">
        <v>342</v>
      </c>
      <c r="B299" t="s">
        <v>343</v>
      </c>
      <c r="C299" t="s">
        <v>3162</v>
      </c>
      <c r="D299" t="s">
        <v>54</v>
      </c>
      <c r="E299">
        <v>75898.068524999995</v>
      </c>
      <c r="F299">
        <v>6347.85</v>
      </c>
      <c r="G299">
        <v>47.626872995704197</v>
      </c>
      <c r="H299">
        <f>(Table2[[#This Row],[1Y Return vs Nifty]]-AVERAGE(Table2[1Y Return vs Nifty]))/_xlfn.STDEV.P(Table2[1Y Return vs Nifty])</f>
        <v>0.31471707624624706</v>
      </c>
      <c r="I299">
        <v>3.5062422371044102</v>
      </c>
      <c r="J299">
        <f>(Table2[[#This Row],[1M Return vs Nifty]]-AVERAGE(Table2[1M Return vs Nifty]))/_xlfn.STDEV.P(Table2[1M Return vs Nifty])</f>
        <v>0.37181640304503327</v>
      </c>
      <c r="K299">
        <v>11.8613719942648</v>
      </c>
      <c r="L299">
        <f>(Table2[[#This Row],[6M Return vs Nifty]]-AVERAGE(Table2[6M Return vs Nifty]))/_xlfn.STDEV.P(Table2[6M Return vs Nifty])</f>
        <v>-9.0125344862113696E-2</v>
      </c>
      <c r="M299">
        <v>0.65403708779905601</v>
      </c>
      <c r="N299">
        <f>(Table2[[#This Row],[1W Return vs Nifty]]-AVERAGE(Table2[1W Return vs Nifty]))/_xlfn.STDEV.P(Table2[1W Return vs Nifty])</f>
        <v>0.61205394441620598</v>
      </c>
      <c r="O299">
        <v>6050.53</v>
      </c>
      <c r="P299">
        <v>5716.0980524038896</v>
      </c>
      <c r="Q299">
        <v>5082.6317021262703</v>
      </c>
      <c r="R299">
        <v>76.154990198371195</v>
      </c>
      <c r="S299" s="1">
        <f>(Table2[[#This Row],[Close Price]]-Table2[[#This Row],[20D EMA]])/Table2[[#This Row],[20D EMA]]</f>
        <v>4.9139496870522194E-2</v>
      </c>
      <c r="T299" s="1">
        <f>(Table2[[#This Row],[Close Price]]-Table2[[#This Row],[50D EMA]])/Table2[[#This Row],[50D EMA]]</f>
        <v>0.11052153791001348</v>
      </c>
      <c r="U299" s="1">
        <f>(Table2[[#This Row],[Close Price]]-Table2[[#This Row],[200D EMA]])/Table2[[#This Row],[200D EMA]]</f>
        <v>0.24892976159268793</v>
      </c>
      <c r="V299">
        <v>0.84570896247759697</v>
      </c>
      <c r="W299">
        <v>6281.45</v>
      </c>
      <c r="X299">
        <v>6428.9</v>
      </c>
      <c r="Y299">
        <v>6250.4</v>
      </c>
      <c r="Z299">
        <v>6428.9</v>
      </c>
      <c r="AA299">
        <v>6040.05</v>
      </c>
      <c r="AB299">
        <v>6428.9</v>
      </c>
      <c r="AC299" s="1">
        <f>(Table2[[#This Row],[Close Price]]/Table2[[#This Row],[Day Low]])-1</f>
        <v>1.0570807695675422E-2</v>
      </c>
      <c r="AD299" s="1">
        <f>(Table2[[#This Row],[Day High]]/Table2[[#This Row],[Close Price]])-1</f>
        <v>1.2768102585914765E-2</v>
      </c>
      <c r="AE299" s="1">
        <f>(Table2[[#This Row],[Close Price]]/Table2[[#This Row],[Current Week Low]])-1</f>
        <v>1.5591002175860957E-2</v>
      </c>
      <c r="AF299" s="1">
        <f>(Table2[[#This Row],[Current Week High]]/Table2[[#This Row],[Close Price]])-1</f>
        <v>1.2768102585914765E-2</v>
      </c>
      <c r="AG299" s="1">
        <f>(Table2[[#This Row],[Close Price]]/Table2[[#This Row],[Current Month Low]])-1</f>
        <v>5.0959843047656994E-2</v>
      </c>
      <c r="AH299" s="1">
        <f>(Table2[[#This Row],[Current Month High]]/Table2[[#This Row],[Close Price]])-1</f>
        <v>1.2768102585914765E-2</v>
      </c>
      <c r="AI299">
        <v>1.27681025859147</v>
      </c>
      <c r="AJ299">
        <v>84.155787641427295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0.04</v>
      </c>
      <c r="AM299" t="s">
        <v>3203</v>
      </c>
      <c r="AN299">
        <v>7.76</v>
      </c>
      <c r="AO299" t="s">
        <v>3203</v>
      </c>
      <c r="AP299">
        <v>4.7906422897702999E-2</v>
      </c>
      <c r="AQ299">
        <f>(Table2[[#This Row],[Sharpe Ratio]]-AVERAGE(Table2[Sharpe Ratio]))/_xlfn.STDEV.P(Table2[Sharpe Ratio])</f>
        <v>-0.19796247737388406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1.0104996014714884</v>
      </c>
      <c r="AS299">
        <f>_xlfn.RANK.AVG(Table2[[#This Row],[1Y Return vs Nifty Z-Score]],Table2[1Y Return vs Nifty Z-Score])</f>
        <v>208</v>
      </c>
      <c r="AT299">
        <f>_xlfn.RANK.AVG(Table2[[#This Row],[6M Return vs Nifty Z-Score]],Table2[6M Return vs Nifty Z-Score])</f>
        <v>347</v>
      </c>
      <c r="AU299">
        <f>_xlfn.RANK.AVG(Table2[[#This Row],[Sharpe Ratio Z-Score]],Table2[Sharpe Ratio Z-Score])</f>
        <v>394</v>
      </c>
      <c r="AV299">
        <f>(Table2[[#This Row],[Rank 1Y]]+Table2[[#This Row],[Rank 6M]]+Table2[[#This Row],[Rank Sharpe]])/3</f>
        <v>316.33333333333331</v>
      </c>
    </row>
    <row r="300" spans="1:48" x14ac:dyDescent="0.3">
      <c r="A300" t="s">
        <v>1738</v>
      </c>
      <c r="B300" t="s">
        <v>1739</v>
      </c>
      <c r="C300" t="s">
        <v>3164</v>
      </c>
      <c r="D300" t="s">
        <v>206</v>
      </c>
      <c r="E300">
        <v>4770.6515482499999</v>
      </c>
      <c r="F300">
        <v>667.05</v>
      </c>
      <c r="G300">
        <v>23.435145252351099</v>
      </c>
      <c r="H300">
        <f>(Table2[[#This Row],[1Y Return vs Nifty]]-AVERAGE(Table2[1Y Return vs Nifty]))/_xlfn.STDEV.P(Table2[1Y Return vs Nifty])</f>
        <v>-8.4926429637212059E-2</v>
      </c>
      <c r="I300">
        <v>-5.6542762405090601</v>
      </c>
      <c r="J300">
        <f>(Table2[[#This Row],[1M Return vs Nifty]]-AVERAGE(Table2[1M Return vs Nifty]))/_xlfn.STDEV.P(Table2[1M Return vs Nifty])</f>
        <v>-0.4946729764972983</v>
      </c>
      <c r="K300">
        <v>1.05221994231283</v>
      </c>
      <c r="L300">
        <f>(Table2[[#This Row],[6M Return vs Nifty]]-AVERAGE(Table2[6M Return vs Nifty]))/_xlfn.STDEV.P(Table2[6M Return vs Nifty])</f>
        <v>-0.42568363648852947</v>
      </c>
      <c r="M300">
        <v>-2.9999553058553001</v>
      </c>
      <c r="N300">
        <f>(Table2[[#This Row],[1W Return vs Nifty]]-AVERAGE(Table2[1W Return vs Nifty]))/_xlfn.STDEV.P(Table2[1W Return vs Nifty])</f>
        <v>-0.23400559010881539</v>
      </c>
      <c r="O300">
        <v>676.67</v>
      </c>
      <c r="P300">
        <v>674.92749478122801</v>
      </c>
      <c r="Q300">
        <v>617.04186567963802</v>
      </c>
      <c r="R300">
        <v>41.153331781309397</v>
      </c>
      <c r="S300" s="1">
        <f>(Table2[[#This Row],[Close Price]]-Table2[[#This Row],[20D EMA]])/Table2[[#This Row],[20D EMA]]</f>
        <v>-1.4216678735572738E-2</v>
      </c>
      <c r="T300" s="1">
        <f>(Table2[[#This Row],[Close Price]]-Table2[[#This Row],[50D EMA]])/Table2[[#This Row],[50D EMA]]</f>
        <v>-1.167161634714774E-2</v>
      </c>
      <c r="U300" s="1">
        <f>(Table2[[#This Row],[Close Price]]-Table2[[#This Row],[200D EMA]])/Table2[[#This Row],[200D EMA]]</f>
        <v>8.1044961617443401E-2</v>
      </c>
      <c r="V300">
        <v>0.26937142766917399</v>
      </c>
      <c r="W300">
        <v>665.6</v>
      </c>
      <c r="X300">
        <v>674.7</v>
      </c>
      <c r="Y300">
        <v>663.1</v>
      </c>
      <c r="Z300">
        <v>683.5</v>
      </c>
      <c r="AA300">
        <v>663.1</v>
      </c>
      <c r="AB300">
        <v>702.95</v>
      </c>
      <c r="AC300" s="1">
        <f>(Table2[[#This Row],[Close Price]]/Table2[[#This Row],[Day Low]])-1</f>
        <v>2.1784855769229061E-3</v>
      </c>
      <c r="AD300" s="1">
        <f>(Table2[[#This Row],[Day High]]/Table2[[#This Row],[Close Price]])-1</f>
        <v>1.1468405666741788E-2</v>
      </c>
      <c r="AE300" s="1">
        <f>(Table2[[#This Row],[Close Price]]/Table2[[#This Row],[Current Week Low]])-1</f>
        <v>5.9568692504901044E-3</v>
      </c>
      <c r="AF300" s="1">
        <f>(Table2[[#This Row],[Current Week High]]/Table2[[#This Row],[Close Price]])-1</f>
        <v>2.4660820028483688E-2</v>
      </c>
      <c r="AG300" s="1">
        <f>(Table2[[#This Row],[Close Price]]/Table2[[#This Row],[Current Month Low]])-1</f>
        <v>5.9568692504901044E-3</v>
      </c>
      <c r="AH300" s="1">
        <f>(Table2[[#This Row],[Current Month High]]/Table2[[#This Row],[Close Price]])-1</f>
        <v>5.3819054043924952E-2</v>
      </c>
      <c r="AI300">
        <v>19.803612922569499</v>
      </c>
      <c r="AJ300">
        <v>62.398052343274401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-0.02</v>
      </c>
      <c r="AM300" t="s">
        <v>3202</v>
      </c>
      <c r="AN300">
        <v>-0.63</v>
      </c>
      <c r="AO300" t="s">
        <v>3202</v>
      </c>
      <c r="AP300">
        <v>0.12692130003440799</v>
      </c>
      <c r="AQ300">
        <f>(Table2[[#This Row],[Sharpe Ratio]]-AVERAGE(Table2[Sharpe Ratio]))/_xlfn.STDEV.P(Table2[Sharpe Ratio])</f>
        <v>0.72463745696315729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-0.51465117576869801</v>
      </c>
      <c r="AS300">
        <f>_xlfn.RANK.AVG(Table2[[#This Row],[1Y Return vs Nifty Z-Score]],Table2[1Y Return vs Nifty Z-Score])</f>
        <v>326</v>
      </c>
      <c r="AT300">
        <f>_xlfn.RANK.AVG(Table2[[#This Row],[6M Return vs Nifty Z-Score]],Table2[6M Return vs Nifty Z-Score])</f>
        <v>464</v>
      </c>
      <c r="AU300">
        <f>_xlfn.RANK.AVG(Table2[[#This Row],[Sharpe Ratio Z-Score]],Table2[Sharpe Ratio Z-Score])</f>
        <v>164</v>
      </c>
      <c r="AV300">
        <f>(Table2[[#This Row],[Rank 1Y]]+Table2[[#This Row],[Rank 6M]]+Table2[[#This Row],[Rank Sharpe]])/3</f>
        <v>318</v>
      </c>
    </row>
    <row r="301" spans="1:48" x14ac:dyDescent="0.3">
      <c r="A301" t="s">
        <v>515</v>
      </c>
      <c r="B301" t="s">
        <v>516</v>
      </c>
      <c r="C301" t="s">
        <v>3170</v>
      </c>
      <c r="D301" t="s">
        <v>517</v>
      </c>
      <c r="E301">
        <v>41169.657277124999</v>
      </c>
      <c r="F301">
        <v>3791.25</v>
      </c>
      <c r="G301">
        <v>-4.6142856674300097</v>
      </c>
      <c r="H301">
        <f>(Table2[[#This Row],[1Y Return vs Nifty]]-AVERAGE(Table2[1Y Return vs Nifty]))/_xlfn.STDEV.P(Table2[1Y Return vs Nifty])</f>
        <v>-0.5482985802227448</v>
      </c>
      <c r="I301">
        <v>-2.0624109507186001</v>
      </c>
      <c r="J301">
        <f>(Table2[[#This Row],[1M Return vs Nifty]]-AVERAGE(Table2[1M Return vs Nifty]))/_xlfn.STDEV.P(Table2[1M Return vs Nifty])</f>
        <v>-0.15492003194988407</v>
      </c>
      <c r="K301">
        <v>20.946129821400898</v>
      </c>
      <c r="L301">
        <f>(Table2[[#This Row],[6M Return vs Nifty]]-AVERAGE(Table2[6M Return vs Nifty]))/_xlfn.STDEV.P(Table2[6M Return vs Nifty])</f>
        <v>0.19190101591638889</v>
      </c>
      <c r="M301">
        <v>-1.9661891073337101</v>
      </c>
      <c r="N301">
        <f>(Table2[[#This Row],[1W Return vs Nifty]]-AVERAGE(Table2[1W Return vs Nifty]))/_xlfn.STDEV.P(Table2[1W Return vs Nifty])</f>
        <v>5.3566346861197885E-3</v>
      </c>
      <c r="O301">
        <v>3787.4</v>
      </c>
      <c r="P301">
        <v>3835.3060807131301</v>
      </c>
      <c r="Q301">
        <v>3489.0433875552799</v>
      </c>
      <c r="R301">
        <v>54.586864163048801</v>
      </c>
      <c r="S301" s="1">
        <f>(Table2[[#This Row],[Close Price]]-Table2[[#This Row],[20D EMA]])/Table2[[#This Row],[20D EMA]]</f>
        <v>1.0165284892010109E-3</v>
      </c>
      <c r="T301" s="1">
        <f>(Table2[[#This Row],[Close Price]]-Table2[[#This Row],[50D EMA]])/Table2[[#This Row],[50D EMA]]</f>
        <v>-1.1486979079630165E-2</v>
      </c>
      <c r="U301" s="1">
        <f>(Table2[[#This Row],[Close Price]]-Table2[[#This Row],[200D EMA]])/Table2[[#This Row],[200D EMA]]</f>
        <v>8.6615894065012397E-2</v>
      </c>
      <c r="V301">
        <v>0.44288496045737302</v>
      </c>
      <c r="W301">
        <v>3748.5</v>
      </c>
      <c r="X301">
        <v>3801.6</v>
      </c>
      <c r="Y301">
        <v>3621</v>
      </c>
      <c r="Z301">
        <v>3801.6</v>
      </c>
      <c r="AA301">
        <v>3621</v>
      </c>
      <c r="AB301">
        <v>3860</v>
      </c>
      <c r="AC301" s="1">
        <f>(Table2[[#This Row],[Close Price]]/Table2[[#This Row],[Day Low]])-1</f>
        <v>1.140456182472982E-2</v>
      </c>
      <c r="AD301" s="1">
        <f>(Table2[[#This Row],[Day High]]/Table2[[#This Row],[Close Price]])-1</f>
        <v>2.7299703264094255E-3</v>
      </c>
      <c r="AE301" s="1">
        <f>(Table2[[#This Row],[Close Price]]/Table2[[#This Row],[Current Week Low]])-1</f>
        <v>4.7017398508699237E-2</v>
      </c>
      <c r="AF301" s="1">
        <f>(Table2[[#This Row],[Current Week High]]/Table2[[#This Row],[Close Price]])-1</f>
        <v>2.7299703264094255E-3</v>
      </c>
      <c r="AG301" s="1">
        <f>(Table2[[#This Row],[Close Price]]/Table2[[#This Row],[Current Month Low]])-1</f>
        <v>4.7017398508699237E-2</v>
      </c>
      <c r="AH301" s="1">
        <f>(Table2[[#This Row],[Current Month High]]/Table2[[#This Row],[Close Price]])-1</f>
        <v>1.8133860863831286E-2</v>
      </c>
      <c r="AI301">
        <v>16.308605341246199</v>
      </c>
      <c r="AJ301">
        <v>43.1524694154961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-0.12</v>
      </c>
      <c r="AM301" t="s">
        <v>3202</v>
      </c>
      <c r="AN301">
        <v>-1.93</v>
      </c>
      <c r="AO301" t="s">
        <v>3202</v>
      </c>
      <c r="AP301">
        <v>0.116025703007611</v>
      </c>
      <c r="AQ301">
        <f>(Table2[[#This Row],[Sharpe Ratio]]-AVERAGE(Table2[Sharpe Ratio]))/_xlfn.STDEV.P(Table2[Sharpe Ratio])</f>
        <v>0.59741740087050332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501</v>
      </c>
      <c r="AT301">
        <f>_xlfn.RANK.AVG(Table2[[#This Row],[6M Return vs Nifty Z-Score]],Table2[6M Return vs Nifty Z-Score])</f>
        <v>260</v>
      </c>
      <c r="AU301">
        <f>_xlfn.RANK.AVG(Table2[[#This Row],[Sharpe Ratio Z-Score]],Table2[Sharpe Ratio Z-Score])</f>
        <v>194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272</v>
      </c>
      <c r="B302" t="s">
        <v>273</v>
      </c>
      <c r="C302" t="s">
        <v>3166</v>
      </c>
      <c r="D302" t="s">
        <v>116</v>
      </c>
      <c r="E302">
        <v>100607.88995676</v>
      </c>
      <c r="F302">
        <v>7788.6</v>
      </c>
      <c r="G302">
        <v>45.4867473267674</v>
      </c>
      <c r="H302">
        <f>(Table2[[#This Row],[1Y Return vs Nifty]]-AVERAGE(Table2[1Y Return vs Nifty]))/_xlfn.STDEV.P(Table2[1Y Return vs Nifty])</f>
        <v>0.27936253958649637</v>
      </c>
      <c r="I302">
        <v>1.3543769851919301</v>
      </c>
      <c r="J302">
        <f>(Table2[[#This Row],[1M Return vs Nifty]]-AVERAGE(Table2[1M Return vs Nifty]))/_xlfn.STDEV.P(Table2[1M Return vs Nifty])</f>
        <v>0.16827242335163586</v>
      </c>
      <c r="K302">
        <v>37.445050385064398</v>
      </c>
      <c r="L302">
        <f>(Table2[[#This Row],[6M Return vs Nifty]]-AVERAGE(Table2[6M Return vs Nifty]))/_xlfn.STDEV.P(Table2[6M Return vs Nifty])</f>
        <v>0.70409194184781598</v>
      </c>
      <c r="M302">
        <v>1.98838374485151</v>
      </c>
      <c r="N302">
        <f>(Table2[[#This Row],[1W Return vs Nifty]]-AVERAGE(Table2[1W Return vs Nifty]))/_xlfn.STDEV.P(Table2[1W Return vs Nifty])</f>
        <v>0.92101373139369569</v>
      </c>
      <c r="O302">
        <v>7466.04</v>
      </c>
      <c r="P302">
        <v>7171.5401774231595</v>
      </c>
      <c r="Q302">
        <v>6117.3839381303596</v>
      </c>
      <c r="R302">
        <v>75.133702575066593</v>
      </c>
      <c r="S302" s="1">
        <f>(Table2[[#This Row],[Close Price]]-Table2[[#This Row],[20D EMA]])/Table2[[#This Row],[20D EMA]]</f>
        <v>4.3203626018612329E-2</v>
      </c>
      <c r="T302" s="1">
        <f>(Table2[[#This Row],[Close Price]]-Table2[[#This Row],[50D EMA]])/Table2[[#This Row],[50D EMA]]</f>
        <v>8.6042859317642356E-2</v>
      </c>
      <c r="U302" s="1">
        <f>(Table2[[#This Row],[Close Price]]-Table2[[#This Row],[200D EMA]])/Table2[[#This Row],[200D EMA]]</f>
        <v>0.27319129856355073</v>
      </c>
      <c r="V302">
        <v>0.73473225026344502</v>
      </c>
      <c r="W302">
        <v>7620</v>
      </c>
      <c r="X302">
        <v>7807.9</v>
      </c>
      <c r="Y302">
        <v>7296.45</v>
      </c>
      <c r="Z302">
        <v>7807.9</v>
      </c>
      <c r="AA302">
        <v>7264.05</v>
      </c>
      <c r="AB302">
        <v>7807.9</v>
      </c>
      <c r="AC302" s="1">
        <f>(Table2[[#This Row],[Close Price]]/Table2[[#This Row],[Day Low]])-1</f>
        <v>2.2125984251968545E-2</v>
      </c>
      <c r="AD302" s="1">
        <f>(Table2[[#This Row],[Day High]]/Table2[[#This Row],[Close Price]])-1</f>
        <v>2.477980638368793E-3</v>
      </c>
      <c r="AE302" s="1">
        <f>(Table2[[#This Row],[Close Price]]/Table2[[#This Row],[Current Week Low]])-1</f>
        <v>6.7450609542996975E-2</v>
      </c>
      <c r="AF302" s="1">
        <f>(Table2[[#This Row],[Current Week High]]/Table2[[#This Row],[Close Price]])-1</f>
        <v>2.477980638368793E-3</v>
      </c>
      <c r="AG302" s="1">
        <f>(Table2[[#This Row],[Close Price]]/Table2[[#This Row],[Current Month Low]])-1</f>
        <v>7.2211782683214043E-2</v>
      </c>
      <c r="AH302" s="1">
        <f>(Table2[[#This Row],[Current Month High]]/Table2[[#This Row],[Close Price]])-1</f>
        <v>2.477980638368793E-3</v>
      </c>
      <c r="AI302">
        <v>0.247798063836879</v>
      </c>
      <c r="AJ302">
        <v>96.085144950340506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-0.04</v>
      </c>
      <c r="AM302" t="s">
        <v>3202</v>
      </c>
      <c r="AN302">
        <v>3.93</v>
      </c>
      <c r="AO302" t="s">
        <v>3203</v>
      </c>
      <c r="AP302">
        <v>-2.7396076857489999E-3</v>
      </c>
      <c r="AQ302">
        <f>(Table2[[#This Row],[Sharpe Ratio]]-AVERAGE(Table2[Sharpe Ratio]))/_xlfn.STDEV.P(Table2[Sharpe Ratio])</f>
        <v>-0.78931977847913171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1.2834208577005122</v>
      </c>
      <c r="AS302">
        <f>_xlfn.RANK.AVG(Table2[[#This Row],[1Y Return vs Nifty Z-Score]],Table2[1Y Return vs Nifty Z-Score])</f>
        <v>219</v>
      </c>
      <c r="AT302">
        <f>_xlfn.RANK.AVG(Table2[[#This Row],[6M Return vs Nifty Z-Score]],Table2[6M Return vs Nifty Z-Score])</f>
        <v>146</v>
      </c>
      <c r="AU302">
        <f>_xlfn.RANK.AVG(Table2[[#This Row],[Sharpe Ratio Z-Score]],Table2[Sharpe Ratio Z-Score])</f>
        <v>591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1407</v>
      </c>
      <c r="B303" t="s">
        <v>1408</v>
      </c>
      <c r="C303" t="s">
        <v>3156</v>
      </c>
      <c r="D303" t="s">
        <v>141</v>
      </c>
      <c r="E303">
        <v>7966.4477267699904</v>
      </c>
      <c r="F303">
        <v>487.2</v>
      </c>
      <c r="G303">
        <v>70.179463000422999</v>
      </c>
      <c r="H303">
        <f>(Table2[[#This Row],[1Y Return vs Nifty]]-AVERAGE(Table2[1Y Return vs Nifty]))/_xlfn.STDEV.P(Table2[1Y Return vs Nifty])</f>
        <v>0.68728228662955604</v>
      </c>
      <c r="I303">
        <v>-15.6611955178349</v>
      </c>
      <c r="J303">
        <f>(Table2[[#This Row],[1M Return vs Nifty]]-AVERAGE(Table2[1M Return vs Nifty]))/_xlfn.STDEV.P(Table2[1M Return vs Nifty])</f>
        <v>-1.4412230322534474</v>
      </c>
      <c r="K303">
        <v>19.883035371978199</v>
      </c>
      <c r="L303">
        <f>(Table2[[#This Row],[6M Return vs Nifty]]-AVERAGE(Table2[6M Return vs Nifty]))/_xlfn.STDEV.P(Table2[6M Return vs Nifty])</f>
        <v>0.15889841260659587</v>
      </c>
      <c r="M303">
        <v>-0.61956230620555597</v>
      </c>
      <c r="N303">
        <f>(Table2[[#This Row],[1W Return vs Nifty]]-AVERAGE(Table2[1W Return vs Nifty]))/_xlfn.STDEV.P(Table2[1W Return vs Nifty])</f>
        <v>0.31715981372940311</v>
      </c>
      <c r="O303">
        <v>497.56</v>
      </c>
      <c r="P303">
        <v>515.75089819240395</v>
      </c>
      <c r="Q303">
        <v>462.88609311771</v>
      </c>
      <c r="R303">
        <v>48.317481499767403</v>
      </c>
      <c r="S303" s="1">
        <f>(Table2[[#This Row],[Close Price]]-Table2[[#This Row],[20D EMA]])/Table2[[#This Row],[20D EMA]]</f>
        <v>-2.0821609454136213E-2</v>
      </c>
      <c r="T303" s="1">
        <f>(Table2[[#This Row],[Close Price]]-Table2[[#This Row],[50D EMA]])/Table2[[#This Row],[50D EMA]]</f>
        <v>-5.5357922385532873E-2</v>
      </c>
      <c r="U303" s="1">
        <f>(Table2[[#This Row],[Close Price]]-Table2[[#This Row],[200D EMA]])/Table2[[#This Row],[200D EMA]]</f>
        <v>5.2526760349456122E-2</v>
      </c>
      <c r="V303">
        <v>0.65887492117789304</v>
      </c>
      <c r="W303">
        <v>479.85</v>
      </c>
      <c r="X303">
        <v>495.95</v>
      </c>
      <c r="Y303">
        <v>474.1</v>
      </c>
      <c r="Z303">
        <v>504.5</v>
      </c>
      <c r="AA303">
        <v>474.1</v>
      </c>
      <c r="AB303">
        <v>515</v>
      </c>
      <c r="AC303" s="1">
        <f>(Table2[[#This Row],[Close Price]]/Table2[[#This Row],[Day Low]])-1</f>
        <v>1.5317286652078765E-2</v>
      </c>
      <c r="AD303" s="1">
        <f>(Table2[[#This Row],[Day High]]/Table2[[#This Row],[Close Price]])-1</f>
        <v>1.7959770114942541E-2</v>
      </c>
      <c r="AE303" s="1">
        <f>(Table2[[#This Row],[Close Price]]/Table2[[#This Row],[Current Week Low]])-1</f>
        <v>2.7631301413203913E-2</v>
      </c>
      <c r="AF303" s="1">
        <f>(Table2[[#This Row],[Current Week High]]/Table2[[#This Row],[Close Price]])-1</f>
        <v>3.5509031198686314E-2</v>
      </c>
      <c r="AG303" s="1">
        <f>(Table2[[#This Row],[Close Price]]/Table2[[#This Row],[Current Month Low]])-1</f>
        <v>2.7631301413203913E-2</v>
      </c>
      <c r="AH303" s="1">
        <f>(Table2[[#This Row],[Current Month High]]/Table2[[#This Row],[Close Price]])-1</f>
        <v>5.7060755336617364E-2</v>
      </c>
      <c r="AI303">
        <v>30.295566502463</v>
      </c>
      <c r="AJ303">
        <v>104.47677672076099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-0.11</v>
      </c>
      <c r="AM303" t="s">
        <v>3202</v>
      </c>
      <c r="AN303">
        <v>-2.67</v>
      </c>
      <c r="AO303" t="s">
        <v>3202</v>
      </c>
      <c r="AQ303">
        <f>(Table2[[#This Row],[Sharpe Ratio]]-AVERAGE(Table2[Sharpe Ratio]))/_xlfn.STDEV.P(Table2[Sharpe Ratio])</f>
        <v>-0.7573313484192038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137</v>
      </c>
      <c r="AT303">
        <f>_xlfn.RANK.AVG(Table2[[#This Row],[6M Return vs Nifty Z-Score]],Table2[6M Return vs Nifty Z-Score])</f>
        <v>265</v>
      </c>
      <c r="AU303">
        <f>_xlfn.RANK.AVG(Table2[[#This Row],[Sharpe Ratio Z-Score]],Table2[Sharpe Ratio Z-Score])</f>
        <v>563.5</v>
      </c>
      <c r="AV303">
        <f>(Table2[[#This Row],[Rank 1Y]]+Table2[[#This Row],[Rank 6M]]+Table2[[#This Row],[Rank Sharpe]])/3</f>
        <v>321.83333333333331</v>
      </c>
    </row>
    <row r="304" spans="1:48" x14ac:dyDescent="0.3">
      <c r="A304" t="s">
        <v>779</v>
      </c>
      <c r="B304" t="s">
        <v>780</v>
      </c>
      <c r="C304" t="s">
        <v>3158</v>
      </c>
      <c r="D304" t="s">
        <v>419</v>
      </c>
      <c r="E304">
        <v>21739.203397829999</v>
      </c>
      <c r="F304">
        <v>4411.1000000000004</v>
      </c>
      <c r="G304">
        <v>42.480993751099</v>
      </c>
      <c r="H304">
        <f>(Table2[[#This Row],[1Y Return vs Nifty]]-AVERAGE(Table2[1Y Return vs Nifty]))/_xlfn.STDEV.P(Table2[1Y Return vs Nifty])</f>
        <v>0.22970796718284026</v>
      </c>
      <c r="I304">
        <v>-4.4563846561259304</v>
      </c>
      <c r="J304">
        <f>(Table2[[#This Row],[1M Return vs Nifty]]-AVERAGE(Table2[1M Return vs Nifty]))/_xlfn.STDEV.P(Table2[1M Return vs Nifty])</f>
        <v>-0.38136494286932271</v>
      </c>
      <c r="K304">
        <v>37.696130235965498</v>
      </c>
      <c r="L304">
        <f>(Table2[[#This Row],[6M Return vs Nifty]]-AVERAGE(Table2[6M Return vs Nifty]))/_xlfn.STDEV.P(Table2[6M Return vs Nifty])</f>
        <v>0.71188644093759179</v>
      </c>
      <c r="M304">
        <v>-3.35379541099371</v>
      </c>
      <c r="N304">
        <f>(Table2[[#This Row],[1W Return vs Nifty]]-AVERAGE(Table2[1W Return vs Nifty]))/_xlfn.STDEV.P(Table2[1W Return vs Nifty])</f>
        <v>-0.3159350969051577</v>
      </c>
      <c r="O304">
        <v>4336.6899999999996</v>
      </c>
      <c r="P304">
        <v>4176.9659618037103</v>
      </c>
      <c r="Q304">
        <v>3489.8287047266899</v>
      </c>
      <c r="R304">
        <v>56.826004688245803</v>
      </c>
      <c r="S304" s="1">
        <f>(Table2[[#This Row],[Close Price]]-Table2[[#This Row],[20D EMA]])/Table2[[#This Row],[20D EMA]]</f>
        <v>1.7158247419114755E-2</v>
      </c>
      <c r="T304" s="1">
        <f>(Table2[[#This Row],[Close Price]]-Table2[[#This Row],[50D EMA]])/Table2[[#This Row],[50D EMA]]</f>
        <v>5.6053614115444107E-2</v>
      </c>
      <c r="U304" s="1">
        <f>(Table2[[#This Row],[Close Price]]-Table2[[#This Row],[200D EMA]])/Table2[[#This Row],[200D EMA]]</f>
        <v>0.26398754014073045</v>
      </c>
      <c r="V304">
        <v>0.475956868857636</v>
      </c>
      <c r="W304">
        <v>4375</v>
      </c>
      <c r="X304">
        <v>4424</v>
      </c>
      <c r="Y304">
        <v>4234.6000000000004</v>
      </c>
      <c r="Z304">
        <v>4433.25</v>
      </c>
      <c r="AA304">
        <v>4234.6000000000004</v>
      </c>
      <c r="AB304">
        <v>4509</v>
      </c>
      <c r="AC304" s="1">
        <f>(Table2[[#This Row],[Close Price]]/Table2[[#This Row],[Day Low]])-1</f>
        <v>8.2514285714285762E-3</v>
      </c>
      <c r="AD304" s="1">
        <f>(Table2[[#This Row],[Day High]]/Table2[[#This Row],[Close Price]])-1</f>
        <v>2.9244406157193925E-3</v>
      </c>
      <c r="AE304" s="1">
        <f>(Table2[[#This Row],[Close Price]]/Table2[[#This Row],[Current Week Low]])-1</f>
        <v>4.1680442072450807E-2</v>
      </c>
      <c r="AF304" s="1">
        <f>(Table2[[#This Row],[Current Week High]]/Table2[[#This Row],[Close Price]])-1</f>
        <v>5.0214232277663307E-3</v>
      </c>
      <c r="AG304" s="1">
        <f>(Table2[[#This Row],[Close Price]]/Table2[[#This Row],[Current Month Low]])-1</f>
        <v>4.1680442072450807E-2</v>
      </c>
      <c r="AH304" s="1">
        <f>(Table2[[#This Row],[Current Month High]]/Table2[[#This Row],[Close Price]])-1</f>
        <v>2.2194010564258182E-2</v>
      </c>
      <c r="AI304">
        <v>11.3101040556777</v>
      </c>
      <c r="AJ304">
        <v>97.807174887892302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0.18</v>
      </c>
      <c r="AM304" t="s">
        <v>3203</v>
      </c>
      <c r="AN304">
        <v>0.75</v>
      </c>
      <c r="AO304" t="s">
        <v>3203</v>
      </c>
      <c r="AP304">
        <v>-1.828710295698E-3</v>
      </c>
      <c r="AQ304">
        <f>(Table2[[#This Row],[Sharpe Ratio]]-AVERAGE(Table2[Sharpe Ratio]))/_xlfn.STDEV.P(Table2[Sharpe Ratio])</f>
        <v>-0.77868388429435875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-0.53438951594840711</v>
      </c>
      <c r="AS304">
        <f>_xlfn.RANK.AVG(Table2[[#This Row],[1Y Return vs Nifty Z-Score]],Table2[1Y Return vs Nifty Z-Score])</f>
        <v>234</v>
      </c>
      <c r="AT304">
        <f>_xlfn.RANK.AVG(Table2[[#This Row],[6M Return vs Nifty Z-Score]],Table2[6M Return vs Nifty Z-Score])</f>
        <v>144</v>
      </c>
      <c r="AU304">
        <f>_xlfn.RANK.AVG(Table2[[#This Row],[Sharpe Ratio Z-Score]],Table2[Sharpe Ratio Z-Score])</f>
        <v>589</v>
      </c>
      <c r="AV304">
        <f>(Table2[[#This Row],[Rank 1Y]]+Table2[[#This Row],[Rank 6M]]+Table2[[#This Row],[Rank Sharpe]])/3</f>
        <v>322.33333333333331</v>
      </c>
    </row>
    <row r="305" spans="1:48" x14ac:dyDescent="0.3">
      <c r="A305" t="s">
        <v>230</v>
      </c>
      <c r="B305" t="s">
        <v>231</v>
      </c>
      <c r="C305" t="s">
        <v>3158</v>
      </c>
      <c r="D305" t="s">
        <v>232</v>
      </c>
      <c r="E305">
        <v>115676.2484238</v>
      </c>
      <c r="F305">
        <v>10393.799999999999</v>
      </c>
      <c r="G305">
        <v>18.726609904510301</v>
      </c>
      <c r="H305">
        <f>(Table2[[#This Row],[1Y Return vs Nifty]]-AVERAGE(Table2[1Y Return vs Nifty]))/_xlfn.STDEV.P(Table2[1Y Return vs Nifty])</f>
        <v>-0.16271068688210077</v>
      </c>
      <c r="I305">
        <v>6.2284822055143998</v>
      </c>
      <c r="J305">
        <f>(Table2[[#This Row],[1M Return vs Nifty]]-AVERAGE(Table2[1M Return vs Nifty]))/_xlfn.STDEV.P(Table2[1M Return vs Nifty])</f>
        <v>0.62931187417555257</v>
      </c>
      <c r="K305">
        <v>7.27081093044412</v>
      </c>
      <c r="L305">
        <f>(Table2[[#This Row],[6M Return vs Nifty]]-AVERAGE(Table2[6M Return vs Nifty]))/_xlfn.STDEV.P(Table2[6M Return vs Nifty])</f>
        <v>-0.23263428735628797</v>
      </c>
      <c r="M305">
        <v>-6.4406199776453903</v>
      </c>
      <c r="N305">
        <f>(Table2[[#This Row],[1W Return vs Nifty]]-AVERAGE(Table2[1W Return vs Nifty]))/_xlfn.STDEV.P(Table2[1W Return vs Nifty])</f>
        <v>-1.0306703986417398</v>
      </c>
      <c r="O305">
        <v>10229.35</v>
      </c>
      <c r="P305">
        <v>9773.7691520551998</v>
      </c>
      <c r="Q305">
        <v>8703.7123812079099</v>
      </c>
      <c r="R305">
        <v>52.807403628323797</v>
      </c>
      <c r="S305" s="1">
        <f>(Table2[[#This Row],[Close Price]]-Table2[[#This Row],[20D EMA]])/Table2[[#This Row],[20D EMA]]</f>
        <v>1.6076290282373652E-2</v>
      </c>
      <c r="T305" s="1">
        <f>(Table2[[#This Row],[Close Price]]-Table2[[#This Row],[50D EMA]])/Table2[[#This Row],[50D EMA]]</f>
        <v>6.3438253789165996E-2</v>
      </c>
      <c r="U305" s="1">
        <f>(Table2[[#This Row],[Close Price]]-Table2[[#This Row],[200D EMA]])/Table2[[#This Row],[200D EMA]]</f>
        <v>0.1941800860103258</v>
      </c>
      <c r="V305">
        <v>1.63866332791862</v>
      </c>
      <c r="W305">
        <v>10262.950000000001</v>
      </c>
      <c r="X305">
        <v>10481.35</v>
      </c>
      <c r="Y305">
        <v>10260.1</v>
      </c>
      <c r="Z305">
        <v>10761.35</v>
      </c>
      <c r="AA305">
        <v>10100.049999999999</v>
      </c>
      <c r="AB305">
        <v>11185</v>
      </c>
      <c r="AC305" s="1">
        <f>(Table2[[#This Row],[Close Price]]/Table2[[#This Row],[Day Low]])-1</f>
        <v>1.2749745443561444E-2</v>
      </c>
      <c r="AD305" s="1">
        <f>(Table2[[#This Row],[Day High]]/Table2[[#This Row],[Close Price]])-1</f>
        <v>8.4232908079817648E-3</v>
      </c>
      <c r="AE305" s="1">
        <f>(Table2[[#This Row],[Close Price]]/Table2[[#This Row],[Current Week Low]])-1</f>
        <v>1.3031062075418154E-2</v>
      </c>
      <c r="AF305" s="1">
        <f>(Table2[[#This Row],[Current Week High]]/Table2[[#This Row],[Close Price]])-1</f>
        <v>3.5362427601070001E-2</v>
      </c>
      <c r="AG305" s="1">
        <f>(Table2[[#This Row],[Close Price]]/Table2[[#This Row],[Current Month Low]])-1</f>
        <v>2.9084014435572181E-2</v>
      </c>
      <c r="AH305" s="1">
        <f>(Table2[[#This Row],[Current Month High]]/Table2[[#This Row],[Close Price]])-1</f>
        <v>7.6122303681040782E-2</v>
      </c>
      <c r="AI305">
        <v>7.6122303681040702</v>
      </c>
      <c r="AJ305">
        <v>56.8189019146335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0.19</v>
      </c>
      <c r="AM305" t="s">
        <v>3203</v>
      </c>
      <c r="AN305">
        <v>4.62</v>
      </c>
      <c r="AO305" t="s">
        <v>3203</v>
      </c>
      <c r="AP305">
        <v>0.106406054605201</v>
      </c>
      <c r="AQ305">
        <f>(Table2[[#This Row],[Sharpe Ratio]]-AVERAGE(Table2[Sharpe Ratio]))/_xlfn.STDEV.P(Table2[Sharpe Ratio])</f>
        <v>0.48509567987289992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-0.3116078188316761</v>
      </c>
      <c r="AS305">
        <f>_xlfn.RANK.AVG(Table2[[#This Row],[1Y Return vs Nifty Z-Score]],Table2[1Y Return vs Nifty Z-Score])</f>
        <v>357</v>
      </c>
      <c r="AT305">
        <f>_xlfn.RANK.AVG(Table2[[#This Row],[6M Return vs Nifty Z-Score]],Table2[6M Return vs Nifty Z-Score])</f>
        <v>397</v>
      </c>
      <c r="AU305">
        <f>_xlfn.RANK.AVG(Table2[[#This Row],[Sharpe Ratio Z-Score]],Table2[Sharpe Ratio Z-Score])</f>
        <v>214</v>
      </c>
      <c r="AV305">
        <f>(Table2[[#This Row],[Rank 1Y]]+Table2[[#This Row],[Rank 6M]]+Table2[[#This Row],[Rank Sharpe]])/3</f>
        <v>322.66666666666669</v>
      </c>
    </row>
    <row r="306" spans="1:48" x14ac:dyDescent="0.3">
      <c r="A306" t="s">
        <v>238</v>
      </c>
      <c r="B306" t="s">
        <v>239</v>
      </c>
      <c r="C306" t="s">
        <v>3162</v>
      </c>
      <c r="D306" t="s">
        <v>54</v>
      </c>
      <c r="E306">
        <v>112708.2692199</v>
      </c>
      <c r="F306">
        <v>1120.0999999999999</v>
      </c>
      <c r="G306">
        <v>50.248485082299503</v>
      </c>
      <c r="H306">
        <f>(Table2[[#This Row],[1Y Return vs Nifty]]-AVERAGE(Table2[1Y Return vs Nifty]))/_xlfn.STDEV.P(Table2[1Y Return vs Nifty])</f>
        <v>0.35802569216936014</v>
      </c>
      <c r="I306">
        <v>-18.523249696121599</v>
      </c>
      <c r="J306">
        <f>(Table2[[#This Row],[1M Return vs Nifty]]-AVERAGE(Table2[1M Return vs Nifty]))/_xlfn.STDEV.P(Table2[1M Return vs Nifty])</f>
        <v>-1.7119434674799763</v>
      </c>
      <c r="K306">
        <v>-0.26471618267025399</v>
      </c>
      <c r="L306">
        <f>(Table2[[#This Row],[6M Return vs Nifty]]-AVERAGE(Table2[6M Return vs Nifty]))/_xlfn.STDEV.P(Table2[6M Return vs Nifty])</f>
        <v>-0.46656647671100865</v>
      </c>
      <c r="M306">
        <v>-2.5921023322675301</v>
      </c>
      <c r="N306">
        <f>(Table2[[#This Row],[1W Return vs Nifty]]-AVERAGE(Table2[1W Return vs Nifty]))/_xlfn.STDEV.P(Table2[1W Return vs Nifty])</f>
        <v>-0.13956973479954576</v>
      </c>
      <c r="O306">
        <v>1137.49</v>
      </c>
      <c r="P306">
        <v>1143.5131485254001</v>
      </c>
      <c r="Q306">
        <v>980.27550297505195</v>
      </c>
      <c r="R306">
        <v>44.901656776958099</v>
      </c>
      <c r="S306" s="1">
        <f>(Table2[[#This Row],[Close Price]]-Table2[[#This Row],[20D EMA]])/Table2[[#This Row],[20D EMA]]</f>
        <v>-1.5288046488320864E-2</v>
      </c>
      <c r="T306" s="1">
        <f>(Table2[[#This Row],[Close Price]]-Table2[[#This Row],[50D EMA]])/Table2[[#This Row],[50D EMA]]</f>
        <v>-2.0474752350326923E-2</v>
      </c>
      <c r="U306" s="1">
        <f>(Table2[[#This Row],[Close Price]]-Table2[[#This Row],[200D EMA]])/Table2[[#This Row],[200D EMA]]</f>
        <v>0.14263795902334866</v>
      </c>
      <c r="V306">
        <v>1.8093792169269101</v>
      </c>
      <c r="W306">
        <v>1115.55</v>
      </c>
      <c r="X306">
        <v>1135.0999999999999</v>
      </c>
      <c r="Y306">
        <v>1088.95</v>
      </c>
      <c r="Z306">
        <v>1135.0999999999999</v>
      </c>
      <c r="AA306">
        <v>1088.95</v>
      </c>
      <c r="AB306">
        <v>1139.95</v>
      </c>
      <c r="AC306" s="1">
        <f>(Table2[[#This Row],[Close Price]]/Table2[[#This Row],[Day Low]])-1</f>
        <v>4.0787055712427911E-3</v>
      </c>
      <c r="AD306" s="1">
        <f>(Table2[[#This Row],[Day High]]/Table2[[#This Row],[Close Price]])-1</f>
        <v>1.3391661458798332E-2</v>
      </c>
      <c r="AE306" s="1">
        <f>(Table2[[#This Row],[Close Price]]/Table2[[#This Row],[Current Week Low]])-1</f>
        <v>2.8605537444327034E-2</v>
      </c>
      <c r="AF306" s="1">
        <f>(Table2[[#This Row],[Current Week High]]/Table2[[#This Row],[Close Price]])-1</f>
        <v>1.3391661458798332E-2</v>
      </c>
      <c r="AG306" s="1">
        <f>(Table2[[#This Row],[Close Price]]/Table2[[#This Row],[Current Month Low]])-1</f>
        <v>2.8605537444327034E-2</v>
      </c>
      <c r="AH306" s="1">
        <f>(Table2[[#This Row],[Current Month High]]/Table2[[#This Row],[Close Price]])-1</f>
        <v>1.7721631997143161E-2</v>
      </c>
      <c r="AI306">
        <v>18.230515132577398</v>
      </c>
      <c r="AJ306">
        <v>97.287538529282202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-0.13</v>
      </c>
      <c r="AM306" t="s">
        <v>3202</v>
      </c>
      <c r="AN306">
        <v>0.53</v>
      </c>
      <c r="AO306" t="s">
        <v>3203</v>
      </c>
      <c r="AP306">
        <v>8.0767628104107994E-2</v>
      </c>
      <c r="AQ306">
        <f>(Table2[[#This Row],[Sharpe Ratio]]-AVERAGE(Table2[Sharpe Ratio]))/_xlfn.STDEV.P(Table2[Sharpe Ratio])</f>
        <v>0.18573419930653445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198</v>
      </c>
      <c r="AT306">
        <f>_xlfn.RANK.AVG(Table2[[#This Row],[6M Return vs Nifty Z-Score]],Table2[6M Return vs Nifty Z-Score])</f>
        <v>478</v>
      </c>
      <c r="AU306">
        <f>_xlfn.RANK.AVG(Table2[[#This Row],[Sharpe Ratio Z-Score]],Table2[Sharpe Ratio Z-Score])</f>
        <v>298</v>
      </c>
      <c r="AV306">
        <f>(Table2[[#This Row],[Rank 1Y]]+Table2[[#This Row],[Rank 6M]]+Table2[[#This Row],[Rank Sharpe]])/3</f>
        <v>324.66666666666669</v>
      </c>
    </row>
    <row r="307" spans="1:48" x14ac:dyDescent="0.3">
      <c r="A307" t="s">
        <v>1292</v>
      </c>
      <c r="B307" t="s">
        <v>1293</v>
      </c>
      <c r="C307" t="s">
        <v>3164</v>
      </c>
      <c r="D307" t="s">
        <v>206</v>
      </c>
      <c r="E307">
        <v>8986.7454209999996</v>
      </c>
      <c r="F307">
        <v>455.85</v>
      </c>
      <c r="G307">
        <v>20.013291620086001</v>
      </c>
      <c r="H307">
        <f>(Table2[[#This Row],[1Y Return vs Nifty]]-AVERAGE(Table2[1Y Return vs Nifty]))/_xlfn.STDEV.P(Table2[1Y Return vs Nifty])</f>
        <v>-0.14145490898876278</v>
      </c>
      <c r="I307">
        <v>7.9400740355543</v>
      </c>
      <c r="J307">
        <f>(Table2[[#This Row],[1M Return vs Nifty]]-AVERAGE(Table2[1M Return vs Nifty]))/_xlfn.STDEV.P(Table2[1M Return vs Nifty])</f>
        <v>0.7912105861824491</v>
      </c>
      <c r="K307">
        <v>59.888370669101697</v>
      </c>
      <c r="L307">
        <f>(Table2[[#This Row],[6M Return vs Nifty]]-AVERAGE(Table2[6M Return vs Nifty]))/_xlfn.STDEV.P(Table2[6M Return vs Nifty])</f>
        <v>1.40082024918771</v>
      </c>
      <c r="M307">
        <v>-1.7632233942767701</v>
      </c>
      <c r="N307">
        <f>(Table2[[#This Row],[1W Return vs Nifty]]-AVERAGE(Table2[1W Return vs Nifty]))/_xlfn.STDEV.P(Table2[1W Return vs Nifty])</f>
        <v>5.2352101072889012E-2</v>
      </c>
      <c r="O307">
        <v>442.36</v>
      </c>
      <c r="P307">
        <v>414.37968927944797</v>
      </c>
      <c r="Q307">
        <v>331.86603033198497</v>
      </c>
      <c r="R307">
        <v>59.974832368253502</v>
      </c>
      <c r="S307" s="1">
        <f>(Table2[[#This Row],[Close Price]]-Table2[[#This Row],[20D EMA]])/Table2[[#This Row],[20D EMA]]</f>
        <v>3.0495524007595642E-2</v>
      </c>
      <c r="T307" s="1">
        <f>(Table2[[#This Row],[Close Price]]-Table2[[#This Row],[50D EMA]])/Table2[[#This Row],[50D EMA]]</f>
        <v>0.10007804869168055</v>
      </c>
      <c r="U307" s="1">
        <f>(Table2[[#This Row],[Close Price]]-Table2[[#This Row],[200D EMA]])/Table2[[#This Row],[200D EMA]]</f>
        <v>0.37359644656606356</v>
      </c>
      <c r="V307">
        <v>0.54144984991882605</v>
      </c>
      <c r="W307">
        <v>451</v>
      </c>
      <c r="X307">
        <v>469.3</v>
      </c>
      <c r="Y307">
        <v>441</v>
      </c>
      <c r="Z307">
        <v>469.3</v>
      </c>
      <c r="AA307">
        <v>441</v>
      </c>
      <c r="AB307">
        <v>469.3</v>
      </c>
      <c r="AC307" s="1">
        <f>(Table2[[#This Row],[Close Price]]/Table2[[#This Row],[Day Low]])-1</f>
        <v>1.0753880266075377E-2</v>
      </c>
      <c r="AD307" s="1">
        <f>(Table2[[#This Row],[Day High]]/Table2[[#This Row],[Close Price]])-1</f>
        <v>2.9505319732368029E-2</v>
      </c>
      <c r="AE307" s="1">
        <f>(Table2[[#This Row],[Close Price]]/Table2[[#This Row],[Current Week Low]])-1</f>
        <v>3.3673469387755173E-2</v>
      </c>
      <c r="AF307" s="1">
        <f>(Table2[[#This Row],[Current Week High]]/Table2[[#This Row],[Close Price]])-1</f>
        <v>2.9505319732368029E-2</v>
      </c>
      <c r="AG307" s="1">
        <f>(Table2[[#This Row],[Close Price]]/Table2[[#This Row],[Current Month Low]])-1</f>
        <v>3.3673469387755173E-2</v>
      </c>
      <c r="AH307" s="1">
        <f>(Table2[[#This Row],[Current Month High]]/Table2[[#This Row],[Close Price]])-1</f>
        <v>2.9505319732368029E-2</v>
      </c>
      <c r="AI307">
        <v>4.15706921136338</v>
      </c>
      <c r="AJ307">
        <v>89.858392336526407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0.27</v>
      </c>
      <c r="AM307" t="s">
        <v>3203</v>
      </c>
      <c r="AN307">
        <v>2.92</v>
      </c>
      <c r="AO307" t="s">
        <v>3203</v>
      </c>
      <c r="AQ307">
        <f>(Table2[[#This Row],[Sharpe Ratio]]-AVERAGE(Table2[Sharpe Ratio]))/_xlfn.STDEV.P(Table2[Sharpe Ratio])</f>
        <v>-0.7573313484192038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1.3455966790350815</v>
      </c>
      <c r="AS307">
        <f>_xlfn.RANK.AVG(Table2[[#This Row],[1Y Return vs Nifty Z-Score]],Table2[1Y Return vs Nifty Z-Score])</f>
        <v>346</v>
      </c>
      <c r="AT307">
        <f>_xlfn.RANK.AVG(Table2[[#This Row],[6M Return vs Nifty Z-Score]],Table2[6M Return vs Nifty Z-Score])</f>
        <v>67</v>
      </c>
      <c r="AU307">
        <f>_xlfn.RANK.AVG(Table2[[#This Row],[Sharpe Ratio Z-Score]],Table2[Sharpe Ratio Z-Score])</f>
        <v>563.5</v>
      </c>
      <c r="AV307">
        <f>(Table2[[#This Row],[Rank 1Y]]+Table2[[#This Row],[Rank 6M]]+Table2[[#This Row],[Rank Sharpe]])/3</f>
        <v>325.5</v>
      </c>
    </row>
    <row r="308" spans="1:48" x14ac:dyDescent="0.3">
      <c r="A308" t="s">
        <v>1197</v>
      </c>
      <c r="B308" t="s">
        <v>1198</v>
      </c>
      <c r="C308" t="s">
        <v>3166</v>
      </c>
      <c r="D308" t="s">
        <v>116</v>
      </c>
      <c r="E308">
        <v>10118.09275236</v>
      </c>
      <c r="F308">
        <v>1189.8</v>
      </c>
      <c r="G308">
        <v>35.187748438844501</v>
      </c>
      <c r="H308">
        <f>(Table2[[#This Row],[1Y Return vs Nifty]]-AVERAGE(Table2[1Y Return vs Nifty]))/_xlfn.STDEV.P(Table2[1Y Return vs Nifty])</f>
        <v>0.10922471122116834</v>
      </c>
      <c r="I308">
        <v>-12.644765687417401</v>
      </c>
      <c r="J308">
        <f>(Table2[[#This Row],[1M Return vs Nifty]]-AVERAGE(Table2[1M Return vs Nifty]))/_xlfn.STDEV.P(Table2[1M Return vs Nifty])</f>
        <v>-1.1559002725669922</v>
      </c>
      <c r="K308">
        <v>28.1928098977166</v>
      </c>
      <c r="L308">
        <f>(Table2[[#This Row],[6M Return vs Nifty]]-AVERAGE(Table2[6M Return vs Nifty]))/_xlfn.STDEV.P(Table2[6M Return vs Nifty])</f>
        <v>0.41686626524254261</v>
      </c>
      <c r="M308">
        <v>-8.7004020215962399</v>
      </c>
      <c r="N308">
        <f>(Table2[[#This Row],[1W Return vs Nifty]]-AVERAGE(Table2[1W Return vs Nifty]))/_xlfn.STDEV.P(Table2[1W Return vs Nifty])</f>
        <v>-1.5539090752064046</v>
      </c>
      <c r="O308">
        <v>1241.76</v>
      </c>
      <c r="P308">
        <v>1201.53170314773</v>
      </c>
      <c r="Q308">
        <v>1012.6882780324599</v>
      </c>
      <c r="R308">
        <v>32.995084880003198</v>
      </c>
      <c r="S308" s="1">
        <f>(Table2[[#This Row],[Close Price]]-Table2[[#This Row],[20D EMA]])/Table2[[#This Row],[20D EMA]]</f>
        <v>-4.1843834557402426E-2</v>
      </c>
      <c r="T308" s="1">
        <f>(Table2[[#This Row],[Close Price]]-Table2[[#This Row],[50D EMA]])/Table2[[#This Row],[50D EMA]]</f>
        <v>-9.7639563874975261E-3</v>
      </c>
      <c r="U308" s="1">
        <f>(Table2[[#This Row],[Close Price]]-Table2[[#This Row],[200D EMA]])/Table2[[#This Row],[200D EMA]]</f>
        <v>0.17489263558145285</v>
      </c>
      <c r="V308">
        <v>0.35747644088608299</v>
      </c>
      <c r="W308">
        <v>1169</v>
      </c>
      <c r="X308">
        <v>1200</v>
      </c>
      <c r="Y308">
        <v>1150</v>
      </c>
      <c r="Z308">
        <v>1252</v>
      </c>
      <c r="AA308">
        <v>1150</v>
      </c>
      <c r="AB308">
        <v>1300</v>
      </c>
      <c r="AC308" s="1">
        <f>(Table2[[#This Row],[Close Price]]/Table2[[#This Row],[Day Low]])-1</f>
        <v>1.7792985457656174E-2</v>
      </c>
      <c r="AD308" s="1">
        <f>(Table2[[#This Row],[Day High]]/Table2[[#This Row],[Close Price]])-1</f>
        <v>8.5728693898134978E-3</v>
      </c>
      <c r="AE308" s="1">
        <f>(Table2[[#This Row],[Close Price]]/Table2[[#This Row],[Current Week Low]])-1</f>
        <v>3.4608695652173838E-2</v>
      </c>
      <c r="AF308" s="1">
        <f>(Table2[[#This Row],[Current Week High]]/Table2[[#This Row],[Close Price]])-1</f>
        <v>5.2277693730038655E-2</v>
      </c>
      <c r="AG308" s="1">
        <f>(Table2[[#This Row],[Close Price]]/Table2[[#This Row],[Current Month Low]])-1</f>
        <v>3.4608695652173838E-2</v>
      </c>
      <c r="AH308" s="1">
        <f>(Table2[[#This Row],[Current Month High]]/Table2[[#This Row],[Close Price]])-1</f>
        <v>9.2620608505631141E-2</v>
      </c>
      <c r="AI308">
        <v>16.317868549336001</v>
      </c>
      <c r="AJ308">
        <v>71.675925257917896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-0.05</v>
      </c>
      <c r="AM308" t="s">
        <v>3202</v>
      </c>
      <c r="AN308">
        <v>-10.039999999999999</v>
      </c>
      <c r="AO308" t="s">
        <v>3202</v>
      </c>
      <c r="AP308">
        <v>6.0740502714450003E-3</v>
      </c>
      <c r="AQ308">
        <f>(Table2[[#This Row],[Sharpe Ratio]]-AVERAGE(Table2[Sharpe Ratio]))/_xlfn.STDEV.P(Table2[Sharpe Ratio])</f>
        <v>-0.68640902866542364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-2.8701273999751096</v>
      </c>
      <c r="AS308">
        <f>_xlfn.RANK.AVG(Table2[[#This Row],[1Y Return vs Nifty Z-Score]],Table2[1Y Return vs Nifty Z-Score])</f>
        <v>267</v>
      </c>
      <c r="AT308">
        <f>_xlfn.RANK.AVG(Table2[[#This Row],[6M Return vs Nifty Z-Score]],Table2[6M Return vs Nifty Z-Score])</f>
        <v>194</v>
      </c>
      <c r="AU308">
        <f>_xlfn.RANK.AVG(Table2[[#This Row],[Sharpe Ratio Z-Score]],Table2[Sharpe Ratio Z-Score])</f>
        <v>516</v>
      </c>
      <c r="AV308">
        <f>(Table2[[#This Row],[Rank 1Y]]+Table2[[#This Row],[Rank 6M]]+Table2[[#This Row],[Rank Sharpe]])/3</f>
        <v>325.66666666666669</v>
      </c>
    </row>
    <row r="309" spans="1:48" x14ac:dyDescent="0.3">
      <c r="A309" t="s">
        <v>595</v>
      </c>
      <c r="B309" t="s">
        <v>596</v>
      </c>
      <c r="C309" t="s">
        <v>3156</v>
      </c>
      <c r="D309" t="s">
        <v>18</v>
      </c>
      <c r="E309">
        <v>33108.343496307003</v>
      </c>
      <c r="F309">
        <v>188.91</v>
      </c>
      <c r="G309">
        <v>80.377856572222399</v>
      </c>
      <c r="H309">
        <f>(Table2[[#This Row],[1Y Return vs Nifty]]-AVERAGE(Table2[1Y Return vs Nifty]))/_xlfn.STDEV.P(Table2[1Y Return vs Nifty])</f>
        <v>0.85575813112698296</v>
      </c>
      <c r="I309">
        <v>-11.542915957629001</v>
      </c>
      <c r="J309">
        <f>(Table2[[#This Row],[1M Return vs Nifty]]-AVERAGE(Table2[1M Return vs Nifty]))/_xlfn.STDEV.P(Table2[1M Return vs Nifty])</f>
        <v>-1.0516767953646442</v>
      </c>
      <c r="K309">
        <v>-23.712453349826198</v>
      </c>
      <c r="L309">
        <f>(Table2[[#This Row],[6M Return vs Nifty]]-AVERAGE(Table2[6M Return vs Nifty]))/_xlfn.STDEV.P(Table2[6M Return vs Nifty])</f>
        <v>-1.1944758065548058</v>
      </c>
      <c r="M309">
        <v>-8.6675704307867498</v>
      </c>
      <c r="N309">
        <f>(Table2[[#This Row],[1W Return vs Nifty]]-AVERAGE(Table2[1W Return vs Nifty]))/_xlfn.STDEV.P(Table2[1W Return vs Nifty])</f>
        <v>-1.5463071216593112</v>
      </c>
      <c r="O309">
        <v>201.3</v>
      </c>
      <c r="P309">
        <v>208.100079350436</v>
      </c>
      <c r="Q309">
        <v>191.87766489867201</v>
      </c>
      <c r="R309">
        <v>28.994467987889301</v>
      </c>
      <c r="S309" s="1">
        <f>(Table2[[#This Row],[Close Price]]-Table2[[#This Row],[20D EMA]])/Table2[[#This Row],[20D EMA]]</f>
        <v>-6.1549925484351786E-2</v>
      </c>
      <c r="T309" s="1">
        <f>(Table2[[#This Row],[Close Price]]-Table2[[#This Row],[50D EMA]])/Table2[[#This Row],[50D EMA]]</f>
        <v>-9.2215627261344441E-2</v>
      </c>
      <c r="U309" s="1">
        <f>(Table2[[#This Row],[Close Price]]-Table2[[#This Row],[200D EMA]])/Table2[[#This Row],[200D EMA]]</f>
        <v>-1.5466442643228934E-2</v>
      </c>
      <c r="V309">
        <v>0.29613237049066399</v>
      </c>
      <c r="W309">
        <v>185.06</v>
      </c>
      <c r="X309">
        <v>189.7</v>
      </c>
      <c r="Y309">
        <v>185.06</v>
      </c>
      <c r="Z309">
        <v>197</v>
      </c>
      <c r="AA309">
        <v>185.06</v>
      </c>
      <c r="AB309">
        <v>210.35</v>
      </c>
      <c r="AC309" s="1">
        <f>(Table2[[#This Row],[Close Price]]/Table2[[#This Row],[Day Low]])-1</f>
        <v>2.0804063546957741E-2</v>
      </c>
      <c r="AD309" s="1">
        <f>(Table2[[#This Row],[Day High]]/Table2[[#This Row],[Close Price]])-1</f>
        <v>4.1818855539674793E-3</v>
      </c>
      <c r="AE309" s="1">
        <f>(Table2[[#This Row],[Close Price]]/Table2[[#This Row],[Current Week Low]])-1</f>
        <v>2.0804063546957741E-2</v>
      </c>
      <c r="AF309" s="1">
        <f>(Table2[[#This Row],[Current Week High]]/Table2[[#This Row],[Close Price]])-1</f>
        <v>4.2824625483034229E-2</v>
      </c>
      <c r="AG309" s="1">
        <f>(Table2[[#This Row],[Close Price]]/Table2[[#This Row],[Current Month Low]])-1</f>
        <v>2.0804063546957741E-2</v>
      </c>
      <c r="AH309" s="1">
        <f>(Table2[[#This Row],[Current Month High]]/Table2[[#This Row],[Close Price]])-1</f>
        <v>0.11349319781906719</v>
      </c>
      <c r="AI309">
        <v>53.115240061404897</v>
      </c>
      <c r="AJ309">
        <v>121.206088992974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-0.17</v>
      </c>
      <c r="AM309" t="s">
        <v>3202</v>
      </c>
      <c r="AN309">
        <v>-8.82</v>
      </c>
      <c r="AO309" t="s">
        <v>3202</v>
      </c>
      <c r="AP309">
        <v>0.12491290219276199</v>
      </c>
      <c r="AQ309">
        <f>(Table2[[#This Row],[Sharpe Ratio]]-AVERAGE(Table2[Sharpe Ratio]))/_xlfn.STDEV.P(Table2[Sharpe Ratio])</f>
        <v>0.70118683875084975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114</v>
      </c>
      <c r="AT309">
        <f>_xlfn.RANK.AVG(Table2[[#This Row],[6M Return vs Nifty Z-Score]],Table2[6M Return vs Nifty Z-Score])</f>
        <v>693</v>
      </c>
      <c r="AU309">
        <f>_xlfn.RANK.AVG(Table2[[#This Row],[Sharpe Ratio Z-Score]],Table2[Sharpe Ratio Z-Score])</f>
        <v>172</v>
      </c>
      <c r="AV309">
        <f>(Table2[[#This Row],[Rank 1Y]]+Table2[[#This Row],[Rank 6M]]+Table2[[#This Row],[Rank Sharpe]])/3</f>
        <v>326.33333333333331</v>
      </c>
    </row>
    <row r="310" spans="1:48" x14ac:dyDescent="0.3">
      <c r="A310" t="s">
        <v>841</v>
      </c>
      <c r="B310" t="s">
        <v>842</v>
      </c>
      <c r="C310" t="s">
        <v>3158</v>
      </c>
      <c r="D310" t="s">
        <v>843</v>
      </c>
      <c r="E310">
        <v>19253.552206100001</v>
      </c>
      <c r="F310">
        <v>216.52</v>
      </c>
      <c r="G310">
        <v>36.300408654779702</v>
      </c>
      <c r="H310">
        <f>(Table2[[#This Row],[1Y Return vs Nifty]]-AVERAGE(Table2[1Y Return vs Nifty]))/_xlfn.STDEV.P(Table2[1Y Return vs Nifty])</f>
        <v>0.12760568153758431</v>
      </c>
      <c r="I310">
        <v>6.8987911237050801</v>
      </c>
      <c r="J310">
        <f>(Table2[[#This Row],[1M Return vs Nifty]]-AVERAGE(Table2[1M Return vs Nifty]))/_xlfn.STDEV.P(Table2[1M Return vs Nifty])</f>
        <v>0.69271609742384743</v>
      </c>
      <c r="K310">
        <v>39.890687480974101</v>
      </c>
      <c r="L310">
        <f>(Table2[[#This Row],[6M Return vs Nifty]]-AVERAGE(Table2[6M Return vs Nifty]))/_xlfn.STDEV.P(Table2[6M Return vs Nifty])</f>
        <v>0.78001406801435924</v>
      </c>
      <c r="M310">
        <v>1.09238240250549</v>
      </c>
      <c r="N310">
        <f>(Table2[[#This Row],[1W Return vs Nifty]]-AVERAGE(Table2[1W Return vs Nifty]))/_xlfn.STDEV.P(Table2[1W Return vs Nifty])</f>
        <v>0.71355011434962134</v>
      </c>
      <c r="O310">
        <v>204.14</v>
      </c>
      <c r="P310">
        <v>193.01955758311499</v>
      </c>
      <c r="Q310">
        <v>167.53886286471101</v>
      </c>
      <c r="R310">
        <v>74.1695385864587</v>
      </c>
      <c r="S310" s="1">
        <f>(Table2[[#This Row],[Close Price]]-Table2[[#This Row],[20D EMA]])/Table2[[#This Row],[20D EMA]]</f>
        <v>6.064465562849037E-2</v>
      </c>
      <c r="T310" s="1">
        <f>(Table2[[#This Row],[Close Price]]-Table2[[#This Row],[50D EMA]])/Table2[[#This Row],[50D EMA]]</f>
        <v>0.1217516126922301</v>
      </c>
      <c r="U310" s="1">
        <f>(Table2[[#This Row],[Close Price]]-Table2[[#This Row],[200D EMA]])/Table2[[#This Row],[200D EMA]]</f>
        <v>0.29235686752178608</v>
      </c>
      <c r="V310">
        <v>0.96801384979513205</v>
      </c>
      <c r="W310">
        <v>214.25</v>
      </c>
      <c r="X310">
        <v>219.6</v>
      </c>
      <c r="Y310">
        <v>207.85</v>
      </c>
      <c r="Z310">
        <v>219.6</v>
      </c>
      <c r="AA310">
        <v>201.75</v>
      </c>
      <c r="AB310">
        <v>219.6</v>
      </c>
      <c r="AC310" s="1">
        <f>(Table2[[#This Row],[Close Price]]/Table2[[#This Row],[Day Low]])-1</f>
        <v>1.0595099183197343E-2</v>
      </c>
      <c r="AD310" s="1">
        <f>(Table2[[#This Row],[Day High]]/Table2[[#This Row],[Close Price]])-1</f>
        <v>1.4225013855532875E-2</v>
      </c>
      <c r="AE310" s="1">
        <f>(Table2[[#This Row],[Close Price]]/Table2[[#This Row],[Current Week Low]])-1</f>
        <v>4.1712773634832834E-2</v>
      </c>
      <c r="AF310" s="1">
        <f>(Table2[[#This Row],[Current Week High]]/Table2[[#This Row],[Close Price]])-1</f>
        <v>1.4225013855532875E-2</v>
      </c>
      <c r="AG310" s="1">
        <f>(Table2[[#This Row],[Close Price]]/Table2[[#This Row],[Current Month Low]])-1</f>
        <v>7.320941759603472E-2</v>
      </c>
      <c r="AH310" s="1">
        <f>(Table2[[#This Row],[Current Month High]]/Table2[[#This Row],[Close Price]])-1</f>
        <v>1.4225013855532875E-2</v>
      </c>
      <c r="AI310">
        <v>1.42250138555328</v>
      </c>
      <c r="AJ310">
        <v>78.426040379068795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0.14000000000000001</v>
      </c>
      <c r="AM310" t="s">
        <v>3203</v>
      </c>
      <c r="AN310">
        <v>10.72</v>
      </c>
      <c r="AO310" t="s">
        <v>3203</v>
      </c>
      <c r="AP310">
        <v>-6.8394020415479999E-3</v>
      </c>
      <c r="AQ310">
        <f>(Table2[[#This Row],[Sharpe Ratio]]-AVERAGE(Table2[Sharpe Ratio]))/_xlfn.STDEV.P(Table2[Sharpe Ratio])</f>
        <v>-0.83719013075356996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1.4766958305718423</v>
      </c>
      <c r="AS310">
        <f>_xlfn.RANK.AVG(Table2[[#This Row],[1Y Return vs Nifty Z-Score]],Table2[1Y Return vs Nifty Z-Score])</f>
        <v>256</v>
      </c>
      <c r="AT310">
        <f>_xlfn.RANK.AVG(Table2[[#This Row],[6M Return vs Nifty Z-Score]],Table2[6M Return vs Nifty Z-Score])</f>
        <v>129</v>
      </c>
      <c r="AU310">
        <f>_xlfn.RANK.AVG(Table2[[#This Row],[Sharpe Ratio Z-Score]],Table2[Sharpe Ratio Z-Score])</f>
        <v>597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846</v>
      </c>
      <c r="B311" t="s">
        <v>847</v>
      </c>
      <c r="C311" t="s">
        <v>3170</v>
      </c>
      <c r="D311" t="s">
        <v>438</v>
      </c>
      <c r="E311">
        <v>19028.610426374998</v>
      </c>
      <c r="F311">
        <v>307.75</v>
      </c>
      <c r="G311">
        <v>7.1081847566734702</v>
      </c>
      <c r="H311">
        <f>(Table2[[#This Row],[1Y Return vs Nifty]]-AVERAGE(Table2[1Y Return vs Nifty]))/_xlfn.STDEV.P(Table2[1Y Return vs Nifty])</f>
        <v>-0.35464522782045221</v>
      </c>
      <c r="I311">
        <v>3.5852059973165602</v>
      </c>
      <c r="J311">
        <f>(Table2[[#This Row],[1M Return vs Nifty]]-AVERAGE(Table2[1M Return vs Nifty]))/_xlfn.STDEV.P(Table2[1M Return vs Nifty])</f>
        <v>0.37928555009820103</v>
      </c>
      <c r="K311">
        <v>29.636573758106501</v>
      </c>
      <c r="L311">
        <f>(Table2[[#This Row],[6M Return vs Nifty]]-AVERAGE(Table2[6M Return vs Nifty]))/_xlfn.STDEV.P(Table2[6M Return vs Nifty])</f>
        <v>0.46168633366011164</v>
      </c>
      <c r="M311">
        <v>-0.96957260062597805</v>
      </c>
      <c r="N311">
        <f>(Table2[[#This Row],[1W Return vs Nifty]]-AVERAGE(Table2[1W Return vs Nifty]))/_xlfn.STDEV.P(Table2[1W Return vs Nifty])</f>
        <v>0.23611707612256616</v>
      </c>
      <c r="O311">
        <v>304.83</v>
      </c>
      <c r="P311">
        <v>305.07380102173198</v>
      </c>
      <c r="Q311">
        <v>273.89194969833699</v>
      </c>
      <c r="R311">
        <v>54.569637904602999</v>
      </c>
      <c r="S311" s="1">
        <f>(Table2[[#This Row],[Close Price]]-Table2[[#This Row],[20D EMA]])/Table2[[#This Row],[20D EMA]]</f>
        <v>9.5791096676836798E-3</v>
      </c>
      <c r="T311" s="1">
        <f>(Table2[[#This Row],[Close Price]]-Table2[[#This Row],[50D EMA]])/Table2[[#This Row],[50D EMA]]</f>
        <v>8.7723002411386336E-3</v>
      </c>
      <c r="U311" s="1">
        <f>(Table2[[#This Row],[Close Price]]-Table2[[#This Row],[200D EMA]])/Table2[[#This Row],[200D EMA]]</f>
        <v>0.12361827479396191</v>
      </c>
      <c r="V311">
        <v>1.2981084482055401</v>
      </c>
      <c r="W311">
        <v>307.05</v>
      </c>
      <c r="X311">
        <v>312.39999999999998</v>
      </c>
      <c r="Y311">
        <v>303.5</v>
      </c>
      <c r="Z311">
        <v>315.05</v>
      </c>
      <c r="AA311">
        <v>303.5</v>
      </c>
      <c r="AB311">
        <v>316.2</v>
      </c>
      <c r="AC311" s="1">
        <f>(Table2[[#This Row],[Close Price]]/Table2[[#This Row],[Day Low]])-1</f>
        <v>2.2797589969059118E-3</v>
      </c>
      <c r="AD311" s="1">
        <f>(Table2[[#This Row],[Day High]]/Table2[[#This Row],[Close Price]])-1</f>
        <v>1.5109666937449084E-2</v>
      </c>
      <c r="AE311" s="1">
        <f>(Table2[[#This Row],[Close Price]]/Table2[[#This Row],[Current Week Low]])-1</f>
        <v>1.4003294892916074E-2</v>
      </c>
      <c r="AF311" s="1">
        <f>(Table2[[#This Row],[Current Week High]]/Table2[[#This Row],[Close Price]])-1</f>
        <v>2.3720552396425676E-2</v>
      </c>
      <c r="AG311" s="1">
        <f>(Table2[[#This Row],[Close Price]]/Table2[[#This Row],[Current Month Low]])-1</f>
        <v>1.4003294892916074E-2</v>
      </c>
      <c r="AH311" s="1">
        <f>(Table2[[#This Row],[Current Month High]]/Table2[[#This Row],[Close Price]])-1</f>
        <v>2.7457351746547509E-2</v>
      </c>
      <c r="AI311">
        <v>15.645816409423199</v>
      </c>
      <c r="AJ311">
        <v>65.635091496232505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-0.19</v>
      </c>
      <c r="AM311" t="s">
        <v>3202</v>
      </c>
      <c r="AN311">
        <v>6.01</v>
      </c>
      <c r="AO311" t="s">
        <v>3203</v>
      </c>
      <c r="AP311">
        <v>4.9897569527761997E-2</v>
      </c>
      <c r="AQ311">
        <f>(Table2[[#This Row],[Sharpe Ratio]]-AVERAGE(Table2[Sharpe Ratio]))/_xlfn.STDEV.P(Table2[Sharpe Ratio])</f>
        <v>-0.17471328916126971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416</v>
      </c>
      <c r="AT311">
        <f>_xlfn.RANK.AVG(Table2[[#This Row],[6M Return vs Nifty Z-Score]],Table2[6M Return vs Nifty Z-Score])</f>
        <v>177</v>
      </c>
      <c r="AU311">
        <f>_xlfn.RANK.AVG(Table2[[#This Row],[Sharpe Ratio Z-Score]],Table2[Sharpe Ratio Z-Score])</f>
        <v>389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154</v>
      </c>
      <c r="B312" t="s">
        <v>155</v>
      </c>
      <c r="C312" t="s">
        <v>3167</v>
      </c>
      <c r="D312" t="s">
        <v>78</v>
      </c>
      <c r="E312">
        <v>185061.80469623001</v>
      </c>
      <c r="F312">
        <v>2757.1</v>
      </c>
      <c r="G312">
        <v>20.961911918753898</v>
      </c>
      <c r="H312">
        <f>(Table2[[#This Row],[1Y Return vs Nifty]]-AVERAGE(Table2[1Y Return vs Nifty]))/_xlfn.STDEV.P(Table2[1Y Return vs Nifty])</f>
        <v>-0.1257838520913894</v>
      </c>
      <c r="I312">
        <v>-0.67807128296317698</v>
      </c>
      <c r="J312">
        <f>(Table2[[#This Row],[1M Return vs Nifty]]-AVERAGE(Table2[1M Return vs Nifty]))/_xlfn.STDEV.P(Table2[1M Return vs Nifty])</f>
        <v>-2.3975956816951641E-2</v>
      </c>
      <c r="K312">
        <v>12.5712462838733</v>
      </c>
      <c r="L312">
        <f>(Table2[[#This Row],[6M Return vs Nifty]]-AVERAGE(Table2[6M Return vs Nifty]))/_xlfn.STDEV.P(Table2[6M Return vs Nifty])</f>
        <v>-6.8088074709407531E-2</v>
      </c>
      <c r="M312">
        <v>-4.1142153287525396</v>
      </c>
      <c r="N312">
        <f>(Table2[[#This Row],[1W Return vs Nifty]]-AVERAGE(Table2[1W Return vs Nifty]))/_xlfn.STDEV.P(Table2[1W Return vs Nifty])</f>
        <v>-0.49200566639508647</v>
      </c>
      <c r="O312">
        <v>2701.58</v>
      </c>
      <c r="P312">
        <v>2667.4039797127598</v>
      </c>
      <c r="Q312">
        <v>2396.61673196227</v>
      </c>
      <c r="R312">
        <v>61.925793706508401</v>
      </c>
      <c r="S312" s="1">
        <f>(Table2[[#This Row],[Close Price]]-Table2[[#This Row],[20D EMA]])/Table2[[#This Row],[20D EMA]]</f>
        <v>2.0550936859171292E-2</v>
      </c>
      <c r="T312" s="1">
        <f>(Table2[[#This Row],[Close Price]]-Table2[[#This Row],[50D EMA]])/Table2[[#This Row],[50D EMA]]</f>
        <v>3.3626710078200853E-2</v>
      </c>
      <c r="U312" s="1">
        <f>(Table2[[#This Row],[Close Price]]-Table2[[#This Row],[200D EMA]])/Table2[[#This Row],[200D EMA]]</f>
        <v>0.15041339870083364</v>
      </c>
      <c r="V312">
        <v>0.66817976176514904</v>
      </c>
      <c r="W312">
        <v>2678.75</v>
      </c>
      <c r="X312">
        <v>2765</v>
      </c>
      <c r="Y312">
        <v>2673.9</v>
      </c>
      <c r="Z312">
        <v>2765</v>
      </c>
      <c r="AA312">
        <v>2673.9</v>
      </c>
      <c r="AB312">
        <v>2774</v>
      </c>
      <c r="AC312" s="1">
        <f>(Table2[[#This Row],[Close Price]]/Table2[[#This Row],[Day Low]])-1</f>
        <v>2.9248716752216408E-2</v>
      </c>
      <c r="AD312" s="1">
        <f>(Table2[[#This Row],[Day High]]/Table2[[#This Row],[Close Price]])-1</f>
        <v>2.8653295128939771E-3</v>
      </c>
      <c r="AE312" s="1">
        <f>(Table2[[#This Row],[Close Price]]/Table2[[#This Row],[Current Week Low]])-1</f>
        <v>3.1115598937880851E-2</v>
      </c>
      <c r="AF312" s="1">
        <f>(Table2[[#This Row],[Current Week High]]/Table2[[#This Row],[Close Price]])-1</f>
        <v>2.8653295128939771E-3</v>
      </c>
      <c r="AG312" s="1">
        <f>(Table2[[#This Row],[Close Price]]/Table2[[#This Row],[Current Month Low]])-1</f>
        <v>3.1115598937880851E-2</v>
      </c>
      <c r="AH312" s="1">
        <f>(Table2[[#This Row],[Current Month High]]/Table2[[#This Row],[Close Price]])-1</f>
        <v>6.1296289579630958E-3</v>
      </c>
      <c r="AI312">
        <v>4.3759747560842799</v>
      </c>
      <c r="AJ312">
        <v>51.421613829321799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0.04</v>
      </c>
      <c r="AM312" t="s">
        <v>3203</v>
      </c>
      <c r="AN312">
        <v>2.12</v>
      </c>
      <c r="AO312" t="s">
        <v>3203</v>
      </c>
      <c r="AP312">
        <v>7.7880585414266998E-2</v>
      </c>
      <c r="AQ312">
        <f>(Table2[[#This Row],[Sharpe Ratio]]-AVERAGE(Table2[Sharpe Ratio]))/_xlfn.STDEV.P(Table2[Sharpe Ratio])</f>
        <v>0.15202427666162263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-0.55782927335121246</v>
      </c>
      <c r="AS312">
        <f>_xlfn.RANK.AVG(Table2[[#This Row],[1Y Return vs Nifty Z-Score]],Table2[1Y Return vs Nifty Z-Score])</f>
        <v>339</v>
      </c>
      <c r="AT312">
        <f>_xlfn.RANK.AVG(Table2[[#This Row],[6M Return vs Nifty Z-Score]],Table2[6M Return vs Nifty Z-Score])</f>
        <v>340</v>
      </c>
      <c r="AU312">
        <f>_xlfn.RANK.AVG(Table2[[#This Row],[Sharpe Ratio Z-Score]],Table2[Sharpe Ratio Z-Score])</f>
        <v>305</v>
      </c>
      <c r="AV312">
        <f>(Table2[[#This Row],[Rank 1Y]]+Table2[[#This Row],[Rank 6M]]+Table2[[#This Row],[Rank Sharpe]])/3</f>
        <v>328</v>
      </c>
    </row>
    <row r="313" spans="1:48" x14ac:dyDescent="0.3">
      <c r="A313" t="s">
        <v>582</v>
      </c>
      <c r="B313" t="s">
        <v>583</v>
      </c>
      <c r="C313" t="s">
        <v>3164</v>
      </c>
      <c r="D313" t="s">
        <v>206</v>
      </c>
      <c r="E313">
        <v>34759.899683520001</v>
      </c>
      <c r="F313">
        <v>2471.15</v>
      </c>
      <c r="G313">
        <v>28.641004481184101</v>
      </c>
      <c r="H313">
        <f>(Table2[[#This Row],[1Y Return vs Nifty]]-AVERAGE(Table2[1Y Return vs Nifty]))/_xlfn.STDEV.P(Table2[1Y Return vs Nifty])</f>
        <v>1.0735392537331273E-3</v>
      </c>
      <c r="I313">
        <v>-8.9992216939934195</v>
      </c>
      <c r="J313">
        <f>(Table2[[#This Row],[1M Return vs Nifty]]-AVERAGE(Table2[1M Return vs Nifty]))/_xlfn.STDEV.P(Table2[1M Return vs Nifty])</f>
        <v>-0.81106988325270024</v>
      </c>
      <c r="K313">
        <v>21.402827952637299</v>
      </c>
      <c r="L313">
        <f>(Table2[[#This Row],[6M Return vs Nifty]]-AVERAGE(Table2[6M Return vs Nifty]))/_xlfn.STDEV.P(Table2[6M Return vs Nifty])</f>
        <v>0.20607870940891301</v>
      </c>
      <c r="M313">
        <v>-5.1056541869395202</v>
      </c>
      <c r="N313">
        <f>(Table2[[#This Row],[1W Return vs Nifty]]-AVERAGE(Table2[1W Return vs Nifty]))/_xlfn.STDEV.P(Table2[1W Return vs Nifty])</f>
        <v>-0.72156725506298069</v>
      </c>
      <c r="O313">
        <v>2506.37</v>
      </c>
      <c r="P313">
        <v>2503.5325712096601</v>
      </c>
      <c r="Q313">
        <v>2194.7226237496402</v>
      </c>
      <c r="R313">
        <v>41.911043182457099</v>
      </c>
      <c r="S313" s="1">
        <f>(Table2[[#This Row],[Close Price]]-Table2[[#This Row],[20D EMA]])/Table2[[#This Row],[20D EMA]]</f>
        <v>-1.4052195007121774E-2</v>
      </c>
      <c r="T313" s="1">
        <f>(Table2[[#This Row],[Close Price]]-Table2[[#This Row],[50D EMA]])/Table2[[#This Row],[50D EMA]]</f>
        <v>-1.2934751311828689E-2</v>
      </c>
      <c r="U313" s="1">
        <f>(Table2[[#This Row],[Close Price]]-Table2[[#This Row],[200D EMA]])/Table2[[#This Row],[200D EMA]]</f>
        <v>0.12595093943037283</v>
      </c>
      <c r="V313">
        <v>0.69704786080041903</v>
      </c>
      <c r="W313">
        <v>2438</v>
      </c>
      <c r="X313">
        <v>2504.85</v>
      </c>
      <c r="Y313">
        <v>2435</v>
      </c>
      <c r="Z313">
        <v>2544</v>
      </c>
      <c r="AA313">
        <v>2424.25</v>
      </c>
      <c r="AB313">
        <v>2568.65</v>
      </c>
      <c r="AC313" s="1">
        <f>(Table2[[#This Row],[Close Price]]/Table2[[#This Row],[Day Low]])-1</f>
        <v>1.3597210828548034E-2</v>
      </c>
      <c r="AD313" s="1">
        <f>(Table2[[#This Row],[Day High]]/Table2[[#This Row],[Close Price]])-1</f>
        <v>1.3637375311089883E-2</v>
      </c>
      <c r="AE313" s="1">
        <f>(Table2[[#This Row],[Close Price]]/Table2[[#This Row],[Current Week Low]])-1</f>
        <v>1.4845995893223884E-2</v>
      </c>
      <c r="AF313" s="1">
        <f>(Table2[[#This Row],[Current Week High]]/Table2[[#This Row],[Close Price]])-1</f>
        <v>2.9480201525605487E-2</v>
      </c>
      <c r="AG313" s="1">
        <f>(Table2[[#This Row],[Close Price]]/Table2[[#This Row],[Current Month Low]])-1</f>
        <v>1.9346189543157699E-2</v>
      </c>
      <c r="AH313" s="1">
        <f>(Table2[[#This Row],[Current Month High]]/Table2[[#This Row],[Close Price]])-1</f>
        <v>3.945531432733751E-2</v>
      </c>
      <c r="AI313">
        <v>23.881593590028899</v>
      </c>
      <c r="AJ313">
        <v>60.459076004025803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-0.09</v>
      </c>
      <c r="AM313" t="s">
        <v>3202</v>
      </c>
      <c r="AN313">
        <v>-1.51</v>
      </c>
      <c r="AO313" t="s">
        <v>3202</v>
      </c>
      <c r="AP313">
        <v>3.727793733326E-2</v>
      </c>
      <c r="AQ313">
        <f>(Table2[[#This Row],[Sharpe Ratio]]-AVERAGE(Table2[Sharpe Ratio]))/_xlfn.STDEV.P(Table2[Sharpe Ratio])</f>
        <v>-0.32206366488686405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-1.6475485545398989</v>
      </c>
      <c r="AS313">
        <f>_xlfn.RANK.AVG(Table2[[#This Row],[1Y Return vs Nifty Z-Score]],Table2[1Y Return vs Nifty Z-Score])</f>
        <v>303</v>
      </c>
      <c r="AT313">
        <f>_xlfn.RANK.AVG(Table2[[#This Row],[6M Return vs Nifty Z-Score]],Table2[6M Return vs Nifty Z-Score])</f>
        <v>256</v>
      </c>
      <c r="AU313">
        <f>_xlfn.RANK.AVG(Table2[[#This Row],[Sharpe Ratio Z-Score]],Table2[Sharpe Ratio Z-Score])</f>
        <v>427</v>
      </c>
      <c r="AV313">
        <f>(Table2[[#This Row],[Rank 1Y]]+Table2[[#This Row],[Rank 6M]]+Table2[[#This Row],[Rank Sharpe]])/3</f>
        <v>328.66666666666669</v>
      </c>
    </row>
    <row r="314" spans="1:48" x14ac:dyDescent="0.3">
      <c r="A314" t="s">
        <v>117</v>
      </c>
      <c r="B314" t="s">
        <v>118</v>
      </c>
      <c r="C314" t="s">
        <v>3156</v>
      </c>
      <c r="D314" t="s">
        <v>18</v>
      </c>
      <c r="E314">
        <v>244664.57622385799</v>
      </c>
      <c r="F314">
        <v>173.26</v>
      </c>
      <c r="G314">
        <v>62.264099176570902</v>
      </c>
      <c r="H314">
        <f>(Table2[[#This Row],[1Y Return vs Nifty]]-AVERAGE(Table2[1Y Return vs Nifty]))/_xlfn.STDEV.P(Table2[1Y Return vs Nifty])</f>
        <v>0.5565217315147396</v>
      </c>
      <c r="I314">
        <v>-3.3217849967554698</v>
      </c>
      <c r="J314">
        <f>(Table2[[#This Row],[1M Return vs Nifty]]-AVERAGE(Table2[1M Return vs Nifty]))/_xlfn.STDEV.P(Table2[1M Return vs Nifty])</f>
        <v>-0.27404366435442185</v>
      </c>
      <c r="K314">
        <v>-13.4613833671773</v>
      </c>
      <c r="L314">
        <f>(Table2[[#This Row],[6M Return vs Nifty]]-AVERAGE(Table2[6M Return vs Nifty]))/_xlfn.STDEV.P(Table2[6M Return vs Nifty])</f>
        <v>-0.87624256178337012</v>
      </c>
      <c r="M314">
        <v>-5.9463402208465297</v>
      </c>
      <c r="N314">
        <f>(Table2[[#This Row],[1W Return vs Nifty]]-AVERAGE(Table2[1W Return vs Nifty]))/_xlfn.STDEV.P(Table2[1W Return vs Nifty])</f>
        <v>-0.9162229516003535</v>
      </c>
      <c r="O314">
        <v>174.32</v>
      </c>
      <c r="P314">
        <v>172.48116321399499</v>
      </c>
      <c r="Q314">
        <v>156.291290983755</v>
      </c>
      <c r="R314">
        <v>45.873090436460899</v>
      </c>
      <c r="S314" s="1">
        <f>(Table2[[#This Row],[Close Price]]-Table2[[#This Row],[20D EMA]])/Table2[[#This Row],[20D EMA]]</f>
        <v>-6.0807709958696785E-3</v>
      </c>
      <c r="T314" s="1">
        <f>(Table2[[#This Row],[Close Price]]-Table2[[#This Row],[50D EMA]])/Table2[[#This Row],[50D EMA]]</f>
        <v>4.5154889466898461E-3</v>
      </c>
      <c r="U314" s="1">
        <f>(Table2[[#This Row],[Close Price]]-Table2[[#This Row],[200D EMA]])/Table2[[#This Row],[200D EMA]]</f>
        <v>0.10857104646994517</v>
      </c>
      <c r="V314">
        <v>1.0042298416867299</v>
      </c>
      <c r="W314">
        <v>170.07</v>
      </c>
      <c r="X314">
        <v>173.7</v>
      </c>
      <c r="Y314">
        <v>169.09</v>
      </c>
      <c r="Z314">
        <v>177.89</v>
      </c>
      <c r="AA314">
        <v>169.09</v>
      </c>
      <c r="AB314">
        <v>184</v>
      </c>
      <c r="AC314" s="1">
        <f>(Table2[[#This Row],[Close Price]]/Table2[[#This Row],[Day Low]])-1</f>
        <v>1.875698241900392E-2</v>
      </c>
      <c r="AD314" s="1">
        <f>(Table2[[#This Row],[Day High]]/Table2[[#This Row],[Close Price]])-1</f>
        <v>2.5395359575204335E-3</v>
      </c>
      <c r="AE314" s="1">
        <f>(Table2[[#This Row],[Close Price]]/Table2[[#This Row],[Current Week Low]])-1</f>
        <v>2.4661422910875697E-2</v>
      </c>
      <c r="AF314" s="1">
        <f>(Table2[[#This Row],[Current Week High]]/Table2[[#This Row],[Close Price]])-1</f>
        <v>2.6722844280272495E-2</v>
      </c>
      <c r="AG314" s="1">
        <f>(Table2[[#This Row],[Close Price]]/Table2[[#This Row],[Current Month Low]])-1</f>
        <v>2.4661422910875697E-2</v>
      </c>
      <c r="AH314" s="1">
        <f>(Table2[[#This Row],[Current Month High]]/Table2[[#This Row],[Close Price]])-1</f>
        <v>6.1987764054022954E-2</v>
      </c>
      <c r="AI314">
        <v>13.586517372734599</v>
      </c>
      <c r="AJ314">
        <v>102.643274853801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3204</v>
      </c>
      <c r="AN314">
        <v>0.01</v>
      </c>
      <c r="AO314" t="s">
        <v>3203</v>
      </c>
      <c r="AP314">
        <v>0.102852934806239</v>
      </c>
      <c r="AQ314">
        <f>(Table2[[#This Row],[Sharpe Ratio]]-AVERAGE(Table2[Sharpe Ratio]))/_xlfn.STDEV.P(Table2[Sharpe Ratio])</f>
        <v>0.44360845351750772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-1.0663789927058982</v>
      </c>
      <c r="AS314">
        <f>_xlfn.RANK.AVG(Table2[[#This Row],[1Y Return vs Nifty Z-Score]],Table2[1Y Return vs Nifty Z-Score])</f>
        <v>155</v>
      </c>
      <c r="AT314">
        <f>_xlfn.RANK.AVG(Table2[[#This Row],[6M Return vs Nifty Z-Score]],Table2[6M Return vs Nifty Z-Score])</f>
        <v>611</v>
      </c>
      <c r="AU314">
        <f>_xlfn.RANK.AVG(Table2[[#This Row],[Sharpe Ratio Z-Score]],Table2[Sharpe Ratio Z-Score])</f>
        <v>226</v>
      </c>
      <c r="AV314">
        <f>(Table2[[#This Row],[Rank 1Y]]+Table2[[#This Row],[Rank 6M]]+Table2[[#This Row],[Rank Sharpe]])/3</f>
        <v>330.66666666666669</v>
      </c>
    </row>
    <row r="315" spans="1:48" x14ac:dyDescent="0.3">
      <c r="A315" t="s">
        <v>1549</v>
      </c>
      <c r="B315" t="s">
        <v>1550</v>
      </c>
      <c r="C315" t="s">
        <v>3163</v>
      </c>
      <c r="D315" t="s">
        <v>843</v>
      </c>
      <c r="E315">
        <v>6491.7584878509997</v>
      </c>
      <c r="F315">
        <v>219.31</v>
      </c>
      <c r="G315">
        <v>24.0002759974535</v>
      </c>
      <c r="H315">
        <f>(Table2[[#This Row],[1Y Return vs Nifty]]-AVERAGE(Table2[1Y Return vs Nifty]))/_xlfn.STDEV.P(Table2[1Y Return vs Nifty])</f>
        <v>-7.5590559349183142E-2</v>
      </c>
      <c r="I315">
        <v>1.3736819095955599</v>
      </c>
      <c r="J315">
        <f>(Table2[[#This Row],[1M Return vs Nifty]]-AVERAGE(Table2[1M Return vs Nifty]))/_xlfn.STDEV.P(Table2[1M Return vs Nifty])</f>
        <v>0.1700984675880502</v>
      </c>
      <c r="K315">
        <v>8.1692926819197709</v>
      </c>
      <c r="L315">
        <f>(Table2[[#This Row],[6M Return vs Nifty]]-AVERAGE(Table2[6M Return vs Nifty]))/_xlfn.STDEV.P(Table2[6M Return vs Nifty])</f>
        <v>-0.20474190503678547</v>
      </c>
      <c r="M315">
        <v>-0.72577113781720104</v>
      </c>
      <c r="N315">
        <f>(Table2[[#This Row],[1W Return vs Nifty]]-AVERAGE(Table2[1W Return vs Nifty]))/_xlfn.STDEV.P(Table2[1W Return vs Nifty])</f>
        <v>0.29256780998252968</v>
      </c>
      <c r="O315">
        <v>214.46</v>
      </c>
      <c r="P315">
        <v>213.64488153840401</v>
      </c>
      <c r="Q315">
        <v>197.86018735337899</v>
      </c>
      <c r="R315">
        <v>63.401315374478401</v>
      </c>
      <c r="S315" s="1">
        <f>(Table2[[#This Row],[Close Price]]-Table2[[#This Row],[20D EMA]])/Table2[[#This Row],[20D EMA]]</f>
        <v>2.2614939848922849E-2</v>
      </c>
      <c r="T315" s="1">
        <f>(Table2[[#This Row],[Close Price]]-Table2[[#This Row],[50D EMA]])/Table2[[#This Row],[50D EMA]]</f>
        <v>2.6516518536755369E-2</v>
      </c>
      <c r="U315" s="1">
        <f>(Table2[[#This Row],[Close Price]]-Table2[[#This Row],[200D EMA]])/Table2[[#This Row],[200D EMA]]</f>
        <v>0.10840893730840137</v>
      </c>
      <c r="V315">
        <v>0.73724999839604499</v>
      </c>
      <c r="W315">
        <v>216.98</v>
      </c>
      <c r="X315">
        <v>221.7</v>
      </c>
      <c r="Y315">
        <v>211.22</v>
      </c>
      <c r="Z315">
        <v>224.4</v>
      </c>
      <c r="AA315">
        <v>211.22</v>
      </c>
      <c r="AB315">
        <v>224.4</v>
      </c>
      <c r="AC315" s="1">
        <f>(Table2[[#This Row],[Close Price]]/Table2[[#This Row],[Day Low]])-1</f>
        <v>1.0738316895566369E-2</v>
      </c>
      <c r="AD315" s="1">
        <f>(Table2[[#This Row],[Day High]]/Table2[[#This Row],[Close Price]])-1</f>
        <v>1.089781587706895E-2</v>
      </c>
      <c r="AE315" s="1">
        <f>(Table2[[#This Row],[Close Price]]/Table2[[#This Row],[Current Week Low]])-1</f>
        <v>3.8301297225641573E-2</v>
      </c>
      <c r="AF315" s="1">
        <f>(Table2[[#This Row],[Current Week High]]/Table2[[#This Row],[Close Price]])-1</f>
        <v>2.3209155989238894E-2</v>
      </c>
      <c r="AG315" s="1">
        <f>(Table2[[#This Row],[Close Price]]/Table2[[#This Row],[Current Month Low]])-1</f>
        <v>3.8301297225641573E-2</v>
      </c>
      <c r="AH315" s="1">
        <f>(Table2[[#This Row],[Current Month High]]/Table2[[#This Row],[Close Price]])-1</f>
        <v>2.3209155989238894E-2</v>
      </c>
      <c r="AI315">
        <v>16.091377502165798</v>
      </c>
      <c r="AJ315">
        <v>74.609872611464894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0.01</v>
      </c>
      <c r="AM315" t="s">
        <v>3203</v>
      </c>
      <c r="AN315">
        <v>3.24</v>
      </c>
      <c r="AO315" t="s">
        <v>3203</v>
      </c>
      <c r="AP315">
        <v>8.4503337560844993E-2</v>
      </c>
      <c r="AQ315">
        <f>(Table2[[#This Row],[Sharpe Ratio]]-AVERAGE(Table2[Sharpe Ratio]))/_xlfn.STDEV.P(Table2[Sharpe Ratio])</f>
        <v>0.22935339387320902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0.4116872070578203</v>
      </c>
      <c r="AS315">
        <f>_xlfn.RANK.AVG(Table2[[#This Row],[1Y Return vs Nifty Z-Score]],Table2[1Y Return vs Nifty Z-Score])</f>
        <v>323</v>
      </c>
      <c r="AT315">
        <f>_xlfn.RANK.AVG(Table2[[#This Row],[6M Return vs Nifty Z-Score]],Table2[6M Return vs Nifty Z-Score])</f>
        <v>386</v>
      </c>
      <c r="AU315">
        <f>_xlfn.RANK.AVG(Table2[[#This Row],[Sharpe Ratio Z-Score]],Table2[Sharpe Ratio Z-Score])</f>
        <v>284</v>
      </c>
      <c r="AV315">
        <f>(Table2[[#This Row],[Rank 1Y]]+Table2[[#This Row],[Rank 6M]]+Table2[[#This Row],[Rank Sharpe]])/3</f>
        <v>331</v>
      </c>
    </row>
    <row r="316" spans="1:48" x14ac:dyDescent="0.3">
      <c r="A316" t="s">
        <v>312</v>
      </c>
      <c r="B316" t="s">
        <v>313</v>
      </c>
      <c r="C316" t="s">
        <v>3162</v>
      </c>
      <c r="D316" t="s">
        <v>269</v>
      </c>
      <c r="E316">
        <v>88814.594407559998</v>
      </c>
      <c r="F316">
        <v>913.8</v>
      </c>
      <c r="G316">
        <v>20.7688121844036</v>
      </c>
      <c r="H316">
        <f>(Table2[[#This Row],[1Y Return vs Nifty]]-AVERAGE(Table2[1Y Return vs Nifty]))/_xlfn.STDEV.P(Table2[1Y Return vs Nifty])</f>
        <v>-0.12897382908020208</v>
      </c>
      <c r="I316">
        <v>-4.6146236568304504</v>
      </c>
      <c r="J316">
        <f>(Table2[[#This Row],[1M Return vs Nifty]]-AVERAGE(Table2[1M Return vs Nifty]))/_xlfn.STDEV.P(Table2[1M Return vs Nifty])</f>
        <v>-0.39633269975720353</v>
      </c>
      <c r="K316">
        <v>5.3147787930308796</v>
      </c>
      <c r="L316">
        <f>(Table2[[#This Row],[6M Return vs Nifty]]-AVERAGE(Table2[6M Return vs Nifty]))/_xlfn.STDEV.P(Table2[6M Return vs Nifty])</f>
        <v>-0.29335716360431191</v>
      </c>
      <c r="M316">
        <v>-0.28070922519543801</v>
      </c>
      <c r="N316">
        <f>(Table2[[#This Row],[1W Return vs Nifty]]-AVERAGE(Table2[1W Return vs Nifty]))/_xlfn.STDEV.P(Table2[1W Return vs Nifty])</f>
        <v>0.39561916698083982</v>
      </c>
      <c r="O316">
        <v>881.99</v>
      </c>
      <c r="P316">
        <v>881.482560964247</v>
      </c>
      <c r="Q316">
        <v>803.93362415120998</v>
      </c>
      <c r="R316">
        <v>69.679294442678795</v>
      </c>
      <c r="S316" s="1">
        <f>(Table2[[#This Row],[Close Price]]-Table2[[#This Row],[20D EMA]])/Table2[[#This Row],[20D EMA]]</f>
        <v>3.6066168550663774E-2</v>
      </c>
      <c r="T316" s="1">
        <f>(Table2[[#This Row],[Close Price]]-Table2[[#This Row],[50D EMA]])/Table2[[#This Row],[50D EMA]]</f>
        <v>3.6662596025043487E-2</v>
      </c>
      <c r="U316" s="1">
        <f>(Table2[[#This Row],[Close Price]]-Table2[[#This Row],[200D EMA]])/Table2[[#This Row],[200D EMA]]</f>
        <v>0.13666100353096497</v>
      </c>
      <c r="V316">
        <v>1.06618521871038</v>
      </c>
      <c r="W316">
        <v>884.45</v>
      </c>
      <c r="X316">
        <v>923.8</v>
      </c>
      <c r="Y316">
        <v>873.5</v>
      </c>
      <c r="Z316">
        <v>923.8</v>
      </c>
      <c r="AA316">
        <v>860.25</v>
      </c>
      <c r="AB316">
        <v>923.8</v>
      </c>
      <c r="AC316" s="1">
        <f>(Table2[[#This Row],[Close Price]]/Table2[[#This Row],[Day Low]])-1</f>
        <v>3.3184464921702572E-2</v>
      </c>
      <c r="AD316" s="1">
        <f>(Table2[[#This Row],[Day High]]/Table2[[#This Row],[Close Price]])-1</f>
        <v>1.0943313635368712E-2</v>
      </c>
      <c r="AE316" s="1">
        <f>(Table2[[#This Row],[Close Price]]/Table2[[#This Row],[Current Week Low]])-1</f>
        <v>4.6136233543216942E-2</v>
      </c>
      <c r="AF316" s="1">
        <f>(Table2[[#This Row],[Current Week High]]/Table2[[#This Row],[Close Price]])-1</f>
        <v>1.0943313635368712E-2</v>
      </c>
      <c r="AG316" s="1">
        <f>(Table2[[#This Row],[Close Price]]/Table2[[#This Row],[Current Month Low]])-1</f>
        <v>6.2249346120313742E-2</v>
      </c>
      <c r="AH316" s="1">
        <f>(Table2[[#This Row],[Current Month High]]/Table2[[#This Row],[Close Price]])-1</f>
        <v>1.0943313635368712E-2</v>
      </c>
      <c r="AI316">
        <v>7.23353031297877</v>
      </c>
      <c r="AJ316">
        <v>72.074192637228094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-0.15</v>
      </c>
      <c r="AM316" t="s">
        <v>3202</v>
      </c>
      <c r="AN316">
        <v>6.96</v>
      </c>
      <c r="AO316" t="s">
        <v>3203</v>
      </c>
      <c r="AP316">
        <v>9.6844293876249002E-2</v>
      </c>
      <c r="AQ316">
        <f>(Table2[[#This Row],[Sharpe Ratio]]-AVERAGE(Table2[Sharpe Ratio]))/_xlfn.STDEV.P(Table2[Sharpe Ratio])</f>
        <v>0.3734498716358628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-4.9594653825014878E-2</v>
      </c>
      <c r="AS316">
        <f>_xlfn.RANK.AVG(Table2[[#This Row],[1Y Return vs Nifty Z-Score]],Table2[1Y Return vs Nifty Z-Score])</f>
        <v>342</v>
      </c>
      <c r="AT316">
        <f>_xlfn.RANK.AVG(Table2[[#This Row],[6M Return vs Nifty Z-Score]],Table2[6M Return vs Nifty Z-Score])</f>
        <v>415</v>
      </c>
      <c r="AU316">
        <f>_xlfn.RANK.AVG(Table2[[#This Row],[Sharpe Ratio Z-Score]],Table2[Sharpe Ratio Z-Score])</f>
        <v>237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1398</v>
      </c>
      <c r="B317" t="s">
        <v>1399</v>
      </c>
      <c r="C317" t="s">
        <v>3161</v>
      </c>
      <c r="D317" t="s">
        <v>46</v>
      </c>
      <c r="E317">
        <v>8092.2675699949996</v>
      </c>
      <c r="F317">
        <v>553.45000000000005</v>
      </c>
      <c r="G317">
        <v>55.819921217474899</v>
      </c>
      <c r="H317">
        <f>(Table2[[#This Row],[1Y Return vs Nifty]]-AVERAGE(Table2[1Y Return vs Nifty]))/_xlfn.STDEV.P(Table2[1Y Return vs Nifty])</f>
        <v>0.45006493357819505</v>
      </c>
      <c r="I317">
        <v>-1.13284968753417</v>
      </c>
      <c r="J317">
        <f>(Table2[[#This Row],[1M Return vs Nifty]]-AVERAGE(Table2[1M Return vs Nifty]))/_xlfn.STDEV.P(Table2[1M Return vs Nifty])</f>
        <v>-6.6993244383040718E-2</v>
      </c>
      <c r="K317">
        <v>18.4817887022954</v>
      </c>
      <c r="L317">
        <f>(Table2[[#This Row],[6M Return vs Nifty]]-AVERAGE(Table2[6M Return vs Nifty]))/_xlfn.STDEV.P(Table2[6M Return vs Nifty])</f>
        <v>0.11539824382683915</v>
      </c>
      <c r="M317">
        <v>-0.58906888618495201</v>
      </c>
      <c r="N317">
        <f>(Table2[[#This Row],[1W Return vs Nifty]]-AVERAGE(Table2[1W Return vs Nifty]))/_xlfn.STDEV.P(Table2[1W Return vs Nifty])</f>
        <v>0.32422037816667781</v>
      </c>
      <c r="O317">
        <v>545.71</v>
      </c>
      <c r="P317">
        <v>529.82450726213597</v>
      </c>
      <c r="Q317">
        <v>457.85663744933601</v>
      </c>
      <c r="R317">
        <v>52.953544339797801</v>
      </c>
      <c r="S317" s="1">
        <f>(Table2[[#This Row],[Close Price]]-Table2[[#This Row],[20D EMA]])/Table2[[#This Row],[20D EMA]]</f>
        <v>1.4183357460922483E-2</v>
      </c>
      <c r="T317" s="1">
        <f>(Table2[[#This Row],[Close Price]]-Table2[[#This Row],[50D EMA]])/Table2[[#This Row],[50D EMA]]</f>
        <v>4.4591166346661895E-2</v>
      </c>
      <c r="U317" s="1">
        <f>(Table2[[#This Row],[Close Price]]-Table2[[#This Row],[200D EMA]])/Table2[[#This Row],[200D EMA]]</f>
        <v>0.20878448564861504</v>
      </c>
      <c r="V317">
        <v>0.584682891413283</v>
      </c>
      <c r="W317">
        <v>548</v>
      </c>
      <c r="X317">
        <v>560.95000000000005</v>
      </c>
      <c r="Y317">
        <v>528.15</v>
      </c>
      <c r="Z317">
        <v>573</v>
      </c>
      <c r="AA317">
        <v>528.15</v>
      </c>
      <c r="AB317">
        <v>581.75</v>
      </c>
      <c r="AC317" s="1">
        <f>(Table2[[#This Row],[Close Price]]/Table2[[#This Row],[Day Low]])-1</f>
        <v>9.9452554744525745E-3</v>
      </c>
      <c r="AD317" s="1">
        <f>(Table2[[#This Row],[Day High]]/Table2[[#This Row],[Close Price]])-1</f>
        <v>1.3551359653085182E-2</v>
      </c>
      <c r="AE317" s="1">
        <f>(Table2[[#This Row],[Close Price]]/Table2[[#This Row],[Current Week Low]])-1</f>
        <v>4.7903057843415864E-2</v>
      </c>
      <c r="AF317" s="1">
        <f>(Table2[[#This Row],[Current Week High]]/Table2[[#This Row],[Close Price]])-1</f>
        <v>3.5323877495708755E-2</v>
      </c>
      <c r="AG317" s="1">
        <f>(Table2[[#This Row],[Close Price]]/Table2[[#This Row],[Current Month Low]])-1</f>
        <v>4.7903057843415864E-2</v>
      </c>
      <c r="AH317" s="1">
        <f>(Table2[[#This Row],[Current Month High]]/Table2[[#This Row],[Close Price]])-1</f>
        <v>5.1133797090974653E-2</v>
      </c>
      <c r="AI317">
        <v>6.2426596801879102</v>
      </c>
      <c r="AJ317">
        <v>93.344978165938798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3202</v>
      </c>
      <c r="AN317">
        <v>-4.04</v>
      </c>
      <c r="AO317" t="s">
        <v>3202</v>
      </c>
      <c r="AP317">
        <v>1.238134760429E-3</v>
      </c>
      <c r="AQ317">
        <f>(Table2[[#This Row],[Sharpe Ratio]]-AVERAGE(Table2[Sharpe Ratio]))/_xlfn.STDEV.P(Table2[Sharpe Ratio])</f>
        <v>-0.74287453863772579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7.9815772550945518E-2</v>
      </c>
      <c r="AS317">
        <f>_xlfn.RANK.AVG(Table2[[#This Row],[1Y Return vs Nifty Z-Score]],Table2[1Y Return vs Nifty Z-Score])</f>
        <v>173</v>
      </c>
      <c r="AT317">
        <f>_xlfn.RANK.AVG(Table2[[#This Row],[6M Return vs Nifty Z-Score]],Table2[6M Return vs Nifty Z-Score])</f>
        <v>286</v>
      </c>
      <c r="AU317">
        <f>_xlfn.RANK.AVG(Table2[[#This Row],[Sharpe Ratio Z-Score]],Table2[Sharpe Ratio Z-Score])</f>
        <v>535</v>
      </c>
      <c r="AV317">
        <f>(Table2[[#This Row],[Rank 1Y]]+Table2[[#This Row],[Rank 6M]]+Table2[[#This Row],[Rank Sharpe]])/3</f>
        <v>331.33333333333331</v>
      </c>
    </row>
    <row r="318" spans="1:48" x14ac:dyDescent="0.3">
      <c r="A318" t="s">
        <v>673</v>
      </c>
      <c r="B318" t="s">
        <v>674</v>
      </c>
      <c r="C318" t="s">
        <v>3159</v>
      </c>
      <c r="D318" t="s">
        <v>675</v>
      </c>
      <c r="E318">
        <v>28005.049808009899</v>
      </c>
      <c r="F318">
        <v>291.45</v>
      </c>
      <c r="G318">
        <v>47.272413876323299</v>
      </c>
      <c r="H318">
        <f>(Table2[[#This Row],[1Y Return vs Nifty]]-AVERAGE(Table2[1Y Return vs Nifty]))/_xlfn.STDEV.P(Table2[1Y Return vs Nifty])</f>
        <v>0.30886146780585083</v>
      </c>
      <c r="I318">
        <v>-2.87847799322881</v>
      </c>
      <c r="J318">
        <f>(Table2[[#This Row],[1M Return vs Nifty]]-AVERAGE(Table2[1M Return vs Nifty]))/_xlfn.STDEV.P(Table2[1M Return vs Nifty])</f>
        <v>-0.23211145152484214</v>
      </c>
      <c r="K318">
        <v>-2.1951269011745</v>
      </c>
      <c r="L318">
        <f>(Table2[[#This Row],[6M Return vs Nifty]]-AVERAGE(Table2[6M Return vs Nifty]))/_xlfn.STDEV.P(Table2[6M Return vs Nifty])</f>
        <v>-0.52649396405925353</v>
      </c>
      <c r="M318">
        <v>-2.6465808179662398</v>
      </c>
      <c r="N318">
        <f>(Table2[[#This Row],[1W Return vs Nifty]]-AVERAGE(Table2[1W Return vs Nifty]))/_xlfn.STDEV.P(Table2[1W Return vs Nifty])</f>
        <v>-0.15218389413165695</v>
      </c>
      <c r="O318">
        <v>295.61</v>
      </c>
      <c r="P318">
        <v>297.35962728749797</v>
      </c>
      <c r="Q318">
        <v>279.45733818872498</v>
      </c>
      <c r="R318">
        <v>44.940180613865301</v>
      </c>
      <c r="S318" s="1">
        <f>(Table2[[#This Row],[Close Price]]-Table2[[#This Row],[20D EMA]])/Table2[[#This Row],[20D EMA]]</f>
        <v>-1.407259564967364E-2</v>
      </c>
      <c r="T318" s="1">
        <f>(Table2[[#This Row],[Close Price]]-Table2[[#This Row],[50D EMA]])/Table2[[#This Row],[50D EMA]]</f>
        <v>-1.9873670616974318E-2</v>
      </c>
      <c r="U318" s="1">
        <f>(Table2[[#This Row],[Close Price]]-Table2[[#This Row],[200D EMA]])/Table2[[#This Row],[200D EMA]]</f>
        <v>4.2914105920439455E-2</v>
      </c>
      <c r="V318">
        <v>0.60414002847005999</v>
      </c>
      <c r="W318">
        <v>288.75</v>
      </c>
      <c r="X318">
        <v>295.89999999999998</v>
      </c>
      <c r="Y318">
        <v>278</v>
      </c>
      <c r="Z318">
        <v>308</v>
      </c>
      <c r="AA318">
        <v>278</v>
      </c>
      <c r="AB318">
        <v>308</v>
      </c>
      <c r="AC318" s="1">
        <f>(Table2[[#This Row],[Close Price]]/Table2[[#This Row],[Day Low]])-1</f>
        <v>9.3506493506492205E-3</v>
      </c>
      <c r="AD318" s="1">
        <f>(Table2[[#This Row],[Day High]]/Table2[[#This Row],[Close Price]])-1</f>
        <v>1.5268485160404799E-2</v>
      </c>
      <c r="AE318" s="1">
        <f>(Table2[[#This Row],[Close Price]]/Table2[[#This Row],[Current Week Low]])-1</f>
        <v>4.8381294964028765E-2</v>
      </c>
      <c r="AF318" s="1">
        <f>(Table2[[#This Row],[Current Week High]]/Table2[[#This Row],[Close Price]])-1</f>
        <v>5.6785040315663116E-2</v>
      </c>
      <c r="AG318" s="1">
        <f>(Table2[[#This Row],[Close Price]]/Table2[[#This Row],[Current Month Low]])-1</f>
        <v>4.8381294964028765E-2</v>
      </c>
      <c r="AH318" s="1">
        <f>(Table2[[#This Row],[Current Month High]]/Table2[[#This Row],[Close Price]])-1</f>
        <v>5.6785040315663116E-2</v>
      </c>
      <c r="AI318">
        <v>31.8579516212043</v>
      </c>
      <c r="AJ318">
        <v>88.0322580645161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-0.11</v>
      </c>
      <c r="AM318" t="s">
        <v>3202</v>
      </c>
      <c r="AN318">
        <v>-3.49</v>
      </c>
      <c r="AO318" t="s">
        <v>3202</v>
      </c>
      <c r="AP318">
        <v>8.1654441675645006E-2</v>
      </c>
      <c r="AQ318">
        <f>(Table2[[#This Row],[Sharpe Ratio]]-AVERAGE(Table2[Sharpe Ratio]))/_xlfn.STDEV.P(Table2[Sharpe Ratio])</f>
        <v>0.19608888405094921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212</v>
      </c>
      <c r="AT318">
        <f>_xlfn.RANK.AVG(Table2[[#This Row],[6M Return vs Nifty Z-Score]],Table2[6M Return vs Nifty Z-Score])</f>
        <v>498</v>
      </c>
      <c r="AU318">
        <f>_xlfn.RANK.AVG(Table2[[#This Row],[Sharpe Ratio Z-Score]],Table2[Sharpe Ratio Z-Score])</f>
        <v>293</v>
      </c>
      <c r="AV318">
        <f>(Table2[[#This Row],[Rank 1Y]]+Table2[[#This Row],[Rank 6M]]+Table2[[#This Row],[Rank Sharpe]])/3</f>
        <v>334.33333333333331</v>
      </c>
    </row>
    <row r="319" spans="1:48" x14ac:dyDescent="0.3">
      <c r="A319" t="s">
        <v>744</v>
      </c>
      <c r="B319" t="s">
        <v>745</v>
      </c>
      <c r="C319" t="s">
        <v>3170</v>
      </c>
      <c r="D319" t="s">
        <v>258</v>
      </c>
      <c r="E319">
        <v>23068.625295360001</v>
      </c>
      <c r="F319">
        <v>729.6</v>
      </c>
      <c r="G319">
        <v>19.2394010516336</v>
      </c>
      <c r="H319">
        <f>(Table2[[#This Row],[1Y Return vs Nifty]]-AVERAGE(Table2[1Y Return vs Nifty]))/_xlfn.STDEV.P(Table2[1Y Return vs Nifty])</f>
        <v>-0.1542394584524297</v>
      </c>
      <c r="I319">
        <v>10.8673316251251</v>
      </c>
      <c r="J319">
        <f>(Table2[[#This Row],[1M Return vs Nifty]]-AVERAGE(Table2[1M Return vs Nifty]))/_xlfn.STDEV.P(Table2[1M Return vs Nifty])</f>
        <v>1.0680985831606054</v>
      </c>
      <c r="K319">
        <v>1.800847727509</v>
      </c>
      <c r="L319">
        <f>(Table2[[#This Row],[6M Return vs Nifty]]-AVERAGE(Table2[6M Return vs Nifty]))/_xlfn.STDEV.P(Table2[6M Return vs Nifty])</f>
        <v>-0.40244330649251187</v>
      </c>
      <c r="M319">
        <v>3.8604035743794398</v>
      </c>
      <c r="N319">
        <f>(Table2[[#This Row],[1W Return vs Nifty]]-AVERAGE(Table2[1W Return vs Nifty]))/_xlfn.STDEV.P(Table2[1W Return vs Nifty])</f>
        <v>1.3544684447484796</v>
      </c>
      <c r="O319">
        <v>698.73</v>
      </c>
      <c r="P319">
        <v>684.60339075729803</v>
      </c>
      <c r="Q319">
        <v>632.85932290654898</v>
      </c>
      <c r="R319">
        <v>75.402898967204706</v>
      </c>
      <c r="S319" s="1">
        <f>(Table2[[#This Row],[Close Price]]-Table2[[#This Row],[20D EMA]])/Table2[[#This Row],[20D EMA]]</f>
        <v>4.4180155424842216E-2</v>
      </c>
      <c r="T319" s="1">
        <f>(Table2[[#This Row],[Close Price]]-Table2[[#This Row],[50D EMA]])/Table2[[#This Row],[50D EMA]]</f>
        <v>6.572653575806485E-2</v>
      </c>
      <c r="U319" s="1">
        <f>(Table2[[#This Row],[Close Price]]-Table2[[#This Row],[200D EMA]])/Table2[[#This Row],[200D EMA]]</f>
        <v>0.15286284580457421</v>
      </c>
      <c r="V319">
        <v>0.60854998566399099</v>
      </c>
      <c r="W319">
        <v>723.55</v>
      </c>
      <c r="X319">
        <v>740</v>
      </c>
      <c r="Y319">
        <v>687.4</v>
      </c>
      <c r="Z319">
        <v>740</v>
      </c>
      <c r="AA319">
        <v>687</v>
      </c>
      <c r="AB319">
        <v>740</v>
      </c>
      <c r="AC319" s="1">
        <f>(Table2[[#This Row],[Close Price]]/Table2[[#This Row],[Day Low]])-1</f>
        <v>8.3615506875822643E-3</v>
      </c>
      <c r="AD319" s="1">
        <f>(Table2[[#This Row],[Day High]]/Table2[[#This Row],[Close Price]])-1</f>
        <v>1.4254385964912242E-2</v>
      </c>
      <c r="AE319" s="1">
        <f>(Table2[[#This Row],[Close Price]]/Table2[[#This Row],[Current Week Low]])-1</f>
        <v>6.1390747745126539E-2</v>
      </c>
      <c r="AF319" s="1">
        <f>(Table2[[#This Row],[Current Week High]]/Table2[[#This Row],[Close Price]])-1</f>
        <v>1.4254385964912242E-2</v>
      </c>
      <c r="AG319" s="1">
        <f>(Table2[[#This Row],[Close Price]]/Table2[[#This Row],[Current Month Low]])-1</f>
        <v>6.2008733624454138E-2</v>
      </c>
      <c r="AH319" s="1">
        <f>(Table2[[#This Row],[Current Month High]]/Table2[[#This Row],[Close Price]])-1</f>
        <v>1.4254385964912242E-2</v>
      </c>
      <c r="AI319">
        <v>9.5052083333333197</v>
      </c>
      <c r="AJ319">
        <v>56.298200514138799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-7.0000000000000007E-2</v>
      </c>
      <c r="AM319" t="s">
        <v>3202</v>
      </c>
      <c r="AN319">
        <v>1.1100000000000001</v>
      </c>
      <c r="AO319" t="s">
        <v>3203</v>
      </c>
      <c r="AP319">
        <v>0.116619378223436</v>
      </c>
      <c r="AQ319">
        <f>(Table2[[#This Row],[Sharpe Ratio]]-AVERAGE(Table2[Sharpe Ratio]))/_xlfn.STDEV.P(Table2[Sharpe Ratio])</f>
        <v>0.60434931970637074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2.470233582670514</v>
      </c>
      <c r="AS319">
        <f>_xlfn.RANK.AVG(Table2[[#This Row],[1Y Return vs Nifty Z-Score]],Table2[1Y Return vs Nifty Z-Score])</f>
        <v>353</v>
      </c>
      <c r="AT319">
        <f>_xlfn.RANK.AVG(Table2[[#This Row],[6M Return vs Nifty Z-Score]],Table2[6M Return vs Nifty Z-Score])</f>
        <v>457</v>
      </c>
      <c r="AU319">
        <f>_xlfn.RANK.AVG(Table2[[#This Row],[Sharpe Ratio Z-Score]],Table2[Sharpe Ratio Z-Score])</f>
        <v>193</v>
      </c>
      <c r="AV319">
        <f>(Table2[[#This Row],[Rank 1Y]]+Table2[[#This Row],[Rank 6M]]+Table2[[#This Row],[Rank Sharpe]])/3</f>
        <v>334.33333333333331</v>
      </c>
    </row>
    <row r="320" spans="1:48" x14ac:dyDescent="0.3">
      <c r="A320" t="s">
        <v>982</v>
      </c>
      <c r="B320" t="s">
        <v>983</v>
      </c>
      <c r="C320" t="s">
        <v>3160</v>
      </c>
      <c r="D320" t="s">
        <v>984</v>
      </c>
      <c r="E320">
        <v>15029.9792844</v>
      </c>
      <c r="F320">
        <v>781.75</v>
      </c>
      <c r="G320">
        <v>35.251610275105797</v>
      </c>
      <c r="H320">
        <f>(Table2[[#This Row],[1Y Return vs Nifty]]-AVERAGE(Table2[1Y Return vs Nifty]))/_xlfn.STDEV.P(Table2[1Y Return vs Nifty])</f>
        <v>0.11027969862869785</v>
      </c>
      <c r="I320">
        <v>-9.9473441814580106</v>
      </c>
      <c r="J320">
        <f>(Table2[[#This Row],[1M Return vs Nifty]]-AVERAGE(Table2[1M Return vs Nifty]))/_xlfn.STDEV.P(Table2[1M Return vs Nifty])</f>
        <v>-0.90075236879115583</v>
      </c>
      <c r="K320">
        <v>42.664770356374497</v>
      </c>
      <c r="L320">
        <f>(Table2[[#This Row],[6M Return vs Nifty]]-AVERAGE(Table2[6M Return vs Nifty]))/_xlfn.STDEV.P(Table2[6M Return vs Nifty])</f>
        <v>0.8661324338237617</v>
      </c>
      <c r="M320">
        <v>-5.2076472154870803</v>
      </c>
      <c r="N320">
        <f>(Table2[[#This Row],[1W Return vs Nifty]]-AVERAGE(Table2[1W Return vs Nifty]))/_xlfn.STDEV.P(Table2[1W Return vs Nifty])</f>
        <v>-0.74518311545929783</v>
      </c>
      <c r="O320">
        <v>794.01</v>
      </c>
      <c r="P320">
        <v>775.90491793242802</v>
      </c>
      <c r="Q320">
        <v>644.67012320465403</v>
      </c>
      <c r="R320">
        <v>44.735229647507701</v>
      </c>
      <c r="S320" s="1">
        <f>(Table2[[#This Row],[Close Price]]-Table2[[#This Row],[20D EMA]])/Table2[[#This Row],[20D EMA]]</f>
        <v>-1.5440611579199242E-2</v>
      </c>
      <c r="T320" s="1">
        <f>(Table2[[#This Row],[Close Price]]-Table2[[#This Row],[50D EMA]])/Table2[[#This Row],[50D EMA]]</f>
        <v>7.5332452888009866E-3</v>
      </c>
      <c r="U320" s="1">
        <f>(Table2[[#This Row],[Close Price]]-Table2[[#This Row],[200D EMA]])/Table2[[#This Row],[200D EMA]]</f>
        <v>0.21263569050466019</v>
      </c>
      <c r="V320">
        <v>0.54366688487493098</v>
      </c>
      <c r="W320">
        <v>764.8</v>
      </c>
      <c r="X320">
        <v>784.1</v>
      </c>
      <c r="Y320">
        <v>760</v>
      </c>
      <c r="Z320">
        <v>794</v>
      </c>
      <c r="AA320">
        <v>760</v>
      </c>
      <c r="AB320">
        <v>845</v>
      </c>
      <c r="AC320" s="1">
        <f>(Table2[[#This Row],[Close Price]]/Table2[[#This Row],[Day Low]])-1</f>
        <v>2.2162656903765843E-2</v>
      </c>
      <c r="AD320" s="1">
        <f>(Table2[[#This Row],[Day High]]/Table2[[#This Row],[Close Price]])-1</f>
        <v>3.0060761112888912E-3</v>
      </c>
      <c r="AE320" s="1">
        <f>(Table2[[#This Row],[Close Price]]/Table2[[#This Row],[Current Week Low]])-1</f>
        <v>2.8618421052631682E-2</v>
      </c>
      <c r="AF320" s="1">
        <f>(Table2[[#This Row],[Current Week High]]/Table2[[#This Row],[Close Price]])-1</f>
        <v>1.5669971218420287E-2</v>
      </c>
      <c r="AG320" s="1">
        <f>(Table2[[#This Row],[Close Price]]/Table2[[#This Row],[Current Month Low]])-1</f>
        <v>2.8618421052631682E-2</v>
      </c>
      <c r="AH320" s="1">
        <f>(Table2[[#This Row],[Current Month High]]/Table2[[#This Row],[Close Price]])-1</f>
        <v>8.090821874000631E-2</v>
      </c>
      <c r="AI320">
        <v>12.1458266709306</v>
      </c>
      <c r="AJ320">
        <v>75.142825137224094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</v>
      </c>
      <c r="AM320" t="s">
        <v>3204</v>
      </c>
      <c r="AN320">
        <v>-1.03</v>
      </c>
      <c r="AO320" t="s">
        <v>3202</v>
      </c>
      <c r="AP320">
        <v>-2.0654544510092E-2</v>
      </c>
      <c r="AQ320">
        <f>(Table2[[#This Row],[Sharpe Ratio]]-AVERAGE(Table2[Sharpe Ratio]))/_xlfn.STDEV.P(Table2[Sharpe Ratio])</f>
        <v>-0.99849962076623888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-1.668022972564233</v>
      </c>
      <c r="AS320">
        <f>_xlfn.RANK.AVG(Table2[[#This Row],[1Y Return vs Nifty Z-Score]],Table2[1Y Return vs Nifty Z-Score])</f>
        <v>266</v>
      </c>
      <c r="AT320">
        <f>_xlfn.RANK.AVG(Table2[[#This Row],[6M Return vs Nifty Z-Score]],Table2[6M Return vs Nifty Z-Score])</f>
        <v>119</v>
      </c>
      <c r="AU320">
        <f>_xlfn.RANK.AVG(Table2[[#This Row],[Sharpe Ratio Z-Score]],Table2[Sharpe Ratio Z-Score])</f>
        <v>624</v>
      </c>
      <c r="AV320">
        <f>(Table2[[#This Row],[Rank 1Y]]+Table2[[#This Row],[Rank 6M]]+Table2[[#This Row],[Rank Sharpe]])/3</f>
        <v>336.33333333333331</v>
      </c>
    </row>
    <row r="321" spans="1:48" x14ac:dyDescent="0.3">
      <c r="A321" t="s">
        <v>331</v>
      </c>
      <c r="B321" t="s">
        <v>332</v>
      </c>
      <c r="C321" t="s">
        <v>3158</v>
      </c>
      <c r="D321" t="s">
        <v>51</v>
      </c>
      <c r="E321">
        <v>79746.787308240004</v>
      </c>
      <c r="F321">
        <v>1986.4</v>
      </c>
      <c r="G321">
        <v>29.2249696762265</v>
      </c>
      <c r="H321">
        <f>(Table2[[#This Row],[1Y Return vs Nifty]]-AVERAGE(Table2[1Y Return vs Nifty]))/_xlfn.STDEV.P(Table2[1Y Return vs Nifty])</f>
        <v>1.0720551667916118E-2</v>
      </c>
      <c r="I321">
        <v>-0.42279643021196101</v>
      </c>
      <c r="J321">
        <f>(Table2[[#This Row],[1M Return vs Nifty]]-AVERAGE(Table2[1M Return vs Nifty]))/_xlfn.STDEV.P(Table2[1M Return vs Nifty])</f>
        <v>1.7037827463884403E-4</v>
      </c>
      <c r="K321">
        <v>28.200917666544399</v>
      </c>
      <c r="L321">
        <f>(Table2[[#This Row],[6M Return vs Nifty]]-AVERAGE(Table2[6M Return vs Nifty]))/_xlfn.STDEV.P(Table2[6M Return vs Nifty])</f>
        <v>0.41711796204944124</v>
      </c>
      <c r="M321">
        <v>-1.3646783870139401</v>
      </c>
      <c r="N321">
        <f>(Table2[[#This Row],[1W Return vs Nifty]]-AVERAGE(Table2[1W Return vs Nifty]))/_xlfn.STDEV.P(Table2[1W Return vs Nifty])</f>
        <v>0.14463275385083169</v>
      </c>
      <c r="O321">
        <v>1942.42</v>
      </c>
      <c r="P321">
        <v>1878.19798559682</v>
      </c>
      <c r="Q321">
        <v>1650.1670728157201</v>
      </c>
      <c r="R321">
        <v>60.116805500312502</v>
      </c>
      <c r="S321" s="1">
        <f>(Table2[[#This Row],[Close Price]]-Table2[[#This Row],[20D EMA]])/Table2[[#This Row],[20D EMA]]</f>
        <v>2.2641859124185305E-2</v>
      </c>
      <c r="T321" s="1">
        <f>(Table2[[#This Row],[Close Price]]-Table2[[#This Row],[50D EMA]])/Table2[[#This Row],[50D EMA]]</f>
        <v>5.7609482723834149E-2</v>
      </c>
      <c r="U321" s="1">
        <f>(Table2[[#This Row],[Close Price]]-Table2[[#This Row],[200D EMA]])/Table2[[#This Row],[200D EMA]]</f>
        <v>0.20375689996683646</v>
      </c>
      <c r="V321">
        <v>0.71316257539738304</v>
      </c>
      <c r="W321">
        <v>1956.85</v>
      </c>
      <c r="X321">
        <v>1990.25</v>
      </c>
      <c r="Y321">
        <v>1943</v>
      </c>
      <c r="Z321">
        <v>2001.45</v>
      </c>
      <c r="AA321">
        <v>1942.6</v>
      </c>
      <c r="AB321">
        <v>2012.1</v>
      </c>
      <c r="AC321" s="1">
        <f>(Table2[[#This Row],[Close Price]]/Table2[[#This Row],[Day Low]])-1</f>
        <v>1.5100799754707905E-2</v>
      </c>
      <c r="AD321" s="1">
        <f>(Table2[[#This Row],[Day High]]/Table2[[#This Row],[Close Price]])-1</f>
        <v>1.9381796214257285E-3</v>
      </c>
      <c r="AE321" s="1">
        <f>(Table2[[#This Row],[Close Price]]/Table2[[#This Row],[Current Week Low]])-1</f>
        <v>2.2336592897581165E-2</v>
      </c>
      <c r="AF321" s="1">
        <f>(Table2[[#This Row],[Current Week High]]/Table2[[#This Row],[Close Price]])-1</f>
        <v>7.5765203383004742E-3</v>
      </c>
      <c r="AG321" s="1">
        <f>(Table2[[#This Row],[Close Price]]/Table2[[#This Row],[Current Month Low]])-1</f>
        <v>2.254710182230002E-2</v>
      </c>
      <c r="AH321" s="1">
        <f>(Table2[[#This Row],[Current Month High]]/Table2[[#This Row],[Close Price]])-1</f>
        <v>1.293797825211418E-2</v>
      </c>
      <c r="AI321">
        <v>1.29379782521141</v>
      </c>
      <c r="AJ321">
        <v>68.004398020890605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</v>
      </c>
      <c r="AM321" t="s">
        <v>3203</v>
      </c>
      <c r="AN321">
        <v>0.01</v>
      </c>
      <c r="AO321" t="s">
        <v>3203</v>
      </c>
      <c r="AP321">
        <v>4.0171341443650003E-3</v>
      </c>
      <c r="AQ321">
        <f>(Table2[[#This Row],[Sharpe Ratio]]-AVERAGE(Table2[Sharpe Ratio]))/_xlfn.STDEV.P(Table2[Sharpe Ratio])</f>
        <v>-0.71042616002788272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-0.13778451418505488</v>
      </c>
      <c r="AS321">
        <f>_xlfn.RANK.AVG(Table2[[#This Row],[1Y Return vs Nifty Z-Score]],Table2[1Y Return vs Nifty Z-Score])</f>
        <v>299</v>
      </c>
      <c r="AT321">
        <f>_xlfn.RANK.AVG(Table2[[#This Row],[6M Return vs Nifty Z-Score]],Table2[6M Return vs Nifty Z-Score])</f>
        <v>193</v>
      </c>
      <c r="AU321">
        <f>_xlfn.RANK.AVG(Table2[[#This Row],[Sharpe Ratio Z-Score]],Table2[Sharpe Ratio Z-Score])</f>
        <v>520</v>
      </c>
      <c r="AV321">
        <f>(Table2[[#This Row],[Rank 1Y]]+Table2[[#This Row],[Rank 6M]]+Table2[[#This Row],[Rank Sharpe]])/3</f>
        <v>337.33333333333331</v>
      </c>
    </row>
    <row r="322" spans="1:48" x14ac:dyDescent="0.3">
      <c r="A322" t="s">
        <v>2058</v>
      </c>
      <c r="B322" t="s">
        <v>2059</v>
      </c>
      <c r="C322" t="s">
        <v>3156</v>
      </c>
      <c r="D322" t="s">
        <v>65</v>
      </c>
      <c r="E322">
        <v>3192.3529964599902</v>
      </c>
      <c r="F322">
        <v>241.4</v>
      </c>
      <c r="G322">
        <v>23.511077307431599</v>
      </c>
      <c r="H322">
        <f>(Table2[[#This Row],[1Y Return vs Nifty]]-AVERAGE(Table2[1Y Return vs Nifty]))/_xlfn.STDEV.P(Table2[1Y Return vs Nifty])</f>
        <v>-8.3672044128940748E-2</v>
      </c>
      <c r="I322">
        <v>-19.0618309736772</v>
      </c>
      <c r="J322">
        <f>(Table2[[#This Row],[1M Return vs Nifty]]-AVERAGE(Table2[1M Return vs Nifty]))/_xlfn.STDEV.P(Table2[1M Return vs Nifty])</f>
        <v>-1.7628876316299347</v>
      </c>
      <c r="K322">
        <v>26.394227407768302</v>
      </c>
      <c r="L322">
        <f>(Table2[[#This Row],[6M Return vs Nifty]]-AVERAGE(Table2[6M Return vs Nifty]))/_xlfn.STDEV.P(Table2[6M Return vs Nifty])</f>
        <v>0.36103124092467781</v>
      </c>
      <c r="M322">
        <v>-8.0832752245326809</v>
      </c>
      <c r="N322">
        <f>(Table2[[#This Row],[1W Return vs Nifty]]-AVERAGE(Table2[1W Return vs Nifty]))/_xlfn.STDEV.P(Table2[1W Return vs Nifty])</f>
        <v>-1.4110171492206653</v>
      </c>
      <c r="O322">
        <v>252.18</v>
      </c>
      <c r="P322">
        <v>245.721299577644</v>
      </c>
      <c r="Q322">
        <v>211.16776322452901</v>
      </c>
      <c r="R322">
        <v>36.889200916244199</v>
      </c>
      <c r="S322" s="1">
        <f>(Table2[[#This Row],[Close Price]]-Table2[[#This Row],[20D EMA]])/Table2[[#This Row],[20D EMA]]</f>
        <v>-4.274724403204061E-2</v>
      </c>
      <c r="T322" s="1">
        <f>(Table2[[#This Row],[Close Price]]-Table2[[#This Row],[50D EMA]])/Table2[[#This Row],[50D EMA]]</f>
        <v>-1.7586182333691167E-2</v>
      </c>
      <c r="U322" s="1">
        <f>(Table2[[#This Row],[Close Price]]-Table2[[#This Row],[200D EMA]])/Table2[[#This Row],[200D EMA]]</f>
        <v>0.1431669129502777</v>
      </c>
      <c r="V322">
        <v>0.35378953818248798</v>
      </c>
      <c r="W322">
        <v>236.7</v>
      </c>
      <c r="X322">
        <v>242.4</v>
      </c>
      <c r="Y322">
        <v>235.5</v>
      </c>
      <c r="Z322">
        <v>247.9</v>
      </c>
      <c r="AA322">
        <v>235.5</v>
      </c>
      <c r="AB322">
        <v>264.8</v>
      </c>
      <c r="AC322" s="1">
        <f>(Table2[[#This Row],[Close Price]]/Table2[[#This Row],[Day Low]])-1</f>
        <v>1.9856358259400242E-2</v>
      </c>
      <c r="AD322" s="1">
        <f>(Table2[[#This Row],[Day High]]/Table2[[#This Row],[Close Price]])-1</f>
        <v>4.1425020712511085E-3</v>
      </c>
      <c r="AE322" s="1">
        <f>(Table2[[#This Row],[Close Price]]/Table2[[#This Row],[Current Week Low]])-1</f>
        <v>2.5053078556263264E-2</v>
      </c>
      <c r="AF322" s="1">
        <f>(Table2[[#This Row],[Current Week High]]/Table2[[#This Row],[Close Price]])-1</f>
        <v>2.6926263463131761E-2</v>
      </c>
      <c r="AG322" s="1">
        <f>(Table2[[#This Row],[Close Price]]/Table2[[#This Row],[Current Month Low]])-1</f>
        <v>2.5053078556263264E-2</v>
      </c>
      <c r="AH322" s="1">
        <f>(Table2[[#This Row],[Current Month High]]/Table2[[#This Row],[Close Price]])-1</f>
        <v>9.693454846727434E-2</v>
      </c>
      <c r="AI322">
        <v>21.603148301574102</v>
      </c>
      <c r="AJ322">
        <v>56.043956043956001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0.14000000000000001</v>
      </c>
      <c r="AM322" t="s">
        <v>3203</v>
      </c>
      <c r="AN322">
        <v>-9.06</v>
      </c>
      <c r="AO322" t="s">
        <v>3202</v>
      </c>
      <c r="AP322">
        <v>2.1638725780764E-2</v>
      </c>
      <c r="AQ322">
        <f>(Table2[[#This Row],[Sharpe Ratio]]-AVERAGE(Table2[Sharpe Ratio]))/_xlfn.STDEV.P(Table2[Sharpe Ratio])</f>
        <v>-0.50467149868065087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-3.4012170827355135</v>
      </c>
      <c r="AS322">
        <f>_xlfn.RANK.AVG(Table2[[#This Row],[1Y Return vs Nifty Z-Score]],Table2[1Y Return vs Nifty Z-Score])</f>
        <v>325</v>
      </c>
      <c r="AT322">
        <f>_xlfn.RANK.AVG(Table2[[#This Row],[6M Return vs Nifty Z-Score]],Table2[6M Return vs Nifty Z-Score])</f>
        <v>213</v>
      </c>
      <c r="AU322">
        <f>_xlfn.RANK.AVG(Table2[[#This Row],[Sharpe Ratio Z-Score]],Table2[Sharpe Ratio Z-Score])</f>
        <v>474</v>
      </c>
      <c r="AV322">
        <f>(Table2[[#This Row],[Rank 1Y]]+Table2[[#This Row],[Rank 6M]]+Table2[[#This Row],[Rank Sharpe]])/3</f>
        <v>337.33333333333331</v>
      </c>
    </row>
    <row r="323" spans="1:48" x14ac:dyDescent="0.3">
      <c r="A323" t="s">
        <v>2027</v>
      </c>
      <c r="B323" t="s">
        <v>2028</v>
      </c>
      <c r="C323" t="s">
        <v>3172</v>
      </c>
      <c r="D323" t="s">
        <v>276</v>
      </c>
      <c r="E323">
        <v>3363.4497419999998</v>
      </c>
      <c r="F323">
        <v>328.5</v>
      </c>
      <c r="G323">
        <v>27.892097881879501</v>
      </c>
      <c r="H323">
        <f>(Table2[[#This Row],[1Y Return vs Nifty]]-AVERAGE(Table2[1Y Return vs Nifty]))/_xlfn.STDEV.P(Table2[1Y Return vs Nifty])</f>
        <v>-1.1298279001686173E-2</v>
      </c>
      <c r="I323">
        <v>-6.3027586309807901</v>
      </c>
      <c r="J323">
        <f>(Table2[[#This Row],[1M Return vs Nifty]]-AVERAGE(Table2[1M Return vs Nifty]))/_xlfn.STDEV.P(Table2[1M Return vs Nifty])</f>
        <v>-0.5560126381700693</v>
      </c>
      <c r="K323">
        <v>29.467658694991599</v>
      </c>
      <c r="L323">
        <f>(Table2[[#This Row],[6M Return vs Nifty]]-AVERAGE(Table2[6M Return vs Nifty]))/_xlfn.STDEV.P(Table2[6M Return vs Nifty])</f>
        <v>0.45644255045340126</v>
      </c>
      <c r="M323">
        <v>-2.8164194474728101</v>
      </c>
      <c r="N323">
        <f>(Table2[[#This Row],[1W Return vs Nifty]]-AVERAGE(Table2[1W Return vs Nifty]))/_xlfn.STDEV.P(Table2[1W Return vs Nifty])</f>
        <v>-0.19150898743897732</v>
      </c>
      <c r="O323">
        <v>331.52</v>
      </c>
      <c r="P323">
        <v>322.57428046870001</v>
      </c>
      <c r="Q323">
        <v>277.33121566629802</v>
      </c>
      <c r="R323">
        <v>45.054825325809901</v>
      </c>
      <c r="S323" s="1">
        <f>(Table2[[#This Row],[Close Price]]-Table2[[#This Row],[20D EMA]])/Table2[[#This Row],[20D EMA]]</f>
        <v>-9.1095559845559299E-3</v>
      </c>
      <c r="T323" s="1">
        <f>(Table2[[#This Row],[Close Price]]-Table2[[#This Row],[50D EMA]])/Table2[[#This Row],[50D EMA]]</f>
        <v>1.8370092999013831E-2</v>
      </c>
      <c r="U323" s="1">
        <f>(Table2[[#This Row],[Close Price]]-Table2[[#This Row],[200D EMA]])/Table2[[#This Row],[200D EMA]]</f>
        <v>0.18450423696722049</v>
      </c>
      <c r="V323">
        <v>0.378464719334415</v>
      </c>
      <c r="W323">
        <v>323.95</v>
      </c>
      <c r="X323">
        <v>331.55</v>
      </c>
      <c r="Y323">
        <v>316.35000000000002</v>
      </c>
      <c r="Z323">
        <v>338</v>
      </c>
      <c r="AA323">
        <v>316.35000000000002</v>
      </c>
      <c r="AB323">
        <v>342.9</v>
      </c>
      <c r="AC323" s="1">
        <f>(Table2[[#This Row],[Close Price]]/Table2[[#This Row],[Day Low]])-1</f>
        <v>1.4045377373051338E-2</v>
      </c>
      <c r="AD323" s="1">
        <f>(Table2[[#This Row],[Day High]]/Table2[[#This Row],[Close Price]])-1</f>
        <v>9.284627092846387E-3</v>
      </c>
      <c r="AE323" s="1">
        <f>(Table2[[#This Row],[Close Price]]/Table2[[#This Row],[Current Week Low]])-1</f>
        <v>3.8406827880512084E-2</v>
      </c>
      <c r="AF323" s="1">
        <f>(Table2[[#This Row],[Current Week High]]/Table2[[#This Row],[Close Price]])-1</f>
        <v>2.8919330289193246E-2</v>
      </c>
      <c r="AG323" s="1">
        <f>(Table2[[#This Row],[Close Price]]/Table2[[#This Row],[Current Month Low]])-1</f>
        <v>3.8406827880512084E-2</v>
      </c>
      <c r="AH323" s="1">
        <f>(Table2[[#This Row],[Current Month High]]/Table2[[#This Row],[Close Price]])-1</f>
        <v>4.3835616438355984E-2</v>
      </c>
      <c r="AI323">
        <v>10.4566210045662</v>
      </c>
      <c r="AJ323">
        <v>74.131990458521003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0.04</v>
      </c>
      <c r="AM323" t="s">
        <v>3203</v>
      </c>
      <c r="AN323">
        <v>-4.7</v>
      </c>
      <c r="AO323" t="s">
        <v>3202</v>
      </c>
      <c r="AP323">
        <v>3.2102517664659999E-3</v>
      </c>
      <c r="AQ323">
        <f>(Table2[[#This Row],[Sharpe Ratio]]-AVERAGE(Table2[Sharpe Ratio]))/_xlfn.STDEV.P(Table2[Sharpe Ratio])</f>
        <v>-0.71984754566870812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-1.0222248998260395</v>
      </c>
      <c r="AS323">
        <f>_xlfn.RANK.AVG(Table2[[#This Row],[1Y Return vs Nifty Z-Score]],Table2[1Y Return vs Nifty Z-Score])</f>
        <v>309</v>
      </c>
      <c r="AT323">
        <f>_xlfn.RANK.AVG(Table2[[#This Row],[6M Return vs Nifty Z-Score]],Table2[6M Return vs Nifty Z-Score])</f>
        <v>180</v>
      </c>
      <c r="AU323">
        <f>_xlfn.RANK.AVG(Table2[[#This Row],[Sharpe Ratio Z-Score]],Table2[Sharpe Ratio Z-Score])</f>
        <v>524</v>
      </c>
      <c r="AV323">
        <f>(Table2[[#This Row],[Rank 1Y]]+Table2[[#This Row],[Rank 6M]]+Table2[[#This Row],[Rank Sharpe]])/3</f>
        <v>337.66666666666669</v>
      </c>
    </row>
    <row r="324" spans="1:48" x14ac:dyDescent="0.3">
      <c r="A324" t="s">
        <v>1589</v>
      </c>
      <c r="B324" t="s">
        <v>1590</v>
      </c>
      <c r="C324" t="s">
        <v>3162</v>
      </c>
      <c r="D324" t="s">
        <v>187</v>
      </c>
      <c r="E324">
        <v>6056.9892446800004</v>
      </c>
      <c r="F324">
        <v>668.35</v>
      </c>
      <c r="G324">
        <v>29.8651756335478</v>
      </c>
      <c r="H324">
        <f>(Table2[[#This Row],[1Y Return vs Nifty]]-AVERAGE(Table2[1Y Return vs Nifty]))/_xlfn.STDEV.P(Table2[1Y Return vs Nifty])</f>
        <v>2.1296652556024805E-2</v>
      </c>
      <c r="I324">
        <v>8.1643632874204695</v>
      </c>
      <c r="J324">
        <f>(Table2[[#This Row],[1M Return vs Nifty]]-AVERAGE(Table2[1M Return vs Nifty]))/_xlfn.STDEV.P(Table2[1M Return vs Nifty])</f>
        <v>0.81242600703034873</v>
      </c>
      <c r="K324">
        <v>35.316137185808401</v>
      </c>
      <c r="L324">
        <f>(Table2[[#This Row],[6M Return vs Nifty]]-AVERAGE(Table2[6M Return vs Nifty]))/_xlfn.STDEV.P(Table2[6M Return vs Nifty])</f>
        <v>0.63800216230453854</v>
      </c>
      <c r="M324">
        <v>-1.9603255728848901</v>
      </c>
      <c r="N324">
        <f>(Table2[[#This Row],[1W Return vs Nifty]]-AVERAGE(Table2[1W Return vs Nifty]))/_xlfn.STDEV.P(Table2[1W Return vs Nifty])</f>
        <v>6.7143001358496157E-3</v>
      </c>
      <c r="O324">
        <v>663.19</v>
      </c>
      <c r="P324">
        <v>635.77705146420101</v>
      </c>
      <c r="Q324">
        <v>549.610096305767</v>
      </c>
      <c r="R324">
        <v>48.005386021715204</v>
      </c>
      <c r="S324" s="1">
        <f>(Table2[[#This Row],[Close Price]]-Table2[[#This Row],[20D EMA]])/Table2[[#This Row],[20D EMA]]</f>
        <v>7.7805757022873807E-3</v>
      </c>
      <c r="T324" s="1">
        <f>(Table2[[#This Row],[Close Price]]-Table2[[#This Row],[50D EMA]])/Table2[[#This Row],[50D EMA]]</f>
        <v>5.1233287613611067E-2</v>
      </c>
      <c r="U324" s="1">
        <f>(Table2[[#This Row],[Close Price]]-Table2[[#This Row],[200D EMA]])/Table2[[#This Row],[200D EMA]]</f>
        <v>0.21604389091894324</v>
      </c>
      <c r="V324">
        <v>1.7769118232911301</v>
      </c>
      <c r="W324">
        <v>663.25</v>
      </c>
      <c r="X324">
        <v>678.9</v>
      </c>
      <c r="Y324">
        <v>663.25</v>
      </c>
      <c r="Z324">
        <v>700.95</v>
      </c>
      <c r="AA324">
        <v>663.1</v>
      </c>
      <c r="AB324">
        <v>715.5</v>
      </c>
      <c r="AC324" s="1">
        <f>(Table2[[#This Row],[Close Price]]/Table2[[#This Row],[Day Low]])-1</f>
        <v>7.6894082171128364E-3</v>
      </c>
      <c r="AD324" s="1">
        <f>(Table2[[#This Row],[Day High]]/Table2[[#This Row],[Close Price]])-1</f>
        <v>1.5785142515149175E-2</v>
      </c>
      <c r="AE324" s="1">
        <f>(Table2[[#This Row],[Close Price]]/Table2[[#This Row],[Current Week Low]])-1</f>
        <v>7.6894082171128364E-3</v>
      </c>
      <c r="AF324" s="1">
        <f>(Table2[[#This Row],[Current Week High]]/Table2[[#This Row],[Close Price]])-1</f>
        <v>4.8776838482830875E-2</v>
      </c>
      <c r="AG324" s="1">
        <f>(Table2[[#This Row],[Close Price]]/Table2[[#This Row],[Current Month Low]])-1</f>
        <v>7.9173578645754805E-3</v>
      </c>
      <c r="AH324" s="1">
        <f>(Table2[[#This Row],[Current Month High]]/Table2[[#This Row],[Close Price]])-1</f>
        <v>7.0546869155382552E-2</v>
      </c>
      <c r="AI324">
        <v>7.9823445799356696</v>
      </c>
      <c r="AJ324">
        <v>80.099703583939601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-0.11</v>
      </c>
      <c r="AM324" t="s">
        <v>3202</v>
      </c>
      <c r="AN324">
        <v>1.98</v>
      </c>
      <c r="AO324" t="s">
        <v>3203</v>
      </c>
      <c r="AQ324">
        <f>(Table2[[#This Row],[Sharpe Ratio]]-AVERAGE(Table2[Sharpe Ratio]))/_xlfn.STDEV.P(Table2[Sharpe Ratio])</f>
        <v>-0.7573313484192038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0.72110777360755784</v>
      </c>
      <c r="AS324">
        <f>_xlfn.RANK.AVG(Table2[[#This Row],[1Y Return vs Nifty Z-Score]],Table2[1Y Return vs Nifty Z-Score])</f>
        <v>296</v>
      </c>
      <c r="AT324">
        <f>_xlfn.RANK.AVG(Table2[[#This Row],[6M Return vs Nifty Z-Score]],Table2[6M Return vs Nifty Z-Score])</f>
        <v>155</v>
      </c>
      <c r="AU324">
        <f>_xlfn.RANK.AVG(Table2[[#This Row],[Sharpe Ratio Z-Score]],Table2[Sharpe Ratio Z-Score])</f>
        <v>563.5</v>
      </c>
      <c r="AV324">
        <f>(Table2[[#This Row],[Rank 1Y]]+Table2[[#This Row],[Rank 6M]]+Table2[[#This Row],[Rank Sharpe]])/3</f>
        <v>338.16666666666669</v>
      </c>
    </row>
    <row r="325" spans="1:48" x14ac:dyDescent="0.3">
      <c r="A325" t="s">
        <v>394</v>
      </c>
      <c r="B325" t="s">
        <v>395</v>
      </c>
      <c r="C325" t="s">
        <v>3164</v>
      </c>
      <c r="D325" t="s">
        <v>206</v>
      </c>
      <c r="E325">
        <v>60323.838399799999</v>
      </c>
      <c r="F325">
        <v>3859.4</v>
      </c>
      <c r="G325">
        <v>-14.7436088018646</v>
      </c>
      <c r="H325">
        <f>(Table2[[#This Row],[1Y Return vs Nifty]]-AVERAGE(Table2[1Y Return vs Nifty]))/_xlfn.STDEV.P(Table2[1Y Return vs Nifty])</f>
        <v>-0.71563339204841625</v>
      </c>
      <c r="I325">
        <v>-7.7879712346658403</v>
      </c>
      <c r="J325">
        <f>(Table2[[#This Row],[1M Return vs Nifty]]-AVERAGE(Table2[1M Return vs Nifty]))/_xlfn.STDEV.P(Table2[1M Return vs Nifty])</f>
        <v>-0.69649823956921442</v>
      </c>
      <c r="K325">
        <v>23.519370094751299</v>
      </c>
      <c r="L325">
        <f>(Table2[[#This Row],[6M Return vs Nifty]]-AVERAGE(Table2[6M Return vs Nifty]))/_xlfn.STDEV.P(Table2[6M Return vs Nifty])</f>
        <v>0.27178444302701238</v>
      </c>
      <c r="M325">
        <v>-2.3924606227079499</v>
      </c>
      <c r="N325">
        <f>(Table2[[#This Row],[1W Return vs Nifty]]-AVERAGE(Table2[1W Return vs Nifty]))/_xlfn.STDEV.P(Table2[1W Return vs Nifty])</f>
        <v>-9.334392104167083E-2</v>
      </c>
      <c r="O325">
        <v>3915.22</v>
      </c>
      <c r="P325">
        <v>4005.0746107729601</v>
      </c>
      <c r="Q325">
        <v>3707.8993558256898</v>
      </c>
      <c r="R325">
        <v>45.528987241109903</v>
      </c>
      <c r="S325" s="1">
        <f>(Table2[[#This Row],[Close Price]]-Table2[[#This Row],[20D EMA]])/Table2[[#This Row],[20D EMA]]</f>
        <v>-1.425718095024027E-2</v>
      </c>
      <c r="T325" s="1">
        <f>(Table2[[#This Row],[Close Price]]-Table2[[#This Row],[50D EMA]])/Table2[[#This Row],[50D EMA]]</f>
        <v>-3.6372508612229203E-2</v>
      </c>
      <c r="U325" s="1">
        <f>(Table2[[#This Row],[Close Price]]-Table2[[#This Row],[200D EMA]])/Table2[[#This Row],[200D EMA]]</f>
        <v>4.0858887913524163E-2</v>
      </c>
      <c r="V325">
        <v>0.444213318550849</v>
      </c>
      <c r="W325">
        <v>3803.5</v>
      </c>
      <c r="X325">
        <v>3880</v>
      </c>
      <c r="Y325">
        <v>3790</v>
      </c>
      <c r="Z325">
        <v>3962</v>
      </c>
      <c r="AA325">
        <v>3784.05</v>
      </c>
      <c r="AB325">
        <v>4049</v>
      </c>
      <c r="AC325" s="1">
        <f>(Table2[[#This Row],[Close Price]]/Table2[[#This Row],[Day Low]])-1</f>
        <v>1.4696989614828571E-2</v>
      </c>
      <c r="AD325" s="1">
        <f>(Table2[[#This Row],[Day High]]/Table2[[#This Row],[Close Price]])-1</f>
        <v>5.3376172462040739E-3</v>
      </c>
      <c r="AE325" s="1">
        <f>(Table2[[#This Row],[Close Price]]/Table2[[#This Row],[Current Week Low]])-1</f>
        <v>1.8311345646438104E-2</v>
      </c>
      <c r="AF325" s="1">
        <f>(Table2[[#This Row],[Current Week High]]/Table2[[#This Row],[Close Price]])-1</f>
        <v>2.6584443177696038E-2</v>
      </c>
      <c r="AG325" s="1">
        <f>(Table2[[#This Row],[Close Price]]/Table2[[#This Row],[Current Month Low]])-1</f>
        <v>1.9912527582880646E-2</v>
      </c>
      <c r="AH325" s="1">
        <f>(Table2[[#This Row],[Current Month High]]/Table2[[#This Row],[Close Price]])-1</f>
        <v>4.9126807275742257E-2</v>
      </c>
      <c r="AI325">
        <v>28.284189252215299</v>
      </c>
      <c r="AJ325">
        <v>47.745195620549701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-0.21</v>
      </c>
      <c r="AM325" t="s">
        <v>3202</v>
      </c>
      <c r="AN325">
        <v>-1.95</v>
      </c>
      <c r="AO325" t="s">
        <v>3202</v>
      </c>
      <c r="AP325">
        <v>0.107881905604161</v>
      </c>
      <c r="AQ325">
        <f>(Table2[[#This Row],[Sharpe Ratio]]-AVERAGE(Table2[Sharpe Ratio]))/_xlfn.STDEV.P(Table2[Sharpe Ratio])</f>
        <v>0.50232813133107268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573</v>
      </c>
      <c r="AT325">
        <f>_xlfn.RANK.AVG(Table2[[#This Row],[6M Return vs Nifty Z-Score]],Table2[6M Return vs Nifty Z-Score])</f>
        <v>238</v>
      </c>
      <c r="AU325">
        <f>_xlfn.RANK.AVG(Table2[[#This Row],[Sharpe Ratio Z-Score]],Table2[Sharpe Ratio Z-Score])</f>
        <v>207</v>
      </c>
      <c r="AV325">
        <f>(Table2[[#This Row],[Rank 1Y]]+Table2[[#This Row],[Rank 6M]]+Table2[[#This Row],[Rank Sharpe]])/3</f>
        <v>339.33333333333331</v>
      </c>
    </row>
    <row r="326" spans="1:48" x14ac:dyDescent="0.3">
      <c r="A326" t="s">
        <v>1538</v>
      </c>
      <c r="B326" t="s">
        <v>1539</v>
      </c>
      <c r="C326" t="s">
        <v>633</v>
      </c>
      <c r="D326" t="s">
        <v>466</v>
      </c>
      <c r="E326">
        <v>6604.8947993599904</v>
      </c>
      <c r="F326">
        <v>924.95</v>
      </c>
      <c r="G326">
        <v>-6.0712760450848204</v>
      </c>
      <c r="H326">
        <f>(Table2[[#This Row],[1Y Return vs Nifty]]-AVERAGE(Table2[1Y Return vs Nifty]))/_xlfn.STDEV.P(Table2[1Y Return vs Nifty])</f>
        <v>-0.5723678302052897</v>
      </c>
      <c r="I326">
        <v>-6.6577557143951402</v>
      </c>
      <c r="J326">
        <f>(Table2[[#This Row],[1M Return vs Nifty]]-AVERAGE(Table2[1M Return vs Nifty]))/_xlfn.STDEV.P(Table2[1M Return vs Nifty])</f>
        <v>-0.58959165482712372</v>
      </c>
      <c r="K326">
        <v>6.3914110619820903</v>
      </c>
      <c r="L326">
        <f>(Table2[[#This Row],[6M Return vs Nifty]]-AVERAGE(Table2[6M Return vs Nifty]))/_xlfn.STDEV.P(Table2[6M Return vs Nifty])</f>
        <v>-0.25993429350841946</v>
      </c>
      <c r="M326">
        <v>-5.0740700253591502</v>
      </c>
      <c r="N326">
        <f>(Table2[[#This Row],[1W Return vs Nifty]]-AVERAGE(Table2[1W Return vs Nifty]))/_xlfn.STDEV.P(Table2[1W Return vs Nifty])</f>
        <v>-0.71425413610535571</v>
      </c>
      <c r="O326">
        <v>926.91</v>
      </c>
      <c r="P326">
        <v>922.683384857183</v>
      </c>
      <c r="Q326">
        <v>849.17219018588105</v>
      </c>
      <c r="R326">
        <v>50.188619243562997</v>
      </c>
      <c r="S326" s="1">
        <f>(Table2[[#This Row],[Close Price]]-Table2[[#This Row],[20D EMA]])/Table2[[#This Row],[20D EMA]]</f>
        <v>-2.1145526534398409E-3</v>
      </c>
      <c r="T326" s="1">
        <f>(Table2[[#This Row],[Close Price]]-Table2[[#This Row],[50D EMA]])/Table2[[#This Row],[50D EMA]]</f>
        <v>2.4565470452986228E-3</v>
      </c>
      <c r="U326" s="1">
        <f>(Table2[[#This Row],[Close Price]]-Table2[[#This Row],[200D EMA]])/Table2[[#This Row],[200D EMA]]</f>
        <v>8.9237272122078659E-2</v>
      </c>
      <c r="V326">
        <v>0.30100737290459301</v>
      </c>
      <c r="W326">
        <v>893.2</v>
      </c>
      <c r="X326">
        <v>931</v>
      </c>
      <c r="Y326">
        <v>893.2</v>
      </c>
      <c r="Z326">
        <v>936.95</v>
      </c>
      <c r="AA326">
        <v>893.2</v>
      </c>
      <c r="AB326">
        <v>959.5</v>
      </c>
      <c r="AC326" s="1">
        <f>(Table2[[#This Row],[Close Price]]/Table2[[#This Row],[Day Low]])-1</f>
        <v>3.5546350201522525E-2</v>
      </c>
      <c r="AD326" s="1">
        <f>(Table2[[#This Row],[Day High]]/Table2[[#This Row],[Close Price]])-1</f>
        <v>6.5408941023838985E-3</v>
      </c>
      <c r="AE326" s="1">
        <f>(Table2[[#This Row],[Close Price]]/Table2[[#This Row],[Current Week Low]])-1</f>
        <v>3.5546350201522525E-2</v>
      </c>
      <c r="AF326" s="1">
        <f>(Table2[[#This Row],[Current Week High]]/Table2[[#This Row],[Close Price]])-1</f>
        <v>1.2973674252662271E-2</v>
      </c>
      <c r="AG326" s="1">
        <f>(Table2[[#This Row],[Close Price]]/Table2[[#This Row],[Current Month Low]])-1</f>
        <v>3.5546350201522525E-2</v>
      </c>
      <c r="AH326" s="1">
        <f>(Table2[[#This Row],[Current Month High]]/Table2[[#This Row],[Close Price]])-1</f>
        <v>3.7353370452456902E-2</v>
      </c>
      <c r="AI326">
        <v>21.952537975025599</v>
      </c>
      <c r="AJ326">
        <v>34.6949177224406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-0.08</v>
      </c>
      <c r="AM326" t="s">
        <v>3202</v>
      </c>
      <c r="AN326">
        <v>-3.71</v>
      </c>
      <c r="AO326" t="s">
        <v>3202</v>
      </c>
      <c r="AP326">
        <v>0.15501829382091201</v>
      </c>
      <c r="AQ326">
        <f>(Table2[[#This Row],[Sharpe Ratio]]-AVERAGE(Table2[Sharpe Ratio]))/_xlfn.STDEV.P(Table2[Sharpe Ratio])</f>
        <v>1.052705860811312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-1.0834420538348766</v>
      </c>
      <c r="AS326">
        <f>_xlfn.RANK.AVG(Table2[[#This Row],[1Y Return vs Nifty Z-Score]],Table2[1Y Return vs Nifty Z-Score])</f>
        <v>509</v>
      </c>
      <c r="AT326">
        <f>_xlfn.RANK.AVG(Table2[[#This Row],[6M Return vs Nifty Z-Score]],Table2[6M Return vs Nifty Z-Score])</f>
        <v>404</v>
      </c>
      <c r="AU326">
        <f>_xlfn.RANK.AVG(Table2[[#This Row],[Sharpe Ratio Z-Score]],Table2[Sharpe Ratio Z-Score])</f>
        <v>105</v>
      </c>
      <c r="AV326">
        <f>(Table2[[#This Row],[Rank 1Y]]+Table2[[#This Row],[Rank 6M]]+Table2[[#This Row],[Rank Sharpe]])/3</f>
        <v>339.33333333333331</v>
      </c>
    </row>
    <row r="327" spans="1:48" x14ac:dyDescent="0.3">
      <c r="A327" t="s">
        <v>63</v>
      </c>
      <c r="B327" t="s">
        <v>64</v>
      </c>
      <c r="C327" t="s">
        <v>3156</v>
      </c>
      <c r="D327" t="s">
        <v>65</v>
      </c>
      <c r="E327">
        <v>369923.11005242902</v>
      </c>
      <c r="F327">
        <v>294.05</v>
      </c>
      <c r="G327">
        <v>35.560693455011801</v>
      </c>
      <c r="H327">
        <f>(Table2[[#This Row],[1Y Return vs Nifty]]-AVERAGE(Table2[1Y Return vs Nifty]))/_xlfn.STDEV.P(Table2[1Y Return vs Nifty])</f>
        <v>0.1153857037448964</v>
      </c>
      <c r="I327">
        <v>-17.929498401391999</v>
      </c>
      <c r="J327">
        <f>(Table2[[#This Row],[1M Return vs Nifty]]-AVERAGE(Table2[1M Return vs Nifty]))/_xlfn.STDEV.P(Table2[1M Return vs Nifty])</f>
        <v>-1.6557807958768356</v>
      </c>
      <c r="K327">
        <v>-4.9232944318211702</v>
      </c>
      <c r="L327">
        <f>(Table2[[#This Row],[6M Return vs Nifty]]-AVERAGE(Table2[6M Return vs Nifty]))/_xlfn.STDEV.P(Table2[6M Return vs Nifty])</f>
        <v>-0.6111869382587547</v>
      </c>
      <c r="M327">
        <v>-10.3262048484417</v>
      </c>
      <c r="N327">
        <f>(Table2[[#This Row],[1W Return vs Nifty]]-AVERAGE(Table2[1W Return vs Nifty]))/_xlfn.STDEV.P(Table2[1W Return vs Nifty])</f>
        <v>-1.9303537512542031</v>
      </c>
      <c r="O327">
        <v>312.72000000000003</v>
      </c>
      <c r="P327">
        <v>311.48046853212298</v>
      </c>
      <c r="Q327">
        <v>271.75638773482001</v>
      </c>
      <c r="R327">
        <v>30.3733691162521</v>
      </c>
      <c r="S327" s="1">
        <f>(Table2[[#This Row],[Close Price]]-Table2[[#This Row],[20D EMA]])/Table2[[#This Row],[20D EMA]]</f>
        <v>-5.9701969813251515E-2</v>
      </c>
      <c r="T327" s="1">
        <f>(Table2[[#This Row],[Close Price]]-Table2[[#This Row],[50D EMA]])/Table2[[#This Row],[50D EMA]]</f>
        <v>-5.596006906714078E-2</v>
      </c>
      <c r="U327" s="1">
        <f>(Table2[[#This Row],[Close Price]]-Table2[[#This Row],[200D EMA]])/Table2[[#This Row],[200D EMA]]</f>
        <v>8.2035283332269338E-2</v>
      </c>
      <c r="V327">
        <v>0.890550420430679</v>
      </c>
      <c r="W327">
        <v>286.5</v>
      </c>
      <c r="X327">
        <v>294.75</v>
      </c>
      <c r="Y327">
        <v>283.25</v>
      </c>
      <c r="Z327">
        <v>308.7</v>
      </c>
      <c r="AA327">
        <v>283.25</v>
      </c>
      <c r="AB327">
        <v>331.95</v>
      </c>
      <c r="AC327" s="1">
        <f>(Table2[[#This Row],[Close Price]]/Table2[[#This Row],[Day Low]])-1</f>
        <v>2.6352530541012165E-2</v>
      </c>
      <c r="AD327" s="1">
        <f>(Table2[[#This Row],[Day High]]/Table2[[#This Row],[Close Price]])-1</f>
        <v>2.380547525930865E-3</v>
      </c>
      <c r="AE327" s="1">
        <f>(Table2[[#This Row],[Close Price]]/Table2[[#This Row],[Current Week Low]])-1</f>
        <v>3.8128861429832295E-2</v>
      </c>
      <c r="AF327" s="1">
        <f>(Table2[[#This Row],[Current Week High]]/Table2[[#This Row],[Close Price]])-1</f>
        <v>4.9821458935555007E-2</v>
      </c>
      <c r="AG327" s="1">
        <f>(Table2[[#This Row],[Close Price]]/Table2[[#This Row],[Current Month Low]])-1</f>
        <v>3.8128861429832295E-2</v>
      </c>
      <c r="AH327" s="1">
        <f>(Table2[[#This Row],[Current Month High]]/Table2[[#This Row],[Close Price]])-1</f>
        <v>0.12888964461826213</v>
      </c>
      <c r="AI327">
        <v>17.326985206597499</v>
      </c>
      <c r="AJ327">
        <v>63.451917732073298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0.04</v>
      </c>
      <c r="AM327" t="s">
        <v>3203</v>
      </c>
      <c r="AN327">
        <v>-10.58</v>
      </c>
      <c r="AO327" t="s">
        <v>3202</v>
      </c>
      <c r="AP327">
        <v>0.103182960523394</v>
      </c>
      <c r="AQ327">
        <f>(Table2[[#This Row],[Sharpe Ratio]]-AVERAGE(Table2[Sharpe Ratio]))/_xlfn.STDEV.P(Table2[Sharpe Ratio])</f>
        <v>0.44746192663561368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-3.6344738550092832</v>
      </c>
      <c r="AS327">
        <f>_xlfn.RANK.AVG(Table2[[#This Row],[1Y Return vs Nifty Z-Score]],Table2[1Y Return vs Nifty Z-Score])</f>
        <v>263</v>
      </c>
      <c r="AT327">
        <f>_xlfn.RANK.AVG(Table2[[#This Row],[6M Return vs Nifty Z-Score]],Table2[6M Return vs Nifty Z-Score])</f>
        <v>532</v>
      </c>
      <c r="AU327">
        <f>_xlfn.RANK.AVG(Table2[[#This Row],[Sharpe Ratio Z-Score]],Table2[Sharpe Ratio Z-Score])</f>
        <v>224</v>
      </c>
      <c r="AV327">
        <f>(Table2[[#This Row],[Rank 1Y]]+Table2[[#This Row],[Rank 6M]]+Table2[[#This Row],[Rank Sharpe]])/3</f>
        <v>339.66666666666669</v>
      </c>
    </row>
    <row r="328" spans="1:48" x14ac:dyDescent="0.3">
      <c r="A328" t="s">
        <v>1229</v>
      </c>
      <c r="B328" t="s">
        <v>1230</v>
      </c>
      <c r="C328" t="s">
        <v>3166</v>
      </c>
      <c r="D328" t="s">
        <v>75</v>
      </c>
      <c r="E328">
        <v>9844.6979463949992</v>
      </c>
      <c r="F328">
        <v>895.15</v>
      </c>
      <c r="G328">
        <v>-0.43787726591444398</v>
      </c>
      <c r="H328">
        <f>(Table2[[#This Row],[1Y Return vs Nifty]]-AVERAGE(Table2[1Y Return vs Nifty]))/_xlfn.STDEV.P(Table2[1Y Return vs Nifty])</f>
        <v>-0.47930497574398206</v>
      </c>
      <c r="I328">
        <v>14.0353719462159</v>
      </c>
      <c r="J328">
        <f>(Table2[[#This Row],[1M Return vs Nifty]]-AVERAGE(Table2[1M Return vs Nifty]))/_xlfn.STDEV.P(Table2[1M Return vs Nifty])</f>
        <v>1.3677621119112413</v>
      </c>
      <c r="K328">
        <v>2.5836505462776298</v>
      </c>
      <c r="L328">
        <f>(Table2[[#This Row],[6M Return vs Nifty]]-AVERAGE(Table2[6M Return vs Nifty]))/_xlfn.STDEV.P(Table2[6M Return vs Nifty])</f>
        <v>-0.37814204999395901</v>
      </c>
      <c r="M328">
        <v>7.3367656427576797</v>
      </c>
      <c r="N328">
        <f>(Table2[[#This Row],[1W Return vs Nifty]]-AVERAGE(Table2[1W Return vs Nifty]))/_xlfn.STDEV.P(Table2[1W Return vs Nifty])</f>
        <v>2.1593987665850372</v>
      </c>
      <c r="O328">
        <v>814.2</v>
      </c>
      <c r="P328">
        <v>788.95462590525597</v>
      </c>
      <c r="Q328">
        <v>750.39454899221903</v>
      </c>
      <c r="R328">
        <v>79.541679723117298</v>
      </c>
      <c r="S328" s="1">
        <f>(Table2[[#This Row],[Close Price]]-Table2[[#This Row],[20D EMA]])/Table2[[#This Row],[20D EMA]]</f>
        <v>9.9422746253991556E-2</v>
      </c>
      <c r="T328" s="1">
        <f>(Table2[[#This Row],[Close Price]]-Table2[[#This Row],[50D EMA]])/Table2[[#This Row],[50D EMA]]</f>
        <v>0.13460263823523966</v>
      </c>
      <c r="U328" s="1">
        <f>(Table2[[#This Row],[Close Price]]-Table2[[#This Row],[200D EMA]])/Table2[[#This Row],[200D EMA]]</f>
        <v>0.19290578696525412</v>
      </c>
      <c r="V328">
        <v>2.1336343271503102</v>
      </c>
      <c r="W328">
        <v>878.1</v>
      </c>
      <c r="X328">
        <v>943.4</v>
      </c>
      <c r="Y328">
        <v>802.05</v>
      </c>
      <c r="Z328">
        <v>943.4</v>
      </c>
      <c r="AA328">
        <v>782</v>
      </c>
      <c r="AB328">
        <v>943.4</v>
      </c>
      <c r="AC328" s="1">
        <f>(Table2[[#This Row],[Close Price]]/Table2[[#This Row],[Day Low]])-1</f>
        <v>1.9416922901719591E-2</v>
      </c>
      <c r="AD328" s="1">
        <f>(Table2[[#This Row],[Day High]]/Table2[[#This Row],[Close Price]])-1</f>
        <v>5.3901580740657984E-2</v>
      </c>
      <c r="AE328" s="1">
        <f>(Table2[[#This Row],[Close Price]]/Table2[[#This Row],[Current Week Low]])-1</f>
        <v>0.11607755127485819</v>
      </c>
      <c r="AF328" s="1">
        <f>(Table2[[#This Row],[Current Week High]]/Table2[[#This Row],[Close Price]])-1</f>
        <v>5.3901580740657984E-2</v>
      </c>
      <c r="AG328" s="1">
        <f>(Table2[[#This Row],[Close Price]]/Table2[[#This Row],[Current Month Low]])-1</f>
        <v>0.14469309462915603</v>
      </c>
      <c r="AH328" s="1">
        <f>(Table2[[#This Row],[Current Month High]]/Table2[[#This Row],[Close Price]])-1</f>
        <v>5.3901580740657984E-2</v>
      </c>
      <c r="AI328">
        <v>5.3901580740657904</v>
      </c>
      <c r="AJ328">
        <v>45.316558441558399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0.04</v>
      </c>
      <c r="AM328" t="s">
        <v>3203</v>
      </c>
      <c r="AN328">
        <v>13.92</v>
      </c>
      <c r="AO328" t="s">
        <v>3203</v>
      </c>
      <c r="AP328">
        <v>0.154292563021065</v>
      </c>
      <c r="AQ328">
        <f>(Table2[[#This Row],[Sharpe Ratio]]-AVERAGE(Table2[Sharpe Ratio]))/_xlfn.STDEV.P(Table2[Sharpe Ratio])</f>
        <v>1.0442320238258187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3.7139458765841562</v>
      </c>
      <c r="AS328">
        <f>_xlfn.RANK.AVG(Table2[[#This Row],[1Y Return vs Nifty Z-Score]],Table2[1Y Return vs Nifty Z-Score])</f>
        <v>470</v>
      </c>
      <c r="AT328">
        <f>_xlfn.RANK.AVG(Table2[[#This Row],[6M Return vs Nifty Z-Score]],Table2[6M Return vs Nifty Z-Score])</f>
        <v>449</v>
      </c>
      <c r="AU328">
        <f>_xlfn.RANK.AVG(Table2[[#This Row],[Sharpe Ratio Z-Score]],Table2[Sharpe Ratio Z-Score])</f>
        <v>107</v>
      </c>
      <c r="AV328">
        <f>(Table2[[#This Row],[Rank 1Y]]+Table2[[#This Row],[Rank 6M]]+Table2[[#This Row],[Rank Sharpe]])/3</f>
        <v>342</v>
      </c>
    </row>
    <row r="329" spans="1:48" x14ac:dyDescent="0.3">
      <c r="A329" t="s">
        <v>1608</v>
      </c>
      <c r="B329" t="s">
        <v>1609</v>
      </c>
      <c r="C329" t="s">
        <v>3170</v>
      </c>
      <c r="D329" t="s">
        <v>1411</v>
      </c>
      <c r="E329">
        <v>5902.3420686299996</v>
      </c>
      <c r="F329">
        <v>912.3</v>
      </c>
      <c r="G329">
        <v>7.65921371867275</v>
      </c>
      <c r="H329">
        <f>(Table2[[#This Row],[1Y Return vs Nifty]]-AVERAGE(Table2[1Y Return vs Nifty]))/_xlfn.STDEV.P(Table2[1Y Return vs Nifty])</f>
        <v>-0.34554231675296049</v>
      </c>
      <c r="I329">
        <v>19.8351366453414</v>
      </c>
      <c r="J329">
        <f>(Table2[[#This Row],[1M Return vs Nifty]]-AVERAGE(Table2[1M Return vs Nifty]))/_xlfn.STDEV.P(Table2[1M Return vs Nifty])</f>
        <v>1.9163592822480471</v>
      </c>
      <c r="K329">
        <v>3.60015120610369</v>
      </c>
      <c r="L329">
        <f>(Table2[[#This Row],[6M Return vs Nifty]]-AVERAGE(Table2[6M Return vs Nifty]))/_xlfn.STDEV.P(Table2[6M Return vs Nifty])</f>
        <v>-0.34658589987145605</v>
      </c>
      <c r="M329">
        <v>1.6342892331770401E-2</v>
      </c>
      <c r="N329">
        <f>(Table2[[#This Row],[1W Return vs Nifty]]-AVERAGE(Table2[1W Return vs Nifty]))/_xlfn.STDEV.P(Table2[1W Return vs Nifty])</f>
        <v>0.46439976343779987</v>
      </c>
      <c r="O329">
        <v>905.09</v>
      </c>
      <c r="P329">
        <v>856.50687812451702</v>
      </c>
      <c r="Q329">
        <v>790.519270498124</v>
      </c>
      <c r="R329">
        <v>47.983035597754601</v>
      </c>
      <c r="S329" s="1">
        <f>(Table2[[#This Row],[Close Price]]-Table2[[#This Row],[20D EMA]])/Table2[[#This Row],[20D EMA]]</f>
        <v>7.9660586240041572E-3</v>
      </c>
      <c r="T329" s="1">
        <f>(Table2[[#This Row],[Close Price]]-Table2[[#This Row],[50D EMA]])/Table2[[#This Row],[50D EMA]]</f>
        <v>6.514030803541529E-2</v>
      </c>
      <c r="U329" s="1">
        <f>(Table2[[#This Row],[Close Price]]-Table2[[#This Row],[200D EMA]])/Table2[[#This Row],[200D EMA]]</f>
        <v>0.15405156337952289</v>
      </c>
      <c r="V329">
        <v>0.78277484717567902</v>
      </c>
      <c r="W329">
        <v>907.1</v>
      </c>
      <c r="X329">
        <v>946</v>
      </c>
      <c r="Y329">
        <v>896.5</v>
      </c>
      <c r="Z329">
        <v>969.3</v>
      </c>
      <c r="AA329">
        <v>890.1</v>
      </c>
      <c r="AB329">
        <v>969.3</v>
      </c>
      <c r="AC329" s="1">
        <f>(Table2[[#This Row],[Close Price]]/Table2[[#This Row],[Day Low]])-1</f>
        <v>5.7325542939035135E-3</v>
      </c>
      <c r="AD329" s="1">
        <f>(Table2[[#This Row],[Day High]]/Table2[[#This Row],[Close Price]])-1</f>
        <v>3.6939603200701665E-2</v>
      </c>
      <c r="AE329" s="1">
        <f>(Table2[[#This Row],[Close Price]]/Table2[[#This Row],[Current Week Low]])-1</f>
        <v>1.7624093697713228E-2</v>
      </c>
      <c r="AF329" s="1">
        <f>(Table2[[#This Row],[Current Week High]]/Table2[[#This Row],[Close Price]])-1</f>
        <v>6.2479447550148004E-2</v>
      </c>
      <c r="AG329" s="1">
        <f>(Table2[[#This Row],[Close Price]]/Table2[[#This Row],[Current Month Low]])-1</f>
        <v>2.4941017863161274E-2</v>
      </c>
      <c r="AH329" s="1">
        <f>(Table2[[#This Row],[Current Month High]]/Table2[[#This Row],[Close Price]])-1</f>
        <v>6.2479447550148004E-2</v>
      </c>
      <c r="AI329">
        <v>19.368628740545802</v>
      </c>
      <c r="AJ329">
        <v>49.459370904324999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0.11</v>
      </c>
      <c r="AM329" t="s">
        <v>3203</v>
      </c>
      <c r="AN329">
        <v>-3.61</v>
      </c>
      <c r="AO329" t="s">
        <v>3202</v>
      </c>
      <c r="AP329">
        <v>0.12326819461168299</v>
      </c>
      <c r="AQ329">
        <f>(Table2[[#This Row],[Sharpe Ratio]]-AVERAGE(Table2[Sharpe Ratio]))/_xlfn.STDEV.P(Table2[Sharpe Ratio])</f>
        <v>0.68198277033621657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2.3706135993976467</v>
      </c>
      <c r="AS329">
        <f>_xlfn.RANK.AVG(Table2[[#This Row],[1Y Return vs Nifty Z-Score]],Table2[1Y Return vs Nifty Z-Score])</f>
        <v>414</v>
      </c>
      <c r="AT329">
        <f>_xlfn.RANK.AVG(Table2[[#This Row],[6M Return vs Nifty Z-Score]],Table2[6M Return vs Nifty Z-Score])</f>
        <v>435</v>
      </c>
      <c r="AU329">
        <f>_xlfn.RANK.AVG(Table2[[#This Row],[Sharpe Ratio Z-Score]],Table2[Sharpe Ratio Z-Score])</f>
        <v>177</v>
      </c>
      <c r="AV329">
        <f>(Table2[[#This Row],[Rank 1Y]]+Table2[[#This Row],[Rank 6M]]+Table2[[#This Row],[Rank Sharpe]])/3</f>
        <v>342</v>
      </c>
    </row>
    <row r="330" spans="1:48" x14ac:dyDescent="0.3">
      <c r="A330" t="s">
        <v>68</v>
      </c>
      <c r="B330" t="s">
        <v>69</v>
      </c>
      <c r="C330" t="s">
        <v>3164</v>
      </c>
      <c r="D330" t="s">
        <v>60</v>
      </c>
      <c r="E330">
        <v>362990.38749380002</v>
      </c>
      <c r="F330">
        <v>986.15</v>
      </c>
      <c r="G330">
        <v>31.8638061489875</v>
      </c>
      <c r="H330">
        <f>(Table2[[#This Row],[1Y Return vs Nifty]]-AVERAGE(Table2[1Y Return vs Nifty]))/_xlfn.STDEV.P(Table2[1Y Return vs Nifty])</f>
        <v>5.4313711718963174E-2</v>
      </c>
      <c r="I330">
        <v>-11.922930453035001</v>
      </c>
      <c r="J330">
        <f>(Table2[[#This Row],[1M Return vs Nifty]]-AVERAGE(Table2[1M Return vs Nifty]))/_xlfn.STDEV.P(Table2[1M Return vs Nifty])</f>
        <v>-1.087622197925223</v>
      </c>
      <c r="K330">
        <v>-16.6553315734226</v>
      </c>
      <c r="L330">
        <f>(Table2[[#This Row],[6M Return vs Nifty]]-AVERAGE(Table2[6M Return vs Nifty]))/_xlfn.STDEV.P(Table2[6M Return vs Nifty])</f>
        <v>-0.97539518712157924</v>
      </c>
      <c r="M330">
        <v>-10.5295540735301</v>
      </c>
      <c r="N330">
        <f>(Table2[[#This Row],[1W Return vs Nifty]]-AVERAGE(Table2[1W Return vs Nifty]))/_xlfn.STDEV.P(Table2[1W Return vs Nifty])</f>
        <v>-1.977438017500377</v>
      </c>
      <c r="O330">
        <v>1054.02</v>
      </c>
      <c r="P330">
        <v>1047.8346539100201</v>
      </c>
      <c r="Q330">
        <v>934.97983147203195</v>
      </c>
      <c r="R330">
        <v>23.516087690045001</v>
      </c>
      <c r="S330" s="1">
        <f>(Table2[[#This Row],[Close Price]]-Table2[[#This Row],[20D EMA]])/Table2[[#This Row],[20D EMA]]</f>
        <v>-6.4391567522437909E-2</v>
      </c>
      <c r="T330" s="1">
        <f>(Table2[[#This Row],[Close Price]]-Table2[[#This Row],[50D EMA]])/Table2[[#This Row],[50D EMA]]</f>
        <v>-5.8868690475011788E-2</v>
      </c>
      <c r="U330" s="1">
        <f>(Table2[[#This Row],[Close Price]]-Table2[[#This Row],[200D EMA]])/Table2[[#This Row],[200D EMA]]</f>
        <v>5.4728633501543805E-2</v>
      </c>
      <c r="V330">
        <v>1.2103967426422699</v>
      </c>
      <c r="W330">
        <v>958</v>
      </c>
      <c r="X330">
        <v>988</v>
      </c>
      <c r="Y330">
        <v>958</v>
      </c>
      <c r="Z330">
        <v>1049.95</v>
      </c>
      <c r="AA330">
        <v>958</v>
      </c>
      <c r="AB330">
        <v>1105</v>
      </c>
      <c r="AC330" s="1">
        <f>(Table2[[#This Row],[Close Price]]/Table2[[#This Row],[Day Low]])-1</f>
        <v>2.9384133611690899E-2</v>
      </c>
      <c r="AD330" s="1">
        <f>(Table2[[#This Row],[Day High]]/Table2[[#This Row],[Close Price]])-1</f>
        <v>1.8759823556253608E-3</v>
      </c>
      <c r="AE330" s="1">
        <f>(Table2[[#This Row],[Close Price]]/Table2[[#This Row],[Current Week Low]])-1</f>
        <v>2.9384133611690899E-2</v>
      </c>
      <c r="AF330" s="1">
        <f>(Table2[[#This Row],[Current Week High]]/Table2[[#This Row],[Close Price]])-1</f>
        <v>6.4696040156162926E-2</v>
      </c>
      <c r="AG330" s="1">
        <f>(Table2[[#This Row],[Close Price]]/Table2[[#This Row],[Current Month Low]])-1</f>
        <v>2.9384133611690899E-2</v>
      </c>
      <c r="AH330" s="1">
        <f>(Table2[[#This Row],[Current Month High]]/Table2[[#This Row],[Close Price]])-1</f>
        <v>0.12051919079247586</v>
      </c>
      <c r="AI330">
        <v>19.5558485017492</v>
      </c>
      <c r="AJ330">
        <v>62.1157323688969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0.01</v>
      </c>
      <c r="AM330" t="s">
        <v>3203</v>
      </c>
      <c r="AN330">
        <v>-8.4600000000000009</v>
      </c>
      <c r="AO330" t="s">
        <v>3202</v>
      </c>
      <c r="AP330">
        <v>0.15786122583025899</v>
      </c>
      <c r="AQ330">
        <f>(Table2[[#This Row],[Sharpe Ratio]]-AVERAGE(Table2[Sharpe Ratio]))/_xlfn.STDEV.P(Table2[Sharpe Ratio])</f>
        <v>1.0859007347413228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-2.9002409560868934</v>
      </c>
      <c r="AS330">
        <f>_xlfn.RANK.AVG(Table2[[#This Row],[1Y Return vs Nifty Z-Score]],Table2[1Y Return vs Nifty Z-Score])</f>
        <v>286</v>
      </c>
      <c r="AT330">
        <f>_xlfn.RANK.AVG(Table2[[#This Row],[6M Return vs Nifty Z-Score]],Table2[6M Return vs Nifty Z-Score])</f>
        <v>642</v>
      </c>
      <c r="AU330">
        <f>_xlfn.RANK.AVG(Table2[[#This Row],[Sharpe Ratio Z-Score]],Table2[Sharpe Ratio Z-Score])</f>
        <v>100</v>
      </c>
      <c r="AV330">
        <f>(Table2[[#This Row],[Rank 1Y]]+Table2[[#This Row],[Rank 6M]]+Table2[[#This Row],[Rank Sharpe]])/3</f>
        <v>342.66666666666669</v>
      </c>
    </row>
    <row r="331" spans="1:48" x14ac:dyDescent="0.3">
      <c r="A331" t="s">
        <v>655</v>
      </c>
      <c r="B331" t="s">
        <v>656</v>
      </c>
      <c r="C331" t="s">
        <v>3160</v>
      </c>
      <c r="D331" t="s">
        <v>171</v>
      </c>
      <c r="E331">
        <v>28997.421682215001</v>
      </c>
      <c r="F331">
        <v>8898.9500000000007</v>
      </c>
      <c r="G331">
        <v>24.780892451502002</v>
      </c>
      <c r="H331">
        <f>(Table2[[#This Row],[1Y Return vs Nifty]]-AVERAGE(Table2[1Y Return vs Nifty]))/_xlfn.STDEV.P(Table2[1Y Return vs Nifty])</f>
        <v>-6.2694899322090866E-2</v>
      </c>
      <c r="I331">
        <v>6.3066163501207599</v>
      </c>
      <c r="J331">
        <f>(Table2[[#This Row],[1M Return vs Nifty]]-AVERAGE(Table2[1M Return vs Nifty]))/_xlfn.STDEV.P(Table2[1M Return vs Nifty])</f>
        <v>0.63670254825655437</v>
      </c>
      <c r="K331">
        <v>22.558283286019599</v>
      </c>
      <c r="L331">
        <f>(Table2[[#This Row],[6M Return vs Nifty]]-AVERAGE(Table2[6M Return vs Nifty]))/_xlfn.STDEV.P(Table2[6M Return vs Nifty])</f>
        <v>0.24194855524482001</v>
      </c>
      <c r="M331">
        <v>-2.2370842750756101</v>
      </c>
      <c r="N331">
        <f>(Table2[[#This Row],[1W Return vs Nifty]]-AVERAGE(Table2[1W Return vs Nifty]))/_xlfn.STDEV.P(Table2[1W Return vs Nifty])</f>
        <v>-5.7367480427752485E-2</v>
      </c>
      <c r="O331">
        <v>8725.7099999999991</v>
      </c>
      <c r="P331">
        <v>8241.8152482103396</v>
      </c>
      <c r="Q331">
        <v>7186.2079422229399</v>
      </c>
      <c r="R331">
        <v>54.341360289566701</v>
      </c>
      <c r="S331" s="1">
        <f>(Table2[[#This Row],[Close Price]]-Table2[[#This Row],[20D EMA]])/Table2[[#This Row],[20D EMA]]</f>
        <v>1.9853971768486647E-2</v>
      </c>
      <c r="T331" s="1">
        <f>(Table2[[#This Row],[Close Price]]-Table2[[#This Row],[50D EMA]])/Table2[[#This Row],[50D EMA]]</f>
        <v>7.9731798396276102E-2</v>
      </c>
      <c r="U331" s="1">
        <f>(Table2[[#This Row],[Close Price]]-Table2[[#This Row],[200D EMA]])/Table2[[#This Row],[200D EMA]]</f>
        <v>0.23833739178541655</v>
      </c>
      <c r="V331">
        <v>1.7329171460194699</v>
      </c>
      <c r="W331">
        <v>8860</v>
      </c>
      <c r="X331">
        <v>8960</v>
      </c>
      <c r="Y331">
        <v>8860</v>
      </c>
      <c r="Z331">
        <v>9495</v>
      </c>
      <c r="AA331">
        <v>8860</v>
      </c>
      <c r="AB331">
        <v>9495</v>
      </c>
      <c r="AC331" s="1">
        <f>(Table2[[#This Row],[Close Price]]/Table2[[#This Row],[Day Low]])-1</f>
        <v>4.3961625282167294E-3</v>
      </c>
      <c r="AD331" s="1">
        <f>(Table2[[#This Row],[Day High]]/Table2[[#This Row],[Close Price]])-1</f>
        <v>6.8603599301040319E-3</v>
      </c>
      <c r="AE331" s="1">
        <f>(Table2[[#This Row],[Close Price]]/Table2[[#This Row],[Current Week Low]])-1</f>
        <v>4.3961625282167294E-3</v>
      </c>
      <c r="AF331" s="1">
        <f>(Table2[[#This Row],[Current Week High]]/Table2[[#This Row],[Close Price]])-1</f>
        <v>6.6979812225037794E-2</v>
      </c>
      <c r="AG331" s="1">
        <f>(Table2[[#This Row],[Close Price]]/Table2[[#This Row],[Current Month Low]])-1</f>
        <v>4.3961625282167294E-3</v>
      </c>
      <c r="AH331" s="1">
        <f>(Table2[[#This Row],[Current Month High]]/Table2[[#This Row],[Close Price]])-1</f>
        <v>6.6979812225037794E-2</v>
      </c>
      <c r="AI331">
        <v>6.6979812225037696</v>
      </c>
      <c r="AJ331">
        <v>54.227902946273801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0.02</v>
      </c>
      <c r="AM331" t="s">
        <v>3203</v>
      </c>
      <c r="AN331">
        <v>0.62</v>
      </c>
      <c r="AO331" t="s">
        <v>3203</v>
      </c>
      <c r="AP331">
        <v>2.6526066365286E-2</v>
      </c>
      <c r="AQ331">
        <f>(Table2[[#This Row],[Sharpe Ratio]]-AVERAGE(Table2[Sharpe Ratio]))/_xlfn.STDEV.P(Table2[Sharpe Ratio])</f>
        <v>-0.44760553508291528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0.31098318866861574</v>
      </c>
      <c r="AS331">
        <f>_xlfn.RANK.AVG(Table2[[#This Row],[1Y Return vs Nifty Z-Score]],Table2[1Y Return vs Nifty Z-Score])</f>
        <v>320</v>
      </c>
      <c r="AT331">
        <f>_xlfn.RANK.AVG(Table2[[#This Row],[6M Return vs Nifty Z-Score]],Table2[6M Return vs Nifty Z-Score])</f>
        <v>248</v>
      </c>
      <c r="AU331">
        <f>_xlfn.RANK.AVG(Table2[[#This Row],[Sharpe Ratio Z-Score]],Table2[Sharpe Ratio Z-Score])</f>
        <v>461</v>
      </c>
      <c r="AV331">
        <f>(Table2[[#This Row],[Rank 1Y]]+Table2[[#This Row],[Rank 6M]]+Table2[[#This Row],[Rank Sharpe]])/3</f>
        <v>343</v>
      </c>
    </row>
    <row r="332" spans="1:48" x14ac:dyDescent="0.3">
      <c r="A332" t="s">
        <v>367</v>
      </c>
      <c r="B332" t="s">
        <v>368</v>
      </c>
      <c r="C332" t="s">
        <v>3170</v>
      </c>
      <c r="D332" t="s">
        <v>369</v>
      </c>
      <c r="E332">
        <v>67765.024338899995</v>
      </c>
      <c r="F332">
        <v>5334.7</v>
      </c>
      <c r="G332">
        <v>-10.566703579975499</v>
      </c>
      <c r="H332">
        <f>(Table2[[#This Row],[1Y Return vs Nifty]]-AVERAGE(Table2[1Y Return vs Nifty]))/_xlfn.STDEV.P(Table2[1Y Return vs Nifty])</f>
        <v>-0.64663158017587086</v>
      </c>
      <c r="I332">
        <v>-3.75676022004185E-2</v>
      </c>
      <c r="J332">
        <f>(Table2[[#This Row],[1M Return vs Nifty]]-AVERAGE(Table2[1M Return vs Nifty]))/_xlfn.STDEV.P(Table2[1M Return vs Nifty])</f>
        <v>3.6609002243497744E-2</v>
      </c>
      <c r="K332">
        <v>22.393656997137199</v>
      </c>
      <c r="L332">
        <f>(Table2[[#This Row],[6M Return vs Nifty]]-AVERAGE(Table2[6M Return vs Nifty]))/_xlfn.STDEV.P(Table2[6M Return vs Nifty])</f>
        <v>0.23683791233882084</v>
      </c>
      <c r="M332">
        <v>-2.96925163608814E-2</v>
      </c>
      <c r="N332">
        <f>(Table2[[#This Row],[1W Return vs Nifty]]-AVERAGE(Table2[1W Return vs Nifty]))/_xlfn.STDEV.P(Table2[1W Return vs Nifty])</f>
        <v>0.45374054681824322</v>
      </c>
      <c r="O332">
        <v>5330.91</v>
      </c>
      <c r="P332">
        <v>5381.4628305200604</v>
      </c>
      <c r="Q332">
        <v>4901.0722592022803</v>
      </c>
      <c r="R332">
        <v>51.618798848866597</v>
      </c>
      <c r="S332" s="1">
        <f>(Table2[[#This Row],[Close Price]]-Table2[[#This Row],[20D EMA]])/Table2[[#This Row],[20D EMA]]</f>
        <v>7.1094803701431163E-4</v>
      </c>
      <c r="T332" s="1">
        <f>(Table2[[#This Row],[Close Price]]-Table2[[#This Row],[50D EMA]])/Table2[[#This Row],[50D EMA]]</f>
        <v>-8.689613213502664E-3</v>
      </c>
      <c r="U332" s="1">
        <f>(Table2[[#This Row],[Close Price]]-Table2[[#This Row],[200D EMA]])/Table2[[#This Row],[200D EMA]]</f>
        <v>8.8476096222319042E-2</v>
      </c>
      <c r="V332">
        <v>1.00281011546802</v>
      </c>
      <c r="W332">
        <v>5304.85</v>
      </c>
      <c r="X332">
        <v>5415.6</v>
      </c>
      <c r="Y332">
        <v>5200</v>
      </c>
      <c r="Z332">
        <v>5491</v>
      </c>
      <c r="AA332">
        <v>5154.45</v>
      </c>
      <c r="AB332">
        <v>5491</v>
      </c>
      <c r="AC332" s="1">
        <f>(Table2[[#This Row],[Close Price]]/Table2[[#This Row],[Day Low]])-1</f>
        <v>5.6269263032884265E-3</v>
      </c>
      <c r="AD332" s="1">
        <f>(Table2[[#This Row],[Day High]]/Table2[[#This Row],[Close Price]])-1</f>
        <v>1.5164864003599288E-2</v>
      </c>
      <c r="AE332" s="1">
        <f>(Table2[[#This Row],[Close Price]]/Table2[[#This Row],[Current Week Low]])-1</f>
        <v>2.5903846153846111E-2</v>
      </c>
      <c r="AF332" s="1">
        <f>(Table2[[#This Row],[Current Week High]]/Table2[[#This Row],[Close Price]])-1</f>
        <v>2.9298742197311878E-2</v>
      </c>
      <c r="AG332" s="1">
        <f>(Table2[[#This Row],[Close Price]]/Table2[[#This Row],[Current Month Low]])-1</f>
        <v>3.4969783391050502E-2</v>
      </c>
      <c r="AH332" s="1">
        <f>(Table2[[#This Row],[Current Month High]]/Table2[[#This Row],[Close Price]])-1</f>
        <v>2.9298742197311878E-2</v>
      </c>
      <c r="AI332">
        <v>21.0939696702719</v>
      </c>
      <c r="AJ332">
        <v>48.144959733407298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-0.2</v>
      </c>
      <c r="AM332" t="s">
        <v>3202</v>
      </c>
      <c r="AN332">
        <v>-0.7</v>
      </c>
      <c r="AO332" t="s">
        <v>3202</v>
      </c>
      <c r="AP332">
        <v>9.8645874664034003E-2</v>
      </c>
      <c r="AQ332">
        <f>(Table2[[#This Row],[Sharpe Ratio]]-AVERAGE(Table2[Sharpe Ratio]))/_xlfn.STDEV.P(Table2[Sharpe Ratio])</f>
        <v>0.39448563574440687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546</v>
      </c>
      <c r="AT332">
        <f>_xlfn.RANK.AVG(Table2[[#This Row],[6M Return vs Nifty Z-Score]],Table2[6M Return vs Nifty Z-Score])</f>
        <v>251</v>
      </c>
      <c r="AU332">
        <f>_xlfn.RANK.AVG(Table2[[#This Row],[Sharpe Ratio Z-Score]],Table2[Sharpe Ratio Z-Score])</f>
        <v>233</v>
      </c>
      <c r="AV332">
        <f>(Table2[[#This Row],[Rank 1Y]]+Table2[[#This Row],[Rank 6M]]+Table2[[#This Row],[Rank Sharpe]])/3</f>
        <v>343.33333333333331</v>
      </c>
    </row>
    <row r="333" spans="1:48" x14ac:dyDescent="0.3">
      <c r="A333" t="s">
        <v>41</v>
      </c>
      <c r="B333" t="s">
        <v>42</v>
      </c>
      <c r="C333" t="s">
        <v>3160</v>
      </c>
      <c r="D333" t="s">
        <v>43</v>
      </c>
      <c r="E333">
        <v>649659.94424344995</v>
      </c>
      <c r="F333">
        <v>519.5</v>
      </c>
      <c r="G333">
        <v>-11.837504026554599</v>
      </c>
      <c r="H333">
        <f>(Table2[[#This Row],[1Y Return vs Nifty]]-AVERAGE(Table2[1Y Return vs Nifty]))/_xlfn.STDEV.P(Table2[1Y Return vs Nifty])</f>
        <v>-0.66762500202391051</v>
      </c>
      <c r="I333">
        <v>3.0093359582505901E-2</v>
      </c>
      <c r="J333">
        <f>(Table2[[#This Row],[1M Return vs Nifty]]-AVERAGE(Table2[1M Return vs Nifty]))/_xlfn.STDEV.P(Table2[1M Return vs Nifty])</f>
        <v>4.3009022606733498E-2</v>
      </c>
      <c r="K333">
        <v>14.776441622181499</v>
      </c>
      <c r="L333">
        <f>(Table2[[#This Row],[6M Return vs Nifty]]-AVERAGE(Table2[6M Return vs Nifty]))/_xlfn.STDEV.P(Table2[6M Return vs Nifty])</f>
        <v>3.698003272941172E-4</v>
      </c>
      <c r="M333">
        <v>0.111296024705651</v>
      </c>
      <c r="N333">
        <f>(Table2[[#This Row],[1W Return vs Nifty]]-AVERAGE(Table2[1W Return vs Nifty]))/_xlfn.STDEV.P(Table2[1W Return vs Nifty])</f>
        <v>0.48638557903978424</v>
      </c>
      <c r="O333">
        <v>505.58</v>
      </c>
      <c r="P333">
        <v>488.65487343835002</v>
      </c>
      <c r="Q333">
        <v>453.60320388072699</v>
      </c>
      <c r="R333">
        <v>68.652371498133206</v>
      </c>
      <c r="S333" s="1">
        <f>(Table2[[#This Row],[Close Price]]-Table2[[#This Row],[20D EMA]])/Table2[[#This Row],[20D EMA]]</f>
        <v>2.7532734680960513E-2</v>
      </c>
      <c r="T333" s="1">
        <f>(Table2[[#This Row],[Close Price]]-Table2[[#This Row],[50D EMA]])/Table2[[#This Row],[50D EMA]]</f>
        <v>6.3122519058518053E-2</v>
      </c>
      <c r="U333" s="1">
        <f>(Table2[[#This Row],[Close Price]]-Table2[[#This Row],[200D EMA]])/Table2[[#This Row],[200D EMA]]</f>
        <v>0.14527409761550159</v>
      </c>
      <c r="V333">
        <v>0.92225869049666098</v>
      </c>
      <c r="W333">
        <v>508.55</v>
      </c>
      <c r="X333">
        <v>520.5</v>
      </c>
      <c r="Y333">
        <v>500.35</v>
      </c>
      <c r="Z333">
        <v>520.5</v>
      </c>
      <c r="AA333">
        <v>497.15</v>
      </c>
      <c r="AB333">
        <v>520.5</v>
      </c>
      <c r="AC333" s="1">
        <f>(Table2[[#This Row],[Close Price]]/Table2[[#This Row],[Day Low]])-1</f>
        <v>2.1531806115426155E-2</v>
      </c>
      <c r="AD333" s="1">
        <f>(Table2[[#This Row],[Day High]]/Table2[[#This Row],[Close Price]])-1</f>
        <v>1.9249278152069227E-3</v>
      </c>
      <c r="AE333" s="1">
        <f>(Table2[[#This Row],[Close Price]]/Table2[[#This Row],[Current Week Low]])-1</f>
        <v>3.827320875387219E-2</v>
      </c>
      <c r="AF333" s="1">
        <f>(Table2[[#This Row],[Current Week High]]/Table2[[#This Row],[Close Price]])-1</f>
        <v>1.9249278152069227E-3</v>
      </c>
      <c r="AG333" s="1">
        <f>(Table2[[#This Row],[Close Price]]/Table2[[#This Row],[Current Month Low]])-1</f>
        <v>4.4956250628582994E-2</v>
      </c>
      <c r="AH333" s="1">
        <f>(Table2[[#This Row],[Current Month High]]/Table2[[#This Row],[Close Price]])-1</f>
        <v>1.9249278152069227E-3</v>
      </c>
      <c r="AI333">
        <v>0.19249278152069199</v>
      </c>
      <c r="AJ333">
        <v>30.0863903843745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0.05</v>
      </c>
      <c r="AM333" t="s">
        <v>3203</v>
      </c>
      <c r="AN333">
        <v>3.78</v>
      </c>
      <c r="AO333" t="s">
        <v>3203</v>
      </c>
      <c r="AP333">
        <v>0.12645428777113399</v>
      </c>
      <c r="AQ333">
        <f>(Table2[[#This Row],[Sharpe Ratio]]-AVERAGE(Table2[Sharpe Ratio]))/_xlfn.STDEV.P(Table2[Sharpe Ratio])</f>
        <v>0.71918449039477617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0.58132389034467757</v>
      </c>
      <c r="AS333">
        <f>_xlfn.RANK.AVG(Table2[[#This Row],[1Y Return vs Nifty Z-Score]],Table2[1Y Return vs Nifty Z-Score])</f>
        <v>554</v>
      </c>
      <c r="AT333">
        <f>_xlfn.RANK.AVG(Table2[[#This Row],[6M Return vs Nifty Z-Score]],Table2[6M Return vs Nifty Z-Score])</f>
        <v>314</v>
      </c>
      <c r="AU333">
        <f>_xlfn.RANK.AVG(Table2[[#This Row],[Sharpe Ratio Z-Score]],Table2[Sharpe Ratio Z-Score])</f>
        <v>166</v>
      </c>
      <c r="AV333">
        <f>(Table2[[#This Row],[Rank 1Y]]+Table2[[#This Row],[Rank 6M]]+Table2[[#This Row],[Rank Sharpe]])/3</f>
        <v>344.66666666666669</v>
      </c>
    </row>
    <row r="334" spans="1:48" x14ac:dyDescent="0.3">
      <c r="A334" t="s">
        <v>1204</v>
      </c>
      <c r="B334" t="s">
        <v>1205</v>
      </c>
      <c r="C334" t="s">
        <v>3158</v>
      </c>
      <c r="D334" t="s">
        <v>553</v>
      </c>
      <c r="E334">
        <v>10055.251537599999</v>
      </c>
      <c r="F334">
        <v>1129</v>
      </c>
      <c r="G334">
        <v>5.5318382462138604</v>
      </c>
      <c r="H334">
        <f>(Table2[[#This Row],[1Y Return vs Nifty]]-AVERAGE(Table2[1Y Return vs Nifty]))/_xlfn.STDEV.P(Table2[1Y Return vs Nifty])</f>
        <v>-0.38068622218888165</v>
      </c>
      <c r="I334">
        <v>3.4716188735274001</v>
      </c>
      <c r="J334">
        <f>(Table2[[#This Row],[1M Return vs Nifty]]-AVERAGE(Table2[1M Return vs Nifty]))/_xlfn.STDEV.P(Table2[1M Return vs Nifty])</f>
        <v>0.36854139444188183</v>
      </c>
      <c r="K334">
        <v>20.0110621317911</v>
      </c>
      <c r="L334">
        <f>(Table2[[#This Row],[6M Return vs Nifty]]-AVERAGE(Table2[6M Return vs Nifty]))/_xlfn.STDEV.P(Table2[6M Return vs Nifty])</f>
        <v>0.16287286320168434</v>
      </c>
      <c r="M334">
        <v>-1.85464702733912</v>
      </c>
      <c r="N334">
        <f>(Table2[[#This Row],[1W Return vs Nifty]]-AVERAGE(Table2[1W Return vs Nifty]))/_xlfn.STDEV.P(Table2[1W Return vs Nifty])</f>
        <v>3.118351939558547E-2</v>
      </c>
      <c r="O334">
        <v>1097.08</v>
      </c>
      <c r="P334">
        <v>1060.2505322836701</v>
      </c>
      <c r="Q334">
        <v>966.23572911601605</v>
      </c>
      <c r="R334">
        <v>56.4102165894355</v>
      </c>
      <c r="S334" s="1">
        <f>(Table2[[#This Row],[Close Price]]-Table2[[#This Row],[20D EMA]])/Table2[[#This Row],[20D EMA]]</f>
        <v>2.909541692492806E-2</v>
      </c>
      <c r="T334" s="1">
        <f>(Table2[[#This Row],[Close Price]]-Table2[[#This Row],[50D EMA]])/Table2[[#This Row],[50D EMA]]</f>
        <v>6.4842662769761306E-2</v>
      </c>
      <c r="U334" s="1">
        <f>(Table2[[#This Row],[Close Price]]-Table2[[#This Row],[200D EMA]])/Table2[[#This Row],[200D EMA]]</f>
        <v>0.16845192739135487</v>
      </c>
      <c r="V334">
        <v>0.92695074732149296</v>
      </c>
      <c r="W334">
        <v>1107.75</v>
      </c>
      <c r="X334">
        <v>1165</v>
      </c>
      <c r="Y334">
        <v>1058.6500000000001</v>
      </c>
      <c r="Z334">
        <v>1165</v>
      </c>
      <c r="AA334">
        <v>1058.6500000000001</v>
      </c>
      <c r="AB334">
        <v>1219.05</v>
      </c>
      <c r="AC334" s="1">
        <f>(Table2[[#This Row],[Close Price]]/Table2[[#This Row],[Day Low]])-1</f>
        <v>1.9183028661701629E-2</v>
      </c>
      <c r="AD334" s="1">
        <f>(Table2[[#This Row],[Day High]]/Table2[[#This Row],[Close Price]])-1</f>
        <v>3.1886625332152363E-2</v>
      </c>
      <c r="AE334" s="1">
        <f>(Table2[[#This Row],[Close Price]]/Table2[[#This Row],[Current Week Low]])-1</f>
        <v>6.645255750247947E-2</v>
      </c>
      <c r="AF334" s="1">
        <f>(Table2[[#This Row],[Current Week High]]/Table2[[#This Row],[Close Price]])-1</f>
        <v>3.1886625332152363E-2</v>
      </c>
      <c r="AG334" s="1">
        <f>(Table2[[#This Row],[Close Price]]/Table2[[#This Row],[Current Month Low]])-1</f>
        <v>6.645255750247947E-2</v>
      </c>
      <c r="AH334" s="1">
        <f>(Table2[[#This Row],[Current Month High]]/Table2[[#This Row],[Close Price]])-1</f>
        <v>7.9760850310008902E-2</v>
      </c>
      <c r="AI334">
        <v>7.9760850310008902</v>
      </c>
      <c r="AJ334">
        <v>45.3679263503508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0.09</v>
      </c>
      <c r="AM334" t="s">
        <v>3203</v>
      </c>
      <c r="AN334">
        <v>2.7</v>
      </c>
      <c r="AO334" t="s">
        <v>3203</v>
      </c>
      <c r="AP334">
        <v>6.7246511600598996E-2</v>
      </c>
      <c r="AQ334">
        <f>(Table2[[#This Row],[Sharpe Ratio]]-AVERAGE(Table2[Sharpe Ratio]))/_xlfn.STDEV.P(Table2[Sharpe Ratio])</f>
        <v>2.7857839178575258E-2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0.20976939402884526</v>
      </c>
      <c r="AS334">
        <f>_xlfn.RANK.AVG(Table2[[#This Row],[1Y Return vs Nifty Z-Score]],Table2[1Y Return vs Nifty Z-Score])</f>
        <v>429</v>
      </c>
      <c r="AT334">
        <f>_xlfn.RANK.AVG(Table2[[#This Row],[6M Return vs Nifty Z-Score]],Table2[6M Return vs Nifty Z-Score])</f>
        <v>263</v>
      </c>
      <c r="AU334">
        <f>_xlfn.RANK.AVG(Table2[[#This Row],[Sharpe Ratio Z-Score]],Table2[Sharpe Ratio Z-Score])</f>
        <v>342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653</v>
      </c>
      <c r="B335" t="s">
        <v>654</v>
      </c>
      <c r="C335" t="s">
        <v>3170</v>
      </c>
      <c r="D335" t="s">
        <v>258</v>
      </c>
      <c r="E335">
        <v>29014.38329328</v>
      </c>
      <c r="F335">
        <v>1524.6</v>
      </c>
      <c r="G335">
        <v>0.94183960872686601</v>
      </c>
      <c r="H335">
        <f>(Table2[[#This Row],[1Y Return vs Nifty]]-AVERAGE(Table2[1Y Return vs Nifty]))/_xlfn.STDEV.P(Table2[1Y Return vs Nifty])</f>
        <v>-0.45651227177682852</v>
      </c>
      <c r="I335">
        <v>-2.83384129685165</v>
      </c>
      <c r="J335">
        <f>(Table2[[#This Row],[1M Return vs Nifty]]-AVERAGE(Table2[1M Return vs Nifty]))/_xlfn.STDEV.P(Table2[1M Return vs Nifty])</f>
        <v>-0.22788928621365537</v>
      </c>
      <c r="K335">
        <v>27.6868545834439</v>
      </c>
      <c r="L335">
        <f>(Table2[[#This Row],[6M Return vs Nifty]]-AVERAGE(Table2[6M Return vs Nifty]))/_xlfn.STDEV.P(Table2[6M Return vs Nifty])</f>
        <v>0.4011594364292691</v>
      </c>
      <c r="M335">
        <v>0.36199852113183301</v>
      </c>
      <c r="N335">
        <f>(Table2[[#This Row],[1W Return vs Nifty]]-AVERAGE(Table2[1W Return vs Nifty]))/_xlfn.STDEV.P(Table2[1W Return vs Nifty])</f>
        <v>0.54443420492060224</v>
      </c>
      <c r="O335">
        <v>1540.68</v>
      </c>
      <c r="P335">
        <v>1576.76694897275</v>
      </c>
      <c r="Q335">
        <v>1432.7104383687299</v>
      </c>
      <c r="R335">
        <v>47.617169908213597</v>
      </c>
      <c r="S335" s="1">
        <f>(Table2[[#This Row],[Close Price]]-Table2[[#This Row],[20D EMA]])/Table2[[#This Row],[20D EMA]]</f>
        <v>-1.043694991821803E-2</v>
      </c>
      <c r="T335" s="1">
        <f>(Table2[[#This Row],[Close Price]]-Table2[[#This Row],[50D EMA]])/Table2[[#This Row],[50D EMA]]</f>
        <v>-3.3084755490807582E-2</v>
      </c>
      <c r="U335" s="1">
        <f>(Table2[[#This Row],[Close Price]]-Table2[[#This Row],[200D EMA]])/Table2[[#This Row],[200D EMA]]</f>
        <v>6.4136868951617715E-2</v>
      </c>
      <c r="V335">
        <v>0.48115492204124899</v>
      </c>
      <c r="W335">
        <v>1515.65</v>
      </c>
      <c r="X335">
        <v>1534.2</v>
      </c>
      <c r="Y335">
        <v>1467.8</v>
      </c>
      <c r="Z335">
        <v>1562.9</v>
      </c>
      <c r="AA335">
        <v>1467.8</v>
      </c>
      <c r="AB335">
        <v>1576.8</v>
      </c>
      <c r="AC335" s="1">
        <f>(Table2[[#This Row],[Close Price]]/Table2[[#This Row],[Day Low]])-1</f>
        <v>5.9050572361691867E-3</v>
      </c>
      <c r="AD335" s="1">
        <f>(Table2[[#This Row],[Day High]]/Table2[[#This Row],[Close Price]])-1</f>
        <v>6.2967335694610327E-3</v>
      </c>
      <c r="AE335" s="1">
        <f>(Table2[[#This Row],[Close Price]]/Table2[[#This Row],[Current Week Low]])-1</f>
        <v>3.8697370213925497E-2</v>
      </c>
      <c r="AF335" s="1">
        <f>(Table2[[#This Row],[Current Week High]]/Table2[[#This Row],[Close Price]])-1</f>
        <v>2.5121343303161625E-2</v>
      </c>
      <c r="AG335" s="1">
        <f>(Table2[[#This Row],[Close Price]]/Table2[[#This Row],[Current Month Low]])-1</f>
        <v>3.8697370213925497E-2</v>
      </c>
      <c r="AH335" s="1">
        <f>(Table2[[#This Row],[Current Month High]]/Table2[[#This Row],[Close Price]])-1</f>
        <v>3.4238488783943311E-2</v>
      </c>
      <c r="AI335">
        <v>20.762823035550301</v>
      </c>
      <c r="AJ335">
        <v>48.654446177847099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-0.16</v>
      </c>
      <c r="AM335" t="s">
        <v>3202</v>
      </c>
      <c r="AN335">
        <v>-1.08</v>
      </c>
      <c r="AO335" t="s">
        <v>3202</v>
      </c>
      <c r="AP335">
        <v>5.7289373262284997E-2</v>
      </c>
      <c r="AQ335">
        <f>(Table2[[#This Row],[Sharpe Ratio]]-AVERAGE(Table2[Sharpe Ratio]))/_xlfn.STDEV.P(Table2[Sharpe Ratio])</f>
        <v>-8.8404509255121458E-2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463</v>
      </c>
      <c r="AT335">
        <f>_xlfn.RANK.AVG(Table2[[#This Row],[6M Return vs Nifty Z-Score]],Table2[6M Return vs Nifty Z-Score])</f>
        <v>201</v>
      </c>
      <c r="AU335">
        <f>_xlfn.RANK.AVG(Table2[[#This Row],[Sharpe Ratio Z-Score]],Table2[Sharpe Ratio Z-Score])</f>
        <v>372</v>
      </c>
      <c r="AV335">
        <f>(Table2[[#This Row],[Rank 1Y]]+Table2[[#This Row],[Rank 6M]]+Table2[[#This Row],[Rank Sharpe]])/3</f>
        <v>345.33333333333331</v>
      </c>
    </row>
    <row r="336" spans="1:48" x14ac:dyDescent="0.3">
      <c r="A336" t="s">
        <v>937</v>
      </c>
      <c r="B336" t="s">
        <v>938</v>
      </c>
      <c r="C336" t="s">
        <v>3158</v>
      </c>
      <c r="D336" t="s">
        <v>232</v>
      </c>
      <c r="E336">
        <v>16199.6609353899</v>
      </c>
      <c r="F336">
        <v>1271.1500000000001</v>
      </c>
      <c r="G336">
        <v>32.945640747849197</v>
      </c>
      <c r="H336">
        <f>(Table2[[#This Row],[1Y Return vs Nifty]]-AVERAGE(Table2[1Y Return vs Nifty]))/_xlfn.STDEV.P(Table2[1Y Return vs Nifty])</f>
        <v>7.2185447729794641E-2</v>
      </c>
      <c r="I336">
        <v>25.7813514089225</v>
      </c>
      <c r="J336">
        <f>(Table2[[#This Row],[1M Return vs Nifty]]-AVERAGE(Table2[1M Return vs Nifty]))/_xlfn.STDEV.P(Table2[1M Return vs Nifty])</f>
        <v>2.4788090992220688</v>
      </c>
      <c r="K336">
        <v>33.855500990268702</v>
      </c>
      <c r="L336">
        <f>(Table2[[#This Row],[6M Return vs Nifty]]-AVERAGE(Table2[6M Return vs Nifty]))/_xlfn.STDEV.P(Table2[6M Return vs Nifty])</f>
        <v>0.59265831071402475</v>
      </c>
      <c r="M336">
        <v>5.9756231881468498</v>
      </c>
      <c r="N336">
        <f>(Table2[[#This Row],[1W Return vs Nifty]]-AVERAGE(Table2[1W Return vs Nifty]))/_xlfn.STDEV.P(Table2[1W Return vs Nifty])</f>
        <v>1.8442345769796611</v>
      </c>
      <c r="O336">
        <v>1189.18</v>
      </c>
      <c r="P336">
        <v>1108.3023685089599</v>
      </c>
      <c r="Q336">
        <v>965.46156631071403</v>
      </c>
      <c r="R336">
        <v>67.6907399087182</v>
      </c>
      <c r="S336" s="1">
        <f>(Table2[[#This Row],[Close Price]]-Table2[[#This Row],[20D EMA]])/Table2[[#This Row],[20D EMA]]</f>
        <v>6.8929850821574545E-2</v>
      </c>
      <c r="T336" s="1">
        <f>(Table2[[#This Row],[Close Price]]-Table2[[#This Row],[50D EMA]])/Table2[[#This Row],[50D EMA]]</f>
        <v>0.14693429890448134</v>
      </c>
      <c r="U336" s="1">
        <f>(Table2[[#This Row],[Close Price]]-Table2[[#This Row],[200D EMA]])/Table2[[#This Row],[200D EMA]]</f>
        <v>0.3166241353940199</v>
      </c>
      <c r="V336">
        <v>1.70828110043028</v>
      </c>
      <c r="W336">
        <v>1257.6500000000001</v>
      </c>
      <c r="X336">
        <v>1296.9000000000001</v>
      </c>
      <c r="Y336">
        <v>1252</v>
      </c>
      <c r="Z336">
        <v>1317.6</v>
      </c>
      <c r="AA336">
        <v>1145.3</v>
      </c>
      <c r="AB336">
        <v>1319</v>
      </c>
      <c r="AC336" s="1">
        <f>(Table2[[#This Row],[Close Price]]/Table2[[#This Row],[Day Low]])-1</f>
        <v>1.0734306046992437E-2</v>
      </c>
      <c r="AD336" s="1">
        <f>(Table2[[#This Row],[Day High]]/Table2[[#This Row],[Close Price]])-1</f>
        <v>2.0257247374424692E-2</v>
      </c>
      <c r="AE336" s="1">
        <f>(Table2[[#This Row],[Close Price]]/Table2[[#This Row],[Current Week Low]])-1</f>
        <v>1.5295527156549582E-2</v>
      </c>
      <c r="AF336" s="1">
        <f>(Table2[[#This Row],[Current Week High]]/Table2[[#This Row],[Close Price]])-1</f>
        <v>3.6541714195806874E-2</v>
      </c>
      <c r="AG336" s="1">
        <f>(Table2[[#This Row],[Close Price]]/Table2[[#This Row],[Current Month Low]])-1</f>
        <v>0.10988387322099036</v>
      </c>
      <c r="AH336" s="1">
        <f>(Table2[[#This Row],[Current Month High]]/Table2[[#This Row],[Close Price]])-1</f>
        <v>3.7643079101600918E-2</v>
      </c>
      <c r="AI336">
        <v>3.76430791016009</v>
      </c>
      <c r="AJ336">
        <v>71.545209176788106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0.22</v>
      </c>
      <c r="AM336" t="s">
        <v>3203</v>
      </c>
      <c r="AN336">
        <v>11.04</v>
      </c>
      <c r="AO336" t="s">
        <v>3203</v>
      </c>
      <c r="AP336">
        <v>-9.288838466273E-3</v>
      </c>
      <c r="AQ336">
        <f>(Table2[[#This Row],[Sharpe Ratio]]-AVERAGE(Table2[Sharpe Ratio]))/_xlfn.STDEV.P(Table2[Sharpe Ratio])</f>
        <v>-0.86579043953724677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4.1220969951083024</v>
      </c>
      <c r="AS336">
        <f>_xlfn.RANK.AVG(Table2[[#This Row],[1Y Return vs Nifty Z-Score]],Table2[1Y Return vs Nifty Z-Score])</f>
        <v>280</v>
      </c>
      <c r="AT336">
        <f>_xlfn.RANK.AVG(Table2[[#This Row],[6M Return vs Nifty Z-Score]],Table2[6M Return vs Nifty Z-Score])</f>
        <v>161</v>
      </c>
      <c r="AU336">
        <f>_xlfn.RANK.AVG(Table2[[#This Row],[Sharpe Ratio Z-Score]],Table2[Sharpe Ratio Z-Score])</f>
        <v>599</v>
      </c>
      <c r="AV336">
        <f>(Table2[[#This Row],[Rank 1Y]]+Table2[[#This Row],[Rank 6M]]+Table2[[#This Row],[Rank Sharpe]])/3</f>
        <v>346.66666666666669</v>
      </c>
    </row>
    <row r="337" spans="1:48" x14ac:dyDescent="0.3">
      <c r="A337" t="s">
        <v>1057</v>
      </c>
      <c r="B337" t="s">
        <v>1058</v>
      </c>
      <c r="C337" t="s">
        <v>3161</v>
      </c>
      <c r="D337" t="s">
        <v>46</v>
      </c>
      <c r="E337">
        <v>12753.303485742999</v>
      </c>
      <c r="F337">
        <v>226.91</v>
      </c>
      <c r="G337">
        <v>27.425389858819401</v>
      </c>
      <c r="H337">
        <f>(Table2[[#This Row],[1Y Return vs Nifty]]-AVERAGE(Table2[1Y Return vs Nifty]))/_xlfn.STDEV.P(Table2[1Y Return vs Nifty])</f>
        <v>-1.9008221529909441E-2</v>
      </c>
      <c r="I337">
        <v>-5.5422881341388202</v>
      </c>
      <c r="J337">
        <f>(Table2[[#This Row],[1M Return vs Nifty]]-AVERAGE(Table2[1M Return vs Nifty]))/_xlfn.STDEV.P(Table2[1M Return vs Nifty])</f>
        <v>-0.48408007118937185</v>
      </c>
      <c r="K337">
        <v>-6.2057079758537901</v>
      </c>
      <c r="L337">
        <f>(Table2[[#This Row],[6M Return vs Nifty]]-AVERAGE(Table2[6M Return vs Nifty]))/_xlfn.STDEV.P(Table2[6M Return vs Nifty])</f>
        <v>-0.65099806275084227</v>
      </c>
      <c r="M337">
        <v>-5.0777250719008196</v>
      </c>
      <c r="N337">
        <f>(Table2[[#This Row],[1W Return vs Nifty]]-AVERAGE(Table2[1W Return vs Nifty]))/_xlfn.STDEV.P(Table2[1W Return vs Nifty])</f>
        <v>-0.71510043972139026</v>
      </c>
      <c r="O337">
        <v>220.62</v>
      </c>
      <c r="P337">
        <v>231.41883564535999</v>
      </c>
      <c r="Q337">
        <v>216.75031297734901</v>
      </c>
      <c r="R337">
        <v>60.934611485474399</v>
      </c>
      <c r="S337" s="1">
        <f>(Table2[[#This Row],[Close Price]]-Table2[[#This Row],[20D EMA]])/Table2[[#This Row],[20D EMA]]</f>
        <v>2.8510561145861625E-2</v>
      </c>
      <c r="T337" s="1">
        <f>(Table2[[#This Row],[Close Price]]-Table2[[#This Row],[50D EMA]])/Table2[[#This Row],[50D EMA]]</f>
        <v>-1.9483442792312733E-2</v>
      </c>
      <c r="U337" s="1">
        <f>(Table2[[#This Row],[Close Price]]-Table2[[#This Row],[200D EMA]])/Table2[[#This Row],[200D EMA]]</f>
        <v>4.6872767485750755E-2</v>
      </c>
      <c r="V337">
        <v>0.75367994813354999</v>
      </c>
      <c r="W337">
        <v>213.1</v>
      </c>
      <c r="X337">
        <v>228</v>
      </c>
      <c r="Y337">
        <v>204.15</v>
      </c>
      <c r="Z337">
        <v>228</v>
      </c>
      <c r="AA337">
        <v>204.15</v>
      </c>
      <c r="AB337">
        <v>228</v>
      </c>
      <c r="AC337" s="1">
        <f>(Table2[[#This Row],[Close Price]]/Table2[[#This Row],[Day Low]])-1</f>
        <v>6.4805255748474844E-2</v>
      </c>
      <c r="AD337" s="1">
        <f>(Table2[[#This Row],[Day High]]/Table2[[#This Row],[Close Price]])-1</f>
        <v>4.8036666519766236E-3</v>
      </c>
      <c r="AE337" s="1">
        <f>(Table2[[#This Row],[Close Price]]/Table2[[#This Row],[Current Week Low]])-1</f>
        <v>0.11148665197158958</v>
      </c>
      <c r="AF337" s="1">
        <f>(Table2[[#This Row],[Current Week High]]/Table2[[#This Row],[Close Price]])-1</f>
        <v>4.8036666519766236E-3</v>
      </c>
      <c r="AG337" s="1">
        <f>(Table2[[#This Row],[Close Price]]/Table2[[#This Row],[Current Month Low]])-1</f>
        <v>0.11148665197158958</v>
      </c>
      <c r="AH337" s="1">
        <f>(Table2[[#This Row],[Current Month High]]/Table2[[#This Row],[Close Price]])-1</f>
        <v>4.8036666519766236E-3</v>
      </c>
      <c r="AI337">
        <v>33.929751884006798</v>
      </c>
      <c r="AJ337">
        <v>94.856161442679195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-0.15</v>
      </c>
      <c r="AM337" t="s">
        <v>3202</v>
      </c>
      <c r="AN337">
        <v>5.51</v>
      </c>
      <c r="AO337" t="s">
        <v>3203</v>
      </c>
      <c r="AP337">
        <v>0.12081698794424001</v>
      </c>
      <c r="AQ337">
        <f>(Table2[[#This Row],[Sharpe Ratio]]-AVERAGE(Table2[Sharpe Ratio]))/_xlfn.STDEV.P(Table2[Sharpe Ratio])</f>
        <v>0.65336179170055042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312</v>
      </c>
      <c r="AT337">
        <f>_xlfn.RANK.AVG(Table2[[#This Row],[6M Return vs Nifty Z-Score]],Table2[6M Return vs Nifty Z-Score])</f>
        <v>543</v>
      </c>
      <c r="AU337">
        <f>_xlfn.RANK.AVG(Table2[[#This Row],[Sharpe Ratio Z-Score]],Table2[Sharpe Ratio Z-Score])</f>
        <v>185</v>
      </c>
      <c r="AV337">
        <f>(Table2[[#This Row],[Rank 1Y]]+Table2[[#This Row],[Rank 6M]]+Table2[[#This Row],[Rank Sharpe]])/3</f>
        <v>346.66666666666669</v>
      </c>
    </row>
    <row r="338" spans="1:48" x14ac:dyDescent="0.3">
      <c r="A338" t="s">
        <v>90</v>
      </c>
      <c r="B338" t="s">
        <v>91</v>
      </c>
      <c r="C338" t="s">
        <v>3169</v>
      </c>
      <c r="D338" t="s">
        <v>92</v>
      </c>
      <c r="E338">
        <v>318102.06104070001</v>
      </c>
      <c r="F338">
        <v>1472.6</v>
      </c>
      <c r="G338">
        <v>44.494129139278499</v>
      </c>
      <c r="H338">
        <f>(Table2[[#This Row],[1Y Return vs Nifty]]-AVERAGE(Table2[1Y Return vs Nifty]))/_xlfn.STDEV.P(Table2[1Y Return vs Nifty])</f>
        <v>0.26296464454318991</v>
      </c>
      <c r="I338">
        <v>-7.8517688162001003</v>
      </c>
      <c r="J338">
        <f>(Table2[[#This Row],[1M Return vs Nifty]]-AVERAGE(Table2[1M Return vs Nifty]))/_xlfn.STDEV.P(Table2[1M Return vs Nifty])</f>
        <v>-0.70253282450837651</v>
      </c>
      <c r="K338">
        <v>-0.50583688936364402</v>
      </c>
      <c r="L338">
        <f>(Table2[[#This Row],[6M Return vs Nifty]]-AVERAGE(Table2[6M Return vs Nifty]))/_xlfn.STDEV.P(Table2[6M Return vs Nifty])</f>
        <v>-0.4740518050720966</v>
      </c>
      <c r="M338">
        <v>-3.9106492992928299</v>
      </c>
      <c r="N338">
        <f>(Table2[[#This Row],[1W Return vs Nifty]]-AVERAGE(Table2[1W Return vs Nifty]))/_xlfn.STDEV.P(Table2[1W Return vs Nifty])</f>
        <v>-0.44487120042605838</v>
      </c>
      <c r="O338">
        <v>1472.01</v>
      </c>
      <c r="P338">
        <v>1473.6491405786401</v>
      </c>
      <c r="Q338">
        <v>1308.9094430262701</v>
      </c>
      <c r="R338">
        <v>53.032896699766702</v>
      </c>
      <c r="S338" s="1">
        <f>(Table2[[#This Row],[Close Price]]-Table2[[#This Row],[20D EMA]])/Table2[[#This Row],[20D EMA]]</f>
        <v>4.0081249448028079E-4</v>
      </c>
      <c r="T338" s="1">
        <f>(Table2[[#This Row],[Close Price]]-Table2[[#This Row],[50D EMA]])/Table2[[#This Row],[50D EMA]]</f>
        <v>-7.1193376343856821E-4</v>
      </c>
      <c r="U338" s="1">
        <f>(Table2[[#This Row],[Close Price]]-Table2[[#This Row],[200D EMA]])/Table2[[#This Row],[200D EMA]]</f>
        <v>0.12505873331868422</v>
      </c>
      <c r="V338">
        <v>0.59386849759400095</v>
      </c>
      <c r="W338">
        <v>1440.2</v>
      </c>
      <c r="X338">
        <v>1475</v>
      </c>
      <c r="Y338">
        <v>1411</v>
      </c>
      <c r="Z338">
        <v>1475</v>
      </c>
      <c r="AA338">
        <v>1411</v>
      </c>
      <c r="AB338">
        <v>1499.5</v>
      </c>
      <c r="AC338" s="1">
        <f>(Table2[[#This Row],[Close Price]]/Table2[[#This Row],[Day Low]])-1</f>
        <v>2.2496875433967389E-2</v>
      </c>
      <c r="AD338" s="1">
        <f>(Table2[[#This Row],[Day High]]/Table2[[#This Row],[Close Price]])-1</f>
        <v>1.6297704739915986E-3</v>
      </c>
      <c r="AE338" s="1">
        <f>(Table2[[#This Row],[Close Price]]/Table2[[#This Row],[Current Week Low]])-1</f>
        <v>4.3656980864634987E-2</v>
      </c>
      <c r="AF338" s="1">
        <f>(Table2[[#This Row],[Current Week High]]/Table2[[#This Row],[Close Price]])-1</f>
        <v>1.6297704739915986E-3</v>
      </c>
      <c r="AG338" s="1">
        <f>(Table2[[#This Row],[Close Price]]/Table2[[#This Row],[Current Month Low]])-1</f>
        <v>4.3656980864634987E-2</v>
      </c>
      <c r="AH338" s="1">
        <f>(Table2[[#This Row],[Current Month High]]/Table2[[#This Row],[Close Price]])-1</f>
        <v>1.8267010729322353E-2</v>
      </c>
      <c r="AI338">
        <v>10.104576938747799</v>
      </c>
      <c r="AJ338">
        <v>95.175612988734201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-0.04</v>
      </c>
      <c r="AM338" t="s">
        <v>3202</v>
      </c>
      <c r="AN338">
        <v>-0.39</v>
      </c>
      <c r="AO338" t="s">
        <v>3202</v>
      </c>
      <c r="AP338">
        <v>7.0230757038037994E-2</v>
      </c>
      <c r="AQ338">
        <f>(Table2[[#This Row],[Sharpe Ratio]]-AVERAGE(Table2[Sharpe Ratio]))/_xlfn.STDEV.P(Table2[Sharpe Ratio])</f>
        <v>6.2702728450039477E-2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229</v>
      </c>
      <c r="AT338">
        <f>_xlfn.RANK.AVG(Table2[[#This Row],[6M Return vs Nifty Z-Score]],Table2[6M Return vs Nifty Z-Score])</f>
        <v>482</v>
      </c>
      <c r="AU338">
        <f>_xlfn.RANK.AVG(Table2[[#This Row],[Sharpe Ratio Z-Score]],Table2[Sharpe Ratio Z-Score])</f>
        <v>330</v>
      </c>
      <c r="AV338">
        <f>(Table2[[#This Row],[Rank 1Y]]+Table2[[#This Row],[Rank 6M]]+Table2[[#This Row],[Rank Sharpe]])/3</f>
        <v>347</v>
      </c>
    </row>
    <row r="339" spans="1:48" x14ac:dyDescent="0.3">
      <c r="A339" t="s">
        <v>896</v>
      </c>
      <c r="B339" t="s">
        <v>897</v>
      </c>
      <c r="C339" t="s">
        <v>3157</v>
      </c>
      <c r="D339" t="s">
        <v>21</v>
      </c>
      <c r="E339">
        <v>17466.35325624</v>
      </c>
      <c r="F339">
        <v>770.4</v>
      </c>
      <c r="G339">
        <v>22.291357705423401</v>
      </c>
      <c r="H339">
        <f>(Table2[[#This Row],[1Y Return vs Nifty]]-AVERAGE(Table2[1Y Return vs Nifty]))/_xlfn.STDEV.P(Table2[1Y Return vs Nifty])</f>
        <v>-0.10382161852530712</v>
      </c>
      <c r="I339">
        <v>-5.0538706882821502</v>
      </c>
      <c r="J339">
        <f>(Table2[[#This Row],[1M Return vs Nifty]]-AVERAGE(Table2[1M Return vs Nifty]))/_xlfn.STDEV.P(Table2[1M Return vs Nifty])</f>
        <v>-0.43788088162906086</v>
      </c>
      <c r="K339">
        <v>22.889829477689201</v>
      </c>
      <c r="L339">
        <f>(Table2[[#This Row],[6M Return vs Nifty]]-AVERAGE(Table2[6M Return vs Nifty]))/_xlfn.STDEV.P(Table2[6M Return vs Nifty])</f>
        <v>0.25224104378945156</v>
      </c>
      <c r="M339">
        <v>-3.9053640015982598</v>
      </c>
      <c r="N339">
        <f>(Table2[[#This Row],[1W Return vs Nifty]]-AVERAGE(Table2[1W Return vs Nifty]))/_xlfn.STDEV.P(Table2[1W Return vs Nifty])</f>
        <v>-0.44364742215135267</v>
      </c>
      <c r="O339">
        <v>777.31</v>
      </c>
      <c r="P339">
        <v>758.91009200613098</v>
      </c>
      <c r="Q339">
        <v>648.56299091167205</v>
      </c>
      <c r="R339">
        <v>45.582886406026297</v>
      </c>
      <c r="S339" s="1">
        <f>(Table2[[#This Row],[Close Price]]-Table2[[#This Row],[20D EMA]])/Table2[[#This Row],[20D EMA]]</f>
        <v>-8.8896321930760809E-3</v>
      </c>
      <c r="T339" s="1">
        <f>(Table2[[#This Row],[Close Price]]-Table2[[#This Row],[50D EMA]])/Table2[[#This Row],[50D EMA]]</f>
        <v>1.5140012123828988E-2</v>
      </c>
      <c r="U339" s="1">
        <f>(Table2[[#This Row],[Close Price]]-Table2[[#This Row],[200D EMA]])/Table2[[#This Row],[200D EMA]]</f>
        <v>0.18785686324325118</v>
      </c>
      <c r="V339">
        <v>0.47348704466240699</v>
      </c>
      <c r="W339">
        <v>759</v>
      </c>
      <c r="X339">
        <v>778.8</v>
      </c>
      <c r="Y339">
        <v>755.3</v>
      </c>
      <c r="Z339">
        <v>807.75</v>
      </c>
      <c r="AA339">
        <v>755.3</v>
      </c>
      <c r="AB339">
        <v>814.8</v>
      </c>
      <c r="AC339" s="1">
        <f>(Table2[[#This Row],[Close Price]]/Table2[[#This Row],[Day Low]])-1</f>
        <v>1.5019762845849716E-2</v>
      </c>
      <c r="AD339" s="1">
        <f>(Table2[[#This Row],[Day High]]/Table2[[#This Row],[Close Price]])-1</f>
        <v>1.0903426791277315E-2</v>
      </c>
      <c r="AE339" s="1">
        <f>(Table2[[#This Row],[Close Price]]/Table2[[#This Row],[Current Week Low]])-1</f>
        <v>1.9992056136634462E-2</v>
      </c>
      <c r="AF339" s="1">
        <f>(Table2[[#This Row],[Current Week High]]/Table2[[#This Row],[Close Price]])-1</f>
        <v>4.8481308411215007E-2</v>
      </c>
      <c r="AG339" s="1">
        <f>(Table2[[#This Row],[Close Price]]/Table2[[#This Row],[Current Month Low]])-1</f>
        <v>1.9992056136634462E-2</v>
      </c>
      <c r="AH339" s="1">
        <f>(Table2[[#This Row],[Current Month High]]/Table2[[#This Row],[Close Price]])-1</f>
        <v>5.7632398753894032E-2</v>
      </c>
      <c r="AI339">
        <v>8.9693665628244901</v>
      </c>
      <c r="AJ339">
        <v>68.836291913214893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-0.16</v>
      </c>
      <c r="AM339" t="s">
        <v>3202</v>
      </c>
      <c r="AN339">
        <v>-0.7</v>
      </c>
      <c r="AO339" t="s">
        <v>3202</v>
      </c>
      <c r="AP339">
        <v>2.5105911090567999E-2</v>
      </c>
      <c r="AQ339">
        <f>(Table2[[#This Row],[Sharpe Ratio]]-AVERAGE(Table2[Sharpe Ratio]))/_xlfn.STDEV.P(Table2[Sharpe Ratio])</f>
        <v>-0.46418766759621871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-1.1972965461124878</v>
      </c>
      <c r="AS339">
        <f>_xlfn.RANK.AVG(Table2[[#This Row],[1Y Return vs Nifty Z-Score]],Table2[1Y Return vs Nifty Z-Score])</f>
        <v>334</v>
      </c>
      <c r="AT339">
        <f>_xlfn.RANK.AVG(Table2[[#This Row],[6M Return vs Nifty Z-Score]],Table2[6M Return vs Nifty Z-Score])</f>
        <v>243</v>
      </c>
      <c r="AU339">
        <f>_xlfn.RANK.AVG(Table2[[#This Row],[Sharpe Ratio Z-Score]],Table2[Sharpe Ratio Z-Score])</f>
        <v>465</v>
      </c>
      <c r="AV339">
        <f>(Table2[[#This Row],[Rank 1Y]]+Table2[[#This Row],[Rank 6M]]+Table2[[#This Row],[Rank Sharpe]])/3</f>
        <v>347.33333333333331</v>
      </c>
    </row>
    <row r="340" spans="1:48" x14ac:dyDescent="0.3">
      <c r="A340" t="s">
        <v>1034</v>
      </c>
      <c r="B340" t="s">
        <v>1035</v>
      </c>
      <c r="C340" t="s">
        <v>3162</v>
      </c>
      <c r="D340" t="s">
        <v>269</v>
      </c>
      <c r="E340">
        <v>13306.315713189901</v>
      </c>
      <c r="F340">
        <v>1310.3</v>
      </c>
      <c r="G340">
        <v>1.5802484408256501</v>
      </c>
      <c r="H340">
        <f>(Table2[[#This Row],[1Y Return vs Nifty]]-AVERAGE(Table2[1Y Return vs Nifty]))/_xlfn.STDEV.P(Table2[1Y Return vs Nifty])</f>
        <v>-0.44596585911239933</v>
      </c>
      <c r="I340">
        <v>4.0821401245594204</v>
      </c>
      <c r="J340">
        <f>(Table2[[#This Row],[1M Return vs Nifty]]-AVERAGE(Table2[1M Return vs Nifty]))/_xlfn.STDEV.P(Table2[1M Return vs Nifty])</f>
        <v>0.42629032877315809</v>
      </c>
      <c r="K340">
        <v>5.4377576699511696</v>
      </c>
      <c r="L340">
        <f>(Table2[[#This Row],[6M Return vs Nifty]]-AVERAGE(Table2[6M Return vs Nifty]))/_xlfn.STDEV.P(Table2[6M Return vs Nifty])</f>
        <v>-0.28953941900721786</v>
      </c>
      <c r="M340">
        <v>2.9052760380990801</v>
      </c>
      <c r="N340">
        <f>(Table2[[#This Row],[1W Return vs Nifty]]-AVERAGE(Table2[1W Return vs Nifty]))/_xlfn.STDEV.P(Table2[1W Return vs Nifty])</f>
        <v>1.1333145200274661</v>
      </c>
      <c r="O340">
        <v>1264.47</v>
      </c>
      <c r="P340">
        <v>1247.28376543334</v>
      </c>
      <c r="Q340">
        <v>1212.8566618023201</v>
      </c>
      <c r="R340">
        <v>68.545214753652502</v>
      </c>
      <c r="S340" s="1">
        <f>(Table2[[#This Row],[Close Price]]-Table2[[#This Row],[20D EMA]])/Table2[[#This Row],[20D EMA]]</f>
        <v>3.6244434427072154E-2</v>
      </c>
      <c r="T340" s="1">
        <f>(Table2[[#This Row],[Close Price]]-Table2[[#This Row],[50D EMA]])/Table2[[#This Row],[50D EMA]]</f>
        <v>5.0522773015302086E-2</v>
      </c>
      <c r="U340" s="1">
        <f>(Table2[[#This Row],[Close Price]]-Table2[[#This Row],[200D EMA]])/Table2[[#This Row],[200D EMA]]</f>
        <v>8.0342006822865478E-2</v>
      </c>
      <c r="V340">
        <v>0.96858533160132898</v>
      </c>
      <c r="W340">
        <v>1305.5</v>
      </c>
      <c r="X340">
        <v>1333</v>
      </c>
      <c r="Y340">
        <v>1261.05</v>
      </c>
      <c r="Z340">
        <v>1361</v>
      </c>
      <c r="AA340">
        <v>1250.05</v>
      </c>
      <c r="AB340">
        <v>1361</v>
      </c>
      <c r="AC340" s="1">
        <f>(Table2[[#This Row],[Close Price]]/Table2[[#This Row],[Day Low]])-1</f>
        <v>3.6767522022214116E-3</v>
      </c>
      <c r="AD340" s="1">
        <f>(Table2[[#This Row],[Day High]]/Table2[[#This Row],[Close Price]])-1</f>
        <v>1.732427688315652E-2</v>
      </c>
      <c r="AE340" s="1">
        <f>(Table2[[#This Row],[Close Price]]/Table2[[#This Row],[Current Week Low]])-1</f>
        <v>3.9054755957337095E-2</v>
      </c>
      <c r="AF340" s="1">
        <f>(Table2[[#This Row],[Current Week High]]/Table2[[#This Row],[Close Price]])-1</f>
        <v>3.8693428985728584E-2</v>
      </c>
      <c r="AG340" s="1">
        <f>(Table2[[#This Row],[Close Price]]/Table2[[#This Row],[Current Month Low]])-1</f>
        <v>4.8198072077116905E-2</v>
      </c>
      <c r="AH340" s="1">
        <f>(Table2[[#This Row],[Current Month High]]/Table2[[#This Row],[Close Price]])-1</f>
        <v>3.8693428985728584E-2</v>
      </c>
      <c r="AI340">
        <v>25.849042204075399</v>
      </c>
      <c r="AJ340">
        <v>31.9603202578176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-0.14000000000000001</v>
      </c>
      <c r="AM340" t="s">
        <v>3202</v>
      </c>
      <c r="AN340">
        <v>5.68</v>
      </c>
      <c r="AO340" t="s">
        <v>3203</v>
      </c>
      <c r="AP340">
        <v>0.125645677131978</v>
      </c>
      <c r="AQ340">
        <f>(Table2[[#This Row],[Sharpe Ratio]]-AVERAGE(Table2[Sharpe Ratio]))/_xlfn.STDEV.P(Table2[Sharpe Ratio])</f>
        <v>0.70974292508931047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1.5338424957703176</v>
      </c>
      <c r="AS340">
        <f>_xlfn.RANK.AVG(Table2[[#This Row],[1Y Return vs Nifty Z-Score]],Table2[1Y Return vs Nifty Z-Score])</f>
        <v>461</v>
      </c>
      <c r="AT340">
        <f>_xlfn.RANK.AVG(Table2[[#This Row],[6M Return vs Nifty Z-Score]],Table2[6M Return vs Nifty Z-Score])</f>
        <v>414</v>
      </c>
      <c r="AU340">
        <f>_xlfn.RANK.AVG(Table2[[#This Row],[Sharpe Ratio Z-Score]],Table2[Sharpe Ratio Z-Score])</f>
        <v>169</v>
      </c>
      <c r="AV340">
        <f>(Table2[[#This Row],[Rank 1Y]]+Table2[[#This Row],[Rank 6M]]+Table2[[#This Row],[Rank Sharpe]])/3</f>
        <v>348</v>
      </c>
    </row>
    <row r="341" spans="1:48" x14ac:dyDescent="0.3">
      <c r="A341" t="s">
        <v>1500</v>
      </c>
      <c r="B341" t="s">
        <v>1501</v>
      </c>
      <c r="C341" t="s">
        <v>633</v>
      </c>
      <c r="D341" t="s">
        <v>466</v>
      </c>
      <c r="E341">
        <v>6948.2122534549999</v>
      </c>
      <c r="F341">
        <v>2310.5500000000002</v>
      </c>
      <c r="G341">
        <v>25.2776377096157</v>
      </c>
      <c r="H341">
        <f>(Table2[[#This Row],[1Y Return vs Nifty]]-AVERAGE(Table2[1Y Return vs Nifty]))/_xlfn.STDEV.P(Table2[1Y Return vs Nifty])</f>
        <v>-5.4488746434226645E-2</v>
      </c>
      <c r="I341">
        <v>-5.6798102364496597</v>
      </c>
      <c r="J341">
        <f>(Table2[[#This Row],[1M Return vs Nifty]]-AVERAGE(Table2[1M Return vs Nifty]))/_xlfn.STDEV.P(Table2[1M Return vs Nifty])</f>
        <v>-0.49708822584741702</v>
      </c>
      <c r="K341">
        <v>84.950708099744503</v>
      </c>
      <c r="L341">
        <f>(Table2[[#This Row],[6M Return vs Nifty]]-AVERAGE(Table2[6M Return vs Nifty]))/_xlfn.STDEV.P(Table2[6M Return vs Nifty])</f>
        <v>2.1788530765520524</v>
      </c>
      <c r="M341">
        <v>-8.5005796444519692</v>
      </c>
      <c r="N341">
        <f>(Table2[[#This Row],[1W Return vs Nifty]]-AVERAGE(Table2[1W Return vs Nifty]))/_xlfn.STDEV.P(Table2[1W Return vs Nifty])</f>
        <v>-1.5076414289770466</v>
      </c>
      <c r="O341">
        <v>2291.8200000000002</v>
      </c>
      <c r="P341">
        <v>2113.7077273037698</v>
      </c>
      <c r="Q341">
        <v>1677.35328337386</v>
      </c>
      <c r="R341">
        <v>49.780409949534203</v>
      </c>
      <c r="S341" s="1">
        <f>(Table2[[#This Row],[Close Price]]-Table2[[#This Row],[20D EMA]])/Table2[[#This Row],[20D EMA]]</f>
        <v>8.1725440915953341E-3</v>
      </c>
      <c r="T341" s="1">
        <f>(Table2[[#This Row],[Close Price]]-Table2[[#This Row],[50D EMA]])/Table2[[#This Row],[50D EMA]]</f>
        <v>9.3126533131106498E-2</v>
      </c>
      <c r="U341" s="1">
        <f>(Table2[[#This Row],[Close Price]]-Table2[[#This Row],[200D EMA]])/Table2[[#This Row],[200D EMA]]</f>
        <v>0.37749752714736179</v>
      </c>
      <c r="V341">
        <v>0.58998284493021003</v>
      </c>
      <c r="W341">
        <v>2272.1</v>
      </c>
      <c r="X341">
        <v>2339.9</v>
      </c>
      <c r="Y341">
        <v>2235</v>
      </c>
      <c r="Z341">
        <v>2350</v>
      </c>
      <c r="AA341">
        <v>2235</v>
      </c>
      <c r="AB341">
        <v>2469.9499999999998</v>
      </c>
      <c r="AC341" s="1">
        <f>(Table2[[#This Row],[Close Price]]/Table2[[#This Row],[Day Low]])-1</f>
        <v>1.6922670657101513E-2</v>
      </c>
      <c r="AD341" s="1">
        <f>(Table2[[#This Row],[Day High]]/Table2[[#This Row],[Close Price]])-1</f>
        <v>1.2702603276276259E-2</v>
      </c>
      <c r="AE341" s="1">
        <f>(Table2[[#This Row],[Close Price]]/Table2[[#This Row],[Current Week Low]])-1</f>
        <v>3.3803131991051449E-2</v>
      </c>
      <c r="AF341" s="1">
        <f>(Table2[[#This Row],[Current Week High]]/Table2[[#This Row],[Close Price]])-1</f>
        <v>1.7073856873904392E-2</v>
      </c>
      <c r="AG341" s="1">
        <f>(Table2[[#This Row],[Close Price]]/Table2[[#This Row],[Current Month Low]])-1</f>
        <v>3.3803131991051449E-2</v>
      </c>
      <c r="AH341" s="1">
        <f>(Table2[[#This Row],[Current Month High]]/Table2[[#This Row],[Close Price]])-1</f>
        <v>6.8987903313063814E-2</v>
      </c>
      <c r="AI341">
        <v>7.8963883058146198</v>
      </c>
      <c r="AJ341">
        <v>115.58665733613201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0.38</v>
      </c>
      <c r="AM341" t="s">
        <v>3203</v>
      </c>
      <c r="AN341">
        <v>0.28000000000000003</v>
      </c>
      <c r="AO341" t="s">
        <v>3203</v>
      </c>
      <c r="AP341">
        <v>-8.0306376724344E-2</v>
      </c>
      <c r="AQ341">
        <f>(Table2[[#This Row],[Sharpe Ratio]]-AVERAGE(Table2[Sharpe Ratio]))/_xlfn.STDEV.P(Table2[Sharpe Ratio])</f>
        <v>-1.6950111952731066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-1.5753765199797447</v>
      </c>
      <c r="AS341">
        <f>_xlfn.RANK.AVG(Table2[[#This Row],[1Y Return vs Nifty Z-Score]],Table2[1Y Return vs Nifty Z-Score])</f>
        <v>318</v>
      </c>
      <c r="AT341">
        <f>_xlfn.RANK.AVG(Table2[[#This Row],[6M Return vs Nifty Z-Score]],Table2[6M Return vs Nifty Z-Score])</f>
        <v>24</v>
      </c>
      <c r="AU341">
        <f>_xlfn.RANK.AVG(Table2[[#This Row],[Sharpe Ratio Z-Score]],Table2[Sharpe Ratio Z-Score])</f>
        <v>708</v>
      </c>
      <c r="AV341">
        <f>(Table2[[#This Row],[Rank 1Y]]+Table2[[#This Row],[Rank 6M]]+Table2[[#This Row],[Rank Sharpe]])/3</f>
        <v>350</v>
      </c>
    </row>
    <row r="342" spans="1:48" x14ac:dyDescent="0.3">
      <c r="A342" t="s">
        <v>197</v>
      </c>
      <c r="B342" t="s">
        <v>198</v>
      </c>
      <c r="C342" t="s">
        <v>3164</v>
      </c>
      <c r="D342" t="s">
        <v>199</v>
      </c>
      <c r="E342">
        <v>133604.59612500001</v>
      </c>
      <c r="F342">
        <v>4875</v>
      </c>
      <c r="G342">
        <v>18.915803427037201</v>
      </c>
      <c r="H342">
        <f>(Table2[[#This Row],[1Y Return vs Nifty]]-AVERAGE(Table2[1Y Return vs Nifty]))/_xlfn.STDEV.P(Table2[1Y Return vs Nifty])</f>
        <v>-0.15958523989314541</v>
      </c>
      <c r="I342">
        <v>-6.3785902606232296</v>
      </c>
      <c r="J342">
        <f>(Table2[[#This Row],[1M Return vs Nifty]]-AVERAGE(Table2[1M Return vs Nifty]))/_xlfn.STDEV.P(Table2[1M Return vs Nifty])</f>
        <v>-0.56318551838194131</v>
      </c>
      <c r="K342">
        <v>14.2579771053709</v>
      </c>
      <c r="L342">
        <f>(Table2[[#This Row],[6M Return vs Nifty]]-AVERAGE(Table2[6M Return vs Nifty]))/_xlfn.STDEV.P(Table2[6M Return vs Nifty])</f>
        <v>-1.5725362983731984E-2</v>
      </c>
      <c r="M342">
        <v>-3.31655881001599</v>
      </c>
      <c r="N342">
        <f>(Table2[[#This Row],[1W Return vs Nifty]]-AVERAGE(Table2[1W Return vs Nifty]))/_xlfn.STDEV.P(Table2[1W Return vs Nifty])</f>
        <v>-0.30731319026265475</v>
      </c>
      <c r="O342">
        <v>4825.75</v>
      </c>
      <c r="P342">
        <v>4806.7715882234497</v>
      </c>
      <c r="Q342">
        <v>4400.5234038081599</v>
      </c>
      <c r="R342">
        <v>59.253584702035099</v>
      </c>
      <c r="S342" s="1">
        <f>(Table2[[#This Row],[Close Price]]-Table2[[#This Row],[20D EMA]])/Table2[[#This Row],[20D EMA]]</f>
        <v>1.020566751282184E-2</v>
      </c>
      <c r="T342" s="1">
        <f>(Table2[[#This Row],[Close Price]]-Table2[[#This Row],[50D EMA]])/Table2[[#This Row],[50D EMA]]</f>
        <v>1.4194227981148369E-2</v>
      </c>
      <c r="U342" s="1">
        <f>(Table2[[#This Row],[Close Price]]-Table2[[#This Row],[200D EMA]])/Table2[[#This Row],[200D EMA]]</f>
        <v>0.10782276394240599</v>
      </c>
      <c r="V342">
        <v>0.71233286813506003</v>
      </c>
      <c r="W342">
        <v>4717.7</v>
      </c>
      <c r="X342">
        <v>4895</v>
      </c>
      <c r="Y342">
        <v>4689.3500000000004</v>
      </c>
      <c r="Z342">
        <v>4895</v>
      </c>
      <c r="AA342">
        <v>4689.3500000000004</v>
      </c>
      <c r="AB342">
        <v>5011</v>
      </c>
      <c r="AC342" s="1">
        <f>(Table2[[#This Row],[Close Price]]/Table2[[#This Row],[Day Low]])-1</f>
        <v>3.3342518600165461E-2</v>
      </c>
      <c r="AD342" s="1">
        <f>(Table2[[#This Row],[Day High]]/Table2[[#This Row],[Close Price]])-1</f>
        <v>4.1025641025640436E-3</v>
      </c>
      <c r="AE342" s="1">
        <f>(Table2[[#This Row],[Close Price]]/Table2[[#This Row],[Current Week Low]])-1</f>
        <v>3.9589708595007655E-2</v>
      </c>
      <c r="AF342" s="1">
        <f>(Table2[[#This Row],[Current Week High]]/Table2[[#This Row],[Close Price]])-1</f>
        <v>4.1025641025640436E-3</v>
      </c>
      <c r="AG342" s="1">
        <f>(Table2[[#This Row],[Close Price]]/Table2[[#This Row],[Current Month Low]])-1</f>
        <v>3.9589708595007655E-2</v>
      </c>
      <c r="AH342" s="1">
        <f>(Table2[[#This Row],[Current Month High]]/Table2[[#This Row],[Close Price]])-1</f>
        <v>2.7897435897435985E-2</v>
      </c>
      <c r="AI342">
        <v>3.7723076923076699</v>
      </c>
      <c r="AJ342">
        <v>48.854961832061001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</v>
      </c>
      <c r="AM342" t="s">
        <v>3204</v>
      </c>
      <c r="AN342">
        <v>0.13</v>
      </c>
      <c r="AO342" t="s">
        <v>3203</v>
      </c>
      <c r="AP342">
        <v>5.5506492790999E-2</v>
      </c>
      <c r="AQ342">
        <f>(Table2[[#This Row],[Sharpe Ratio]]-AVERAGE(Table2[Sharpe Ratio]))/_xlfn.STDEV.P(Table2[Sharpe Ratio])</f>
        <v>-0.10922192320734984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-1.1550312347288232</v>
      </c>
      <c r="AS342">
        <f>_xlfn.RANK.AVG(Table2[[#This Row],[1Y Return vs Nifty Z-Score]],Table2[1Y Return vs Nifty Z-Score])</f>
        <v>356</v>
      </c>
      <c r="AT342">
        <f>_xlfn.RANK.AVG(Table2[[#This Row],[6M Return vs Nifty Z-Score]],Table2[6M Return vs Nifty Z-Score])</f>
        <v>320</v>
      </c>
      <c r="AU342">
        <f>_xlfn.RANK.AVG(Table2[[#This Row],[Sharpe Ratio Z-Score]],Table2[Sharpe Ratio Z-Score])</f>
        <v>377</v>
      </c>
      <c r="AV342">
        <f>(Table2[[#This Row],[Rank 1Y]]+Table2[[#This Row],[Rank 6M]]+Table2[[#This Row],[Rank Sharpe]])/3</f>
        <v>351</v>
      </c>
    </row>
    <row r="343" spans="1:48" x14ac:dyDescent="0.3">
      <c r="A343" t="s">
        <v>732</v>
      </c>
      <c r="B343" t="s">
        <v>733</v>
      </c>
      <c r="C343" t="s">
        <v>3166</v>
      </c>
      <c r="D343" t="s">
        <v>282</v>
      </c>
      <c r="E343">
        <v>24001.477305159999</v>
      </c>
      <c r="F343">
        <v>383.8</v>
      </c>
      <c r="G343">
        <v>33.833610592906403</v>
      </c>
      <c r="H343">
        <f>(Table2[[#This Row],[1Y Return vs Nifty]]-AVERAGE(Table2[1Y Return vs Nifty]))/_xlfn.STDEV.P(Table2[1Y Return vs Nifty])</f>
        <v>8.6854568751750502E-2</v>
      </c>
      <c r="I343">
        <v>-6.6402757535767396</v>
      </c>
      <c r="J343">
        <f>(Table2[[#This Row],[1M Return vs Nifty]]-AVERAGE(Table2[1M Return vs Nifty]))/_xlfn.STDEV.P(Table2[1M Return vs Nifty])</f>
        <v>-0.5879382330867523</v>
      </c>
      <c r="K343">
        <v>-19.1957500531229</v>
      </c>
      <c r="L343">
        <f>(Table2[[#This Row],[6M Return vs Nifty]]-AVERAGE(Table2[6M Return vs Nifty]))/_xlfn.STDEV.P(Table2[6M Return vs Nifty])</f>
        <v>-1.0542596975815341</v>
      </c>
      <c r="M343">
        <v>0.90792407047921697</v>
      </c>
      <c r="N343">
        <f>(Table2[[#This Row],[1W Return vs Nifty]]-AVERAGE(Table2[1W Return vs Nifty]))/_xlfn.STDEV.P(Table2[1W Return vs Nifty])</f>
        <v>0.67083991856365466</v>
      </c>
      <c r="O343">
        <v>385.22</v>
      </c>
      <c r="P343">
        <v>397.88990050982801</v>
      </c>
      <c r="Q343">
        <v>378.50235677550597</v>
      </c>
      <c r="R343">
        <v>49.904468243964303</v>
      </c>
      <c r="S343" s="1">
        <f>(Table2[[#This Row],[Close Price]]-Table2[[#This Row],[20D EMA]])/Table2[[#This Row],[20D EMA]]</f>
        <v>-3.6862052852915626E-3</v>
      </c>
      <c r="T343" s="1">
        <f>(Table2[[#This Row],[Close Price]]-Table2[[#This Row],[50D EMA]])/Table2[[#This Row],[50D EMA]]</f>
        <v>-3.541155604043781E-2</v>
      </c>
      <c r="U343" s="1">
        <f>(Table2[[#This Row],[Close Price]]-Table2[[#This Row],[200D EMA]])/Table2[[#This Row],[200D EMA]]</f>
        <v>1.3996328238548144E-2</v>
      </c>
      <c r="V343">
        <v>0.86349675149404603</v>
      </c>
      <c r="W343">
        <v>378.8</v>
      </c>
      <c r="X343">
        <v>386.8</v>
      </c>
      <c r="Y343">
        <v>378.8</v>
      </c>
      <c r="Z343">
        <v>393.8</v>
      </c>
      <c r="AA343">
        <v>370</v>
      </c>
      <c r="AB343">
        <v>406.4</v>
      </c>
      <c r="AC343" s="1">
        <f>(Table2[[#This Row],[Close Price]]/Table2[[#This Row],[Day Low]])-1</f>
        <v>1.3199577613516311E-2</v>
      </c>
      <c r="AD343" s="1">
        <f>(Table2[[#This Row],[Day High]]/Table2[[#This Row],[Close Price]])-1</f>
        <v>7.8165711307973673E-3</v>
      </c>
      <c r="AE343" s="1">
        <f>(Table2[[#This Row],[Close Price]]/Table2[[#This Row],[Current Week Low]])-1</f>
        <v>1.3199577613516311E-2</v>
      </c>
      <c r="AF343" s="1">
        <f>(Table2[[#This Row],[Current Week High]]/Table2[[#This Row],[Close Price]])-1</f>
        <v>2.6055237102657669E-2</v>
      </c>
      <c r="AG343" s="1">
        <f>(Table2[[#This Row],[Close Price]]/Table2[[#This Row],[Current Month Low]])-1</f>
        <v>3.729729729729736E-2</v>
      </c>
      <c r="AH343" s="1">
        <f>(Table2[[#This Row],[Current Month High]]/Table2[[#This Row],[Close Price]])-1</f>
        <v>5.8884835852006212E-2</v>
      </c>
      <c r="AI343">
        <v>30.849400729546598</v>
      </c>
      <c r="AJ343">
        <v>86.718559961080004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-0.19</v>
      </c>
      <c r="AM343" t="s">
        <v>3202</v>
      </c>
      <c r="AN343">
        <v>-1.04</v>
      </c>
      <c r="AO343" t="s">
        <v>3202</v>
      </c>
      <c r="AP343">
        <v>0.14884794435617499</v>
      </c>
      <c r="AQ343">
        <f>(Table2[[#This Row],[Sharpe Ratio]]-AVERAGE(Table2[Sharpe Ratio]))/_xlfn.STDEV.P(Table2[Sharpe Ratio])</f>
        <v>0.98065912458524884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275</v>
      </c>
      <c r="AT343">
        <f>_xlfn.RANK.AVG(Table2[[#This Row],[6M Return vs Nifty Z-Score]],Table2[6M Return vs Nifty Z-Score])</f>
        <v>667</v>
      </c>
      <c r="AU343">
        <f>_xlfn.RANK.AVG(Table2[[#This Row],[Sharpe Ratio Z-Score]],Table2[Sharpe Ratio Z-Score])</f>
        <v>117</v>
      </c>
      <c r="AV343">
        <f>(Table2[[#This Row],[Rank 1Y]]+Table2[[#This Row],[Rank 6M]]+Table2[[#This Row],[Rank Sharpe]])/3</f>
        <v>353</v>
      </c>
    </row>
    <row r="344" spans="1:48" x14ac:dyDescent="0.3">
      <c r="A344" t="s">
        <v>671</v>
      </c>
      <c r="B344" t="s">
        <v>672</v>
      </c>
      <c r="C344" t="s">
        <v>3162</v>
      </c>
      <c r="D344" t="s">
        <v>269</v>
      </c>
      <c r="E344">
        <v>28437.599300000002</v>
      </c>
      <c r="F344">
        <v>3416.8</v>
      </c>
      <c r="G344">
        <v>27.909529349233601</v>
      </c>
      <c r="H344">
        <f>(Table2[[#This Row],[1Y Return vs Nifty]]-AVERAGE(Table2[1Y Return vs Nifty]))/_xlfn.STDEV.P(Table2[1Y Return vs Nifty])</f>
        <v>-1.1010313925359625E-2</v>
      </c>
      <c r="I344">
        <v>2.5759991683531598</v>
      </c>
      <c r="J344">
        <f>(Table2[[#This Row],[1M Return vs Nifty]]-AVERAGE(Table2[1M Return vs Nifty]))/_xlfn.STDEV.P(Table2[1M Return vs Nifty])</f>
        <v>0.28382512379204722</v>
      </c>
      <c r="K344">
        <v>49.548135712396501</v>
      </c>
      <c r="L344">
        <f>(Table2[[#This Row],[6M Return vs Nifty]]-AVERAGE(Table2[6M Return vs Nifty]))/_xlfn.STDEV.P(Table2[6M Return vs Nifty])</f>
        <v>1.0798189754142364</v>
      </c>
      <c r="M344">
        <v>-0.68683713499601096</v>
      </c>
      <c r="N344">
        <f>(Table2[[#This Row],[1W Return vs Nifty]]-AVERAGE(Table2[1W Return vs Nifty]))/_xlfn.STDEV.P(Table2[1W Return vs Nifty])</f>
        <v>0.30158273961437504</v>
      </c>
      <c r="O344">
        <v>3341.99</v>
      </c>
      <c r="P344">
        <v>3178.55955451615</v>
      </c>
      <c r="Q344">
        <v>2747.93066279809</v>
      </c>
      <c r="R344">
        <v>69.535467718598596</v>
      </c>
      <c r="S344" s="1">
        <f>(Table2[[#This Row],[Close Price]]-Table2[[#This Row],[20D EMA]])/Table2[[#This Row],[20D EMA]]</f>
        <v>2.238486650169522E-2</v>
      </c>
      <c r="T344" s="1">
        <f>(Table2[[#This Row],[Close Price]]-Table2[[#This Row],[50D EMA]])/Table2[[#This Row],[50D EMA]]</f>
        <v>7.4952330260842276E-2</v>
      </c>
      <c r="U344" s="1">
        <f>(Table2[[#This Row],[Close Price]]-Table2[[#This Row],[200D EMA]])/Table2[[#This Row],[200D EMA]]</f>
        <v>0.24340837498455353</v>
      </c>
      <c r="V344">
        <v>0.64781067496502998</v>
      </c>
      <c r="W344">
        <v>3405.1</v>
      </c>
      <c r="X344">
        <v>3436.1</v>
      </c>
      <c r="Y344">
        <v>3351.05</v>
      </c>
      <c r="Z344">
        <v>3436.1</v>
      </c>
      <c r="AA344">
        <v>3351.05</v>
      </c>
      <c r="AB344">
        <v>3452.9</v>
      </c>
      <c r="AC344" s="1">
        <f>(Table2[[#This Row],[Close Price]]/Table2[[#This Row],[Day Low]])-1</f>
        <v>3.4360224369329728E-3</v>
      </c>
      <c r="AD344" s="1">
        <f>(Table2[[#This Row],[Day High]]/Table2[[#This Row],[Close Price]])-1</f>
        <v>5.6485600561928528E-3</v>
      </c>
      <c r="AE344" s="1">
        <f>(Table2[[#This Row],[Close Price]]/Table2[[#This Row],[Current Week Low]])-1</f>
        <v>1.9620715895017904E-2</v>
      </c>
      <c r="AF344" s="1">
        <f>(Table2[[#This Row],[Current Week High]]/Table2[[#This Row],[Close Price]])-1</f>
        <v>5.6485600561928528E-3</v>
      </c>
      <c r="AG344" s="1">
        <f>(Table2[[#This Row],[Close Price]]/Table2[[#This Row],[Current Month Low]])-1</f>
        <v>1.9620715895017904E-2</v>
      </c>
      <c r="AH344" s="1">
        <f>(Table2[[#This Row],[Current Month High]]/Table2[[#This Row],[Close Price]])-1</f>
        <v>1.0565441348630245E-2</v>
      </c>
      <c r="AI344">
        <v>1.2467806134394701</v>
      </c>
      <c r="AJ344">
        <v>75.788444718835194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0.05</v>
      </c>
      <c r="AM344" t="s">
        <v>3203</v>
      </c>
      <c r="AN344">
        <v>2.13</v>
      </c>
      <c r="AO344" t="s">
        <v>3203</v>
      </c>
      <c r="AP344">
        <v>-4.3335750827201001E-2</v>
      </c>
      <c r="AQ344">
        <f>(Table2[[#This Row],[Sharpe Ratio]]-AVERAGE(Table2[Sharpe Ratio]))/_xlfn.STDEV.P(Table2[Sharpe Ratio])</f>
        <v>-1.2633317665233696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0.39088475837192943</v>
      </c>
      <c r="AS344">
        <f>_xlfn.RANK.AVG(Table2[[#This Row],[1Y Return vs Nifty Z-Score]],Table2[1Y Return vs Nifty Z-Score])</f>
        <v>308</v>
      </c>
      <c r="AT344">
        <f>_xlfn.RANK.AVG(Table2[[#This Row],[6M Return vs Nifty Z-Score]],Table2[6M Return vs Nifty Z-Score])</f>
        <v>92</v>
      </c>
      <c r="AU344">
        <f>_xlfn.RANK.AVG(Table2[[#This Row],[Sharpe Ratio Z-Score]],Table2[Sharpe Ratio Z-Score])</f>
        <v>660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734</v>
      </c>
      <c r="B345" t="s">
        <v>735</v>
      </c>
      <c r="C345" t="s">
        <v>3162</v>
      </c>
      <c r="D345" t="s">
        <v>54</v>
      </c>
      <c r="E345">
        <v>23918.783743939999</v>
      </c>
      <c r="F345">
        <v>1216.8499999999999</v>
      </c>
      <c r="G345">
        <v>35.032163082442203</v>
      </c>
      <c r="H345">
        <f>(Table2[[#This Row],[1Y Return vs Nifty]]-AVERAGE(Table2[1Y Return vs Nifty]))/_xlfn.STDEV.P(Table2[1Y Return vs Nifty])</f>
        <v>0.10665446580685203</v>
      </c>
      <c r="I345">
        <v>5.7034337177978598</v>
      </c>
      <c r="J345">
        <f>(Table2[[#This Row],[1M Return vs Nifty]]-AVERAGE(Table2[1M Return vs Nifty]))/_xlfn.STDEV.P(Table2[1M Return vs Nifty])</f>
        <v>0.57964777061384365</v>
      </c>
      <c r="K345">
        <v>10.454441126636199</v>
      </c>
      <c r="L345">
        <f>(Table2[[#This Row],[6M Return vs Nifty]]-AVERAGE(Table2[6M Return vs Nifty]))/_xlfn.STDEV.P(Table2[6M Return vs Nifty])</f>
        <v>-0.13380197334405541</v>
      </c>
      <c r="M345">
        <v>9.1734358739503001</v>
      </c>
      <c r="N345">
        <f>(Table2[[#This Row],[1W Return vs Nifty]]-AVERAGE(Table2[1W Return vs Nifty]))/_xlfn.STDEV.P(Table2[1W Return vs Nifty])</f>
        <v>2.5846684971891301</v>
      </c>
      <c r="O345">
        <v>1141.43</v>
      </c>
      <c r="P345">
        <v>1098.4884304639299</v>
      </c>
      <c r="Q345">
        <v>970.94269333926502</v>
      </c>
      <c r="R345">
        <v>65.746142310604597</v>
      </c>
      <c r="S345" s="1">
        <f>(Table2[[#This Row],[Close Price]]-Table2[[#This Row],[20D EMA]])/Table2[[#This Row],[20D EMA]]</f>
        <v>6.607501117019865E-2</v>
      </c>
      <c r="T345" s="1">
        <f>(Table2[[#This Row],[Close Price]]-Table2[[#This Row],[50D EMA]])/Table2[[#This Row],[50D EMA]]</f>
        <v>0.10774949125871244</v>
      </c>
      <c r="U345" s="1">
        <f>(Table2[[#This Row],[Close Price]]-Table2[[#This Row],[200D EMA]])/Table2[[#This Row],[200D EMA]]</f>
        <v>0.25326655048508656</v>
      </c>
      <c r="V345">
        <v>1.33421870270201</v>
      </c>
      <c r="W345">
        <v>1211.0999999999999</v>
      </c>
      <c r="X345">
        <v>1278</v>
      </c>
      <c r="Y345">
        <v>1106.8499999999999</v>
      </c>
      <c r="Z345">
        <v>1278</v>
      </c>
      <c r="AA345">
        <v>1040</v>
      </c>
      <c r="AB345">
        <v>1278</v>
      </c>
      <c r="AC345" s="1">
        <f>(Table2[[#This Row],[Close Price]]/Table2[[#This Row],[Day Low]])-1</f>
        <v>4.7477499793575628E-3</v>
      </c>
      <c r="AD345" s="1">
        <f>(Table2[[#This Row],[Day High]]/Table2[[#This Row],[Close Price]])-1</f>
        <v>5.0252701647697018E-2</v>
      </c>
      <c r="AE345" s="1">
        <f>(Table2[[#This Row],[Close Price]]/Table2[[#This Row],[Current Week Low]])-1</f>
        <v>9.9381126620589955E-2</v>
      </c>
      <c r="AF345" s="1">
        <f>(Table2[[#This Row],[Current Week High]]/Table2[[#This Row],[Close Price]])-1</f>
        <v>5.0252701647697018E-2</v>
      </c>
      <c r="AG345" s="1">
        <f>(Table2[[#This Row],[Close Price]]/Table2[[#This Row],[Current Month Low]])-1</f>
        <v>0.17004807692307677</v>
      </c>
      <c r="AH345" s="1">
        <f>(Table2[[#This Row],[Current Month High]]/Table2[[#This Row],[Close Price]])-1</f>
        <v>5.0252701647697018E-2</v>
      </c>
      <c r="AI345">
        <v>5.5964169782635604</v>
      </c>
      <c r="AJ345">
        <v>72.078059817577596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0.12</v>
      </c>
      <c r="AM345" t="s">
        <v>3203</v>
      </c>
      <c r="AN345">
        <v>13.81</v>
      </c>
      <c r="AO345" t="s">
        <v>3203</v>
      </c>
      <c r="AP345">
        <v>3.5128959842696997E-2</v>
      </c>
      <c r="AQ345">
        <f>(Table2[[#This Row],[Sharpe Ratio]]-AVERAGE(Table2[Sharpe Ratio]))/_xlfn.STDEV.P(Table2[Sharpe Ratio])</f>
        <v>-0.34715573062854704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2.7900130296372234</v>
      </c>
      <c r="AS345">
        <f>_xlfn.RANK.AVG(Table2[[#This Row],[1Y Return vs Nifty Z-Score]],Table2[1Y Return vs Nifty Z-Score])</f>
        <v>268</v>
      </c>
      <c r="AT345">
        <f>_xlfn.RANK.AVG(Table2[[#This Row],[6M Return vs Nifty Z-Score]],Table2[6M Return vs Nifty Z-Score])</f>
        <v>364</v>
      </c>
      <c r="AU345">
        <f>_xlfn.RANK.AVG(Table2[[#This Row],[Sharpe Ratio Z-Score]],Table2[Sharpe Ratio Z-Score])</f>
        <v>433</v>
      </c>
      <c r="AV345">
        <f>(Table2[[#This Row],[Rank 1Y]]+Table2[[#This Row],[Rank 6M]]+Table2[[#This Row],[Rank Sharpe]])/3</f>
        <v>355</v>
      </c>
    </row>
    <row r="346" spans="1:48" x14ac:dyDescent="0.3">
      <c r="A346" t="s">
        <v>181</v>
      </c>
      <c r="B346" t="s">
        <v>182</v>
      </c>
      <c r="C346" t="s">
        <v>3156</v>
      </c>
      <c r="D346" t="s">
        <v>18</v>
      </c>
      <c r="E346">
        <v>149374.74395183899</v>
      </c>
      <c r="F346">
        <v>344.3</v>
      </c>
      <c r="G346">
        <v>70.658707657503697</v>
      </c>
      <c r="H346">
        <f>(Table2[[#This Row],[1Y Return vs Nifty]]-AVERAGE(Table2[1Y Return vs Nifty]))/_xlfn.STDEV.P(Table2[1Y Return vs Nifty])</f>
        <v>0.69519933236368181</v>
      </c>
      <c r="I346">
        <v>-2.5603937784681801</v>
      </c>
      <c r="J346">
        <f>(Table2[[#This Row],[1M Return vs Nifty]]-AVERAGE(Table2[1M Return vs Nifty]))/_xlfn.STDEV.P(Table2[1M Return vs Nifty])</f>
        <v>-0.20202400674060841</v>
      </c>
      <c r="K346">
        <v>-3.5728658528241</v>
      </c>
      <c r="L346">
        <f>(Table2[[#This Row],[6M Return vs Nifty]]-AVERAGE(Table2[6M Return vs Nifty]))/_xlfn.STDEV.P(Table2[6M Return vs Nifty])</f>
        <v>-0.56926436146884707</v>
      </c>
      <c r="M346">
        <v>-5.9542137623126603</v>
      </c>
      <c r="N346">
        <f>(Table2[[#This Row],[1W Return vs Nifty]]-AVERAGE(Table2[1W Return vs Nifty]))/_xlfn.STDEV.P(Table2[1W Return vs Nifty])</f>
        <v>-0.91804602185070938</v>
      </c>
      <c r="O346">
        <v>347.28</v>
      </c>
      <c r="P346">
        <v>336.72060232982602</v>
      </c>
      <c r="Q346">
        <v>294.29923746939198</v>
      </c>
      <c r="R346">
        <v>41.602129631294197</v>
      </c>
      <c r="S346" s="1">
        <f>(Table2[[#This Row],[Close Price]]-Table2[[#This Row],[20D EMA]])/Table2[[#This Row],[20D EMA]]</f>
        <v>-8.5809721262380834E-3</v>
      </c>
      <c r="T346" s="1">
        <f>(Table2[[#This Row],[Close Price]]-Table2[[#This Row],[50D EMA]])/Table2[[#This Row],[50D EMA]]</f>
        <v>2.2509456260564019E-2</v>
      </c>
      <c r="U346" s="1">
        <f>(Table2[[#This Row],[Close Price]]-Table2[[#This Row],[200D EMA]])/Table2[[#This Row],[200D EMA]]</f>
        <v>0.16989769650969028</v>
      </c>
      <c r="V346">
        <v>0.94155638481100101</v>
      </c>
      <c r="W346">
        <v>340.4</v>
      </c>
      <c r="X346">
        <v>346.2</v>
      </c>
      <c r="Y346">
        <v>338.55</v>
      </c>
      <c r="Z346">
        <v>353.55</v>
      </c>
      <c r="AA346">
        <v>338.55</v>
      </c>
      <c r="AB346">
        <v>367.2</v>
      </c>
      <c r="AC346" s="1">
        <f>(Table2[[#This Row],[Close Price]]/Table2[[#This Row],[Day Low]])-1</f>
        <v>1.1457109283196321E-2</v>
      </c>
      <c r="AD346" s="1">
        <f>(Table2[[#This Row],[Day High]]/Table2[[#This Row],[Close Price]])-1</f>
        <v>5.5184432181236698E-3</v>
      </c>
      <c r="AE346" s="1">
        <f>(Table2[[#This Row],[Close Price]]/Table2[[#This Row],[Current Week Low]])-1</f>
        <v>1.6984197312066129E-2</v>
      </c>
      <c r="AF346" s="1">
        <f>(Table2[[#This Row],[Current Week High]]/Table2[[#This Row],[Close Price]])-1</f>
        <v>2.6866105140865626E-2</v>
      </c>
      <c r="AG346" s="1">
        <f>(Table2[[#This Row],[Close Price]]/Table2[[#This Row],[Current Month Low]])-1</f>
        <v>1.6984197312066129E-2</v>
      </c>
      <c r="AH346" s="1">
        <f>(Table2[[#This Row],[Current Month High]]/Table2[[#This Row],[Close Price]])-1</f>
        <v>6.6511762997385926E-2</v>
      </c>
      <c r="AI346">
        <v>6.6511762997385899</v>
      </c>
      <c r="AJ346">
        <v>107.75380902096801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</v>
      </c>
      <c r="AM346" t="s">
        <v>3203</v>
      </c>
      <c r="AN346">
        <v>-1.36</v>
      </c>
      <c r="AO346" t="s">
        <v>3202</v>
      </c>
      <c r="AP346">
        <v>4.0425220010024999E-2</v>
      </c>
      <c r="AQ346">
        <f>(Table2[[#This Row],[Sharpe Ratio]]-AVERAGE(Table2[Sharpe Ratio]))/_xlfn.STDEV.P(Table2[Sharpe Ratio])</f>
        <v>-0.28531510694251916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-1.2794501646390022</v>
      </c>
      <c r="AS346">
        <f>_xlfn.RANK.AVG(Table2[[#This Row],[1Y Return vs Nifty Z-Score]],Table2[1Y Return vs Nifty Z-Score])</f>
        <v>134</v>
      </c>
      <c r="AT346">
        <f>_xlfn.RANK.AVG(Table2[[#This Row],[6M Return vs Nifty Z-Score]],Table2[6M Return vs Nifty Z-Score])</f>
        <v>518</v>
      </c>
      <c r="AU346">
        <f>_xlfn.RANK.AVG(Table2[[#This Row],[Sharpe Ratio Z-Score]],Table2[Sharpe Ratio Z-Score])</f>
        <v>417</v>
      </c>
      <c r="AV346">
        <f>(Table2[[#This Row],[Rank 1Y]]+Table2[[#This Row],[Rank 6M]]+Table2[[#This Row],[Rank Sharpe]])/3</f>
        <v>356.33333333333331</v>
      </c>
    </row>
    <row r="347" spans="1:48" x14ac:dyDescent="0.3">
      <c r="A347" t="s">
        <v>489</v>
      </c>
      <c r="B347" t="s">
        <v>490</v>
      </c>
      <c r="C347" t="s">
        <v>3158</v>
      </c>
      <c r="D347" t="s">
        <v>24</v>
      </c>
      <c r="E347">
        <v>44993.340918723901</v>
      </c>
      <c r="F347">
        <v>183.58</v>
      </c>
      <c r="G347">
        <v>1.75005210046311</v>
      </c>
      <c r="H347">
        <f>(Table2[[#This Row],[1Y Return vs Nifty]]-AVERAGE(Table2[1Y Return vs Nifty]))/_xlfn.STDEV.P(Table2[1Y Return vs Nifty])</f>
        <v>-0.44316072958344283</v>
      </c>
      <c r="I347">
        <v>-10.7724860649601</v>
      </c>
      <c r="J347">
        <f>(Table2[[#This Row],[1M Return vs Nifty]]-AVERAGE(Table2[1M Return vs Nifty]))/_xlfn.STDEV.P(Table2[1M Return vs Nifty])</f>
        <v>-0.97880217355028387</v>
      </c>
      <c r="K347">
        <v>7.3056920961610397</v>
      </c>
      <c r="L347">
        <f>(Table2[[#This Row],[6M Return vs Nifty]]-AVERAGE(Table2[6M Return vs Nifty]))/_xlfn.STDEV.P(Table2[6M Return vs Nifty])</f>
        <v>-0.23155143975439918</v>
      </c>
      <c r="M347">
        <v>-4.0591927466422701</v>
      </c>
      <c r="N347">
        <f>(Table2[[#This Row],[1W Return vs Nifty]]-AVERAGE(Table2[1W Return vs Nifty]))/_xlfn.STDEV.P(Table2[1W Return vs Nifty])</f>
        <v>-0.4792655248749717</v>
      </c>
      <c r="O347">
        <v>191.21</v>
      </c>
      <c r="P347">
        <v>190.306883281317</v>
      </c>
      <c r="Q347">
        <v>170.00262500249301</v>
      </c>
      <c r="R347">
        <v>24.9803629686721</v>
      </c>
      <c r="S347" s="1">
        <f>(Table2[[#This Row],[Close Price]]-Table2[[#This Row],[20D EMA]])/Table2[[#This Row],[20D EMA]]</f>
        <v>-3.9903770723288504E-2</v>
      </c>
      <c r="T347" s="1">
        <f>(Table2[[#This Row],[Close Price]]-Table2[[#This Row],[50D EMA]])/Table2[[#This Row],[50D EMA]]</f>
        <v>-3.5347556353876694E-2</v>
      </c>
      <c r="U347" s="1">
        <f>(Table2[[#This Row],[Close Price]]-Table2[[#This Row],[200D EMA]])/Table2[[#This Row],[200D EMA]]</f>
        <v>7.9865678528833903E-2</v>
      </c>
      <c r="V347">
        <v>0.587814841314378</v>
      </c>
      <c r="W347">
        <v>181.73</v>
      </c>
      <c r="X347">
        <v>184.79</v>
      </c>
      <c r="Y347">
        <v>181.73</v>
      </c>
      <c r="Z347">
        <v>186.68</v>
      </c>
      <c r="AA347">
        <v>181.73</v>
      </c>
      <c r="AB347">
        <v>197.5</v>
      </c>
      <c r="AC347" s="1">
        <f>(Table2[[#This Row],[Close Price]]/Table2[[#This Row],[Day Low]])-1</f>
        <v>1.0179937269575889E-2</v>
      </c>
      <c r="AD347" s="1">
        <f>(Table2[[#This Row],[Day High]]/Table2[[#This Row],[Close Price]])-1</f>
        <v>6.5911319315827832E-3</v>
      </c>
      <c r="AE347" s="1">
        <f>(Table2[[#This Row],[Close Price]]/Table2[[#This Row],[Current Week Low]])-1</f>
        <v>1.0179937269575889E-2</v>
      </c>
      <c r="AF347" s="1">
        <f>(Table2[[#This Row],[Current Week High]]/Table2[[#This Row],[Close Price]])-1</f>
        <v>1.6886371064386063E-2</v>
      </c>
      <c r="AG347" s="1">
        <f>(Table2[[#This Row],[Close Price]]/Table2[[#This Row],[Current Month Low]])-1</f>
        <v>1.0179937269575889E-2</v>
      </c>
      <c r="AH347" s="1">
        <f>(Table2[[#This Row],[Current Month High]]/Table2[[#This Row],[Close Price]])-1</f>
        <v>7.5825253295565886E-2</v>
      </c>
      <c r="AI347">
        <v>12.5340451029523</v>
      </c>
      <c r="AJ347">
        <v>33.755919854280499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0.06</v>
      </c>
      <c r="AM347" t="s">
        <v>3203</v>
      </c>
      <c r="AN347">
        <v>-6.77</v>
      </c>
      <c r="AO347" t="s">
        <v>3202</v>
      </c>
      <c r="AP347">
        <v>0.105740962084614</v>
      </c>
      <c r="AQ347">
        <f>(Table2[[#This Row],[Sharpe Ratio]]-AVERAGE(Table2[Sharpe Ratio]))/_xlfn.STDEV.P(Table2[Sharpe Ratio])</f>
        <v>0.47732987249513237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-1.6554499952679653</v>
      </c>
      <c r="AS347">
        <f>_xlfn.RANK.AVG(Table2[[#This Row],[1Y Return vs Nifty Z-Score]],Table2[1Y Return vs Nifty Z-Score])</f>
        <v>460</v>
      </c>
      <c r="AT347">
        <f>_xlfn.RANK.AVG(Table2[[#This Row],[6M Return vs Nifty Z-Score]],Table2[6M Return vs Nifty Z-Score])</f>
        <v>395</v>
      </c>
      <c r="AU347">
        <f>_xlfn.RANK.AVG(Table2[[#This Row],[Sharpe Ratio Z-Score]],Table2[Sharpe Ratio Z-Score])</f>
        <v>217</v>
      </c>
      <c r="AV347">
        <f>(Table2[[#This Row],[Rank 1Y]]+Table2[[#This Row],[Rank 6M]]+Table2[[#This Row],[Rank Sharpe]])/3</f>
        <v>357.33333333333331</v>
      </c>
    </row>
    <row r="348" spans="1:48" x14ac:dyDescent="0.3">
      <c r="A348" t="s">
        <v>1120</v>
      </c>
      <c r="B348" t="s">
        <v>1121</v>
      </c>
      <c r="C348" t="s">
        <v>3172</v>
      </c>
      <c r="D348" t="s">
        <v>471</v>
      </c>
      <c r="E348">
        <v>11463.969032479999</v>
      </c>
      <c r="F348">
        <v>725.6</v>
      </c>
      <c r="G348">
        <v>18.964250168299699</v>
      </c>
      <c r="H348">
        <f>(Table2[[#This Row],[1Y Return vs Nifty]]-AVERAGE(Table2[1Y Return vs Nifty]))/_xlfn.STDEV.P(Table2[1Y Return vs Nifty])</f>
        <v>-0.15878490741039855</v>
      </c>
      <c r="I348">
        <v>-0.77072827095619201</v>
      </c>
      <c r="J348">
        <f>(Table2[[#This Row],[1M Return vs Nifty]]-AVERAGE(Table2[1M Return vs Nifty]))/_xlfn.STDEV.P(Table2[1M Return vs Nifty])</f>
        <v>-3.2740340212120043E-2</v>
      </c>
      <c r="K348">
        <v>50.884208079231101</v>
      </c>
      <c r="L348">
        <f>(Table2[[#This Row],[6M Return vs Nifty]]-AVERAGE(Table2[6M Return vs Nifty]))/_xlfn.STDEV.P(Table2[6M Return vs Nifty])</f>
        <v>1.1212958793146972</v>
      </c>
      <c r="M348">
        <v>-1.4610558026727001</v>
      </c>
      <c r="N348">
        <f>(Table2[[#This Row],[1W Return vs Nifty]]-AVERAGE(Table2[1W Return vs Nifty]))/_xlfn.STDEV.P(Table2[1W Return vs Nifty])</f>
        <v>0.12231715418713729</v>
      </c>
      <c r="O348">
        <v>691.71</v>
      </c>
      <c r="P348">
        <v>643.576784810248</v>
      </c>
      <c r="Q348">
        <v>548.566527833397</v>
      </c>
      <c r="R348">
        <v>57.617735768284803</v>
      </c>
      <c r="S348" s="1">
        <f>(Table2[[#This Row],[Close Price]]-Table2[[#This Row],[20D EMA]])/Table2[[#This Row],[20D EMA]]</f>
        <v>4.8994520825201289E-2</v>
      </c>
      <c r="T348" s="1">
        <f>(Table2[[#This Row],[Close Price]]-Table2[[#This Row],[50D EMA]])/Table2[[#This Row],[50D EMA]]</f>
        <v>0.12744899618145134</v>
      </c>
      <c r="U348" s="1">
        <f>(Table2[[#This Row],[Close Price]]-Table2[[#This Row],[200D EMA]])/Table2[[#This Row],[200D EMA]]</f>
        <v>0.32272015003505494</v>
      </c>
      <c r="V348">
        <v>1.8221385150125899</v>
      </c>
      <c r="W348">
        <v>716.95</v>
      </c>
      <c r="X348">
        <v>748</v>
      </c>
      <c r="Y348">
        <v>692.25</v>
      </c>
      <c r="Z348">
        <v>766</v>
      </c>
      <c r="AA348">
        <v>655.1</v>
      </c>
      <c r="AB348">
        <v>768.7</v>
      </c>
      <c r="AC348" s="1">
        <f>(Table2[[#This Row],[Close Price]]/Table2[[#This Row],[Day Low]])-1</f>
        <v>1.2064997559104507E-2</v>
      </c>
      <c r="AD348" s="1">
        <f>(Table2[[#This Row],[Day High]]/Table2[[#This Row],[Close Price]])-1</f>
        <v>3.0871003307607392E-2</v>
      </c>
      <c r="AE348" s="1">
        <f>(Table2[[#This Row],[Close Price]]/Table2[[#This Row],[Current Week Low]])-1</f>
        <v>4.8176236908631376E-2</v>
      </c>
      <c r="AF348" s="1">
        <f>(Table2[[#This Row],[Current Week High]]/Table2[[#This Row],[Close Price]])-1</f>
        <v>5.5678059536934832E-2</v>
      </c>
      <c r="AG348" s="1">
        <f>(Table2[[#This Row],[Close Price]]/Table2[[#This Row],[Current Month Low]])-1</f>
        <v>0.10761715768584956</v>
      </c>
      <c r="AH348" s="1">
        <f>(Table2[[#This Row],[Current Month High]]/Table2[[#This Row],[Close Price]])-1</f>
        <v>5.9399117971334014E-2</v>
      </c>
      <c r="AI348">
        <v>5.9399117971333997</v>
      </c>
      <c r="AJ348">
        <v>78.653206943247497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0.32</v>
      </c>
      <c r="AM348" t="s">
        <v>3203</v>
      </c>
      <c r="AN348">
        <v>9.4</v>
      </c>
      <c r="AO348" t="s">
        <v>3203</v>
      </c>
      <c r="AP348">
        <v>-2.4415785265564E-2</v>
      </c>
      <c r="AQ348">
        <f>(Table2[[#This Row],[Sharpe Ratio]]-AVERAGE(Table2[Sharpe Ratio]))/_xlfn.STDEV.P(Table2[Sharpe Ratio])</f>
        <v>-1.042416925959545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9.6708599197707912E-3</v>
      </c>
      <c r="AS348">
        <f>_xlfn.RANK.AVG(Table2[[#This Row],[1Y Return vs Nifty Z-Score]],Table2[1Y Return vs Nifty Z-Score])</f>
        <v>355</v>
      </c>
      <c r="AT348">
        <f>_xlfn.RANK.AVG(Table2[[#This Row],[6M Return vs Nifty Z-Score]],Table2[6M Return vs Nifty Z-Score])</f>
        <v>88</v>
      </c>
      <c r="AU348">
        <f>_xlfn.RANK.AVG(Table2[[#This Row],[Sharpe Ratio Z-Score]],Table2[Sharpe Ratio Z-Score])</f>
        <v>634</v>
      </c>
      <c r="AV348">
        <f>(Table2[[#This Row],[Rank 1Y]]+Table2[[#This Row],[Rank 6M]]+Table2[[#This Row],[Rank Sharpe]])/3</f>
        <v>359</v>
      </c>
    </row>
    <row r="349" spans="1:48" x14ac:dyDescent="0.3">
      <c r="A349" t="s">
        <v>1965</v>
      </c>
      <c r="B349" t="s">
        <v>1966</v>
      </c>
      <c r="C349" t="s">
        <v>3168</v>
      </c>
      <c r="D349" t="s">
        <v>46</v>
      </c>
      <c r="E349">
        <v>3569.8546181000002</v>
      </c>
      <c r="F349">
        <v>2106.35</v>
      </c>
      <c r="G349">
        <v>-6.6660717882969696</v>
      </c>
      <c r="H349">
        <f>(Table2[[#This Row],[1Y Return vs Nifty]]-AVERAGE(Table2[1Y Return vs Nifty]))/_xlfn.STDEV.P(Table2[1Y Return vs Nifty])</f>
        <v>-0.58219376155767821</v>
      </c>
      <c r="I349">
        <v>3.7495330261483799</v>
      </c>
      <c r="J349">
        <f>(Table2[[#This Row],[1M Return vs Nifty]]-AVERAGE(Table2[1M Return vs Nifty]))/_xlfn.STDEV.P(Table2[1M Return vs Nifty])</f>
        <v>0.39482917086622699</v>
      </c>
      <c r="K349">
        <v>26.758418060173099</v>
      </c>
      <c r="L349">
        <f>(Table2[[#This Row],[6M Return vs Nifty]]-AVERAGE(Table2[6M Return vs Nifty]))/_xlfn.STDEV.P(Table2[6M Return vs Nifty])</f>
        <v>0.37233714101377824</v>
      </c>
      <c r="M349">
        <v>0.789184182797804</v>
      </c>
      <c r="N349">
        <f>(Table2[[#This Row],[1W Return vs Nifty]]-AVERAGE(Table2[1W Return vs Nifty]))/_xlfn.STDEV.P(Table2[1W Return vs Nifty])</f>
        <v>0.64334642561721245</v>
      </c>
      <c r="O349">
        <v>2019.72</v>
      </c>
      <c r="P349">
        <v>1942.55067871291</v>
      </c>
      <c r="Q349">
        <v>1758.5589934209399</v>
      </c>
      <c r="R349">
        <v>65.096805683125893</v>
      </c>
      <c r="S349" s="1">
        <f>(Table2[[#This Row],[Close Price]]-Table2[[#This Row],[20D EMA]])/Table2[[#This Row],[20D EMA]]</f>
        <v>4.2892084051254567E-2</v>
      </c>
      <c r="T349" s="1">
        <f>(Table2[[#This Row],[Close Price]]-Table2[[#This Row],[50D EMA]])/Table2[[#This Row],[50D EMA]]</f>
        <v>8.432177501573325E-2</v>
      </c>
      <c r="U349" s="1">
        <f>(Table2[[#This Row],[Close Price]]-Table2[[#This Row],[200D EMA]])/Table2[[#This Row],[200D EMA]]</f>
        <v>0.19777045176204133</v>
      </c>
      <c r="V349">
        <v>0.61901570022805696</v>
      </c>
      <c r="W349">
        <v>2052</v>
      </c>
      <c r="X349">
        <v>2122</v>
      </c>
      <c r="Y349">
        <v>2039.9</v>
      </c>
      <c r="Z349">
        <v>2264.5</v>
      </c>
      <c r="AA349">
        <v>1929.6</v>
      </c>
      <c r="AB349">
        <v>2264.5</v>
      </c>
      <c r="AC349" s="1">
        <f>(Table2[[#This Row],[Close Price]]/Table2[[#This Row],[Day Low]])-1</f>
        <v>2.6486354775828502E-2</v>
      </c>
      <c r="AD349" s="1">
        <f>(Table2[[#This Row],[Day High]]/Table2[[#This Row],[Close Price]])-1</f>
        <v>7.429914306739116E-3</v>
      </c>
      <c r="AE349" s="1">
        <f>(Table2[[#This Row],[Close Price]]/Table2[[#This Row],[Current Week Low]])-1</f>
        <v>3.257512623167802E-2</v>
      </c>
      <c r="AF349" s="1">
        <f>(Table2[[#This Row],[Current Week High]]/Table2[[#This Row],[Close Price]])-1</f>
        <v>7.5082488665226599E-2</v>
      </c>
      <c r="AG349" s="1">
        <f>(Table2[[#This Row],[Close Price]]/Table2[[#This Row],[Current Month Low]])-1</f>
        <v>9.1599295190713192E-2</v>
      </c>
      <c r="AH349" s="1">
        <f>(Table2[[#This Row],[Current Month High]]/Table2[[#This Row],[Close Price]])-1</f>
        <v>7.5082488665226599E-2</v>
      </c>
      <c r="AI349">
        <v>7.5082488665226599</v>
      </c>
      <c r="AJ349">
        <v>48.963932107496397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0.19</v>
      </c>
      <c r="AM349" t="s">
        <v>3203</v>
      </c>
      <c r="AN349">
        <v>6.72</v>
      </c>
      <c r="AO349" t="s">
        <v>3203</v>
      </c>
      <c r="AP349">
        <v>6.3062879838745006E-2</v>
      </c>
      <c r="AQ349">
        <f>(Table2[[#This Row],[Sharpe Ratio]]-AVERAGE(Table2[Sharpe Ratio]))/_xlfn.STDEV.P(Table2[Sharpe Ratio])</f>
        <v>-2.0991422234549684E-2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0.80732755370498976</v>
      </c>
      <c r="AS349">
        <f>_xlfn.RANK.AVG(Table2[[#This Row],[1Y Return vs Nifty Z-Score]],Table2[1Y Return vs Nifty Z-Score])</f>
        <v>513</v>
      </c>
      <c r="AT349">
        <f>_xlfn.RANK.AVG(Table2[[#This Row],[6M Return vs Nifty Z-Score]],Table2[6M Return vs Nifty Z-Score])</f>
        <v>208</v>
      </c>
      <c r="AU349">
        <f>_xlfn.RANK.AVG(Table2[[#This Row],[Sharpe Ratio Z-Score]],Table2[Sharpe Ratio Z-Score])</f>
        <v>358</v>
      </c>
      <c r="AV349">
        <f>(Table2[[#This Row],[Rank 1Y]]+Table2[[#This Row],[Rank 6M]]+Table2[[#This Row],[Rank Sharpe]])/3</f>
        <v>359.66666666666669</v>
      </c>
    </row>
    <row r="350" spans="1:48" x14ac:dyDescent="0.3">
      <c r="A350" t="s">
        <v>372</v>
      </c>
      <c r="B350" t="s">
        <v>373</v>
      </c>
      <c r="C350" t="s">
        <v>3172</v>
      </c>
      <c r="D350" t="s">
        <v>276</v>
      </c>
      <c r="E350">
        <v>64700.875778950001</v>
      </c>
      <c r="F350">
        <v>7586.5</v>
      </c>
      <c r="G350">
        <v>-1.6614128831555699</v>
      </c>
      <c r="H350">
        <f>(Table2[[#This Row],[1Y Return vs Nifty]]-AVERAGE(Table2[1Y Return vs Nifty]))/_xlfn.STDEV.P(Table2[1Y Return vs Nifty])</f>
        <v>-0.49951759010683494</v>
      </c>
      <c r="I350">
        <v>-4.0305606922184696</v>
      </c>
      <c r="J350">
        <f>(Table2[[#This Row],[1M Return vs Nifty]]-AVERAGE(Table2[1M Return vs Nifty]))/_xlfn.STDEV.P(Table2[1M Return vs Nifty])</f>
        <v>-0.34108644300251634</v>
      </c>
      <c r="K350">
        <v>6.3652125426847697</v>
      </c>
      <c r="L350">
        <f>(Table2[[#This Row],[6M Return vs Nifty]]-AVERAGE(Table2[6M Return vs Nifty]))/_xlfn.STDEV.P(Table2[6M Return vs Nifty])</f>
        <v>-0.26074759785794638</v>
      </c>
      <c r="M350">
        <v>1.62381627333263</v>
      </c>
      <c r="N350">
        <f>(Table2[[#This Row],[1W Return vs Nifty]]-AVERAGE(Table2[1W Return vs Nifty]))/_xlfn.STDEV.P(Table2[1W Return vs Nifty])</f>
        <v>0.83660036868613097</v>
      </c>
      <c r="O350">
        <v>7479.1</v>
      </c>
      <c r="P350">
        <v>7711.7894544910996</v>
      </c>
      <c r="Q350">
        <v>7188.0784595973901</v>
      </c>
      <c r="R350">
        <v>58.9234057982667</v>
      </c>
      <c r="S350" s="1">
        <f>(Table2[[#This Row],[Close Price]]-Table2[[#This Row],[20D EMA]])/Table2[[#This Row],[20D EMA]]</f>
        <v>1.4360016579534922E-2</v>
      </c>
      <c r="T350" s="1">
        <f>(Table2[[#This Row],[Close Price]]-Table2[[#This Row],[50D EMA]])/Table2[[#This Row],[50D EMA]]</f>
        <v>-1.6246482769071844E-2</v>
      </c>
      <c r="U350" s="1">
        <f>(Table2[[#This Row],[Close Price]]-Table2[[#This Row],[200D EMA]])/Table2[[#This Row],[200D EMA]]</f>
        <v>5.542810121537347E-2</v>
      </c>
      <c r="V350">
        <v>0.86425990634647498</v>
      </c>
      <c r="W350">
        <v>7560.35</v>
      </c>
      <c r="X350">
        <v>7717.65</v>
      </c>
      <c r="Y350">
        <v>7230.15</v>
      </c>
      <c r="Z350">
        <v>7955.8</v>
      </c>
      <c r="AA350">
        <v>7160.15</v>
      </c>
      <c r="AB350">
        <v>7955.8</v>
      </c>
      <c r="AC350" s="1">
        <f>(Table2[[#This Row],[Close Price]]/Table2[[#This Row],[Day Low]])-1</f>
        <v>3.4588345777641916E-3</v>
      </c>
      <c r="AD350" s="1">
        <f>(Table2[[#This Row],[Day High]]/Table2[[#This Row],[Close Price]])-1</f>
        <v>1.728728662756196E-2</v>
      </c>
      <c r="AE350" s="1">
        <f>(Table2[[#This Row],[Close Price]]/Table2[[#This Row],[Current Week Low]])-1</f>
        <v>4.9286667634834691E-2</v>
      </c>
      <c r="AF350" s="1">
        <f>(Table2[[#This Row],[Current Week High]]/Table2[[#This Row],[Close Price]])-1</f>
        <v>4.8678573782376722E-2</v>
      </c>
      <c r="AG350" s="1">
        <f>(Table2[[#This Row],[Close Price]]/Table2[[#This Row],[Current Month Low]])-1</f>
        <v>5.9544841937668957E-2</v>
      </c>
      <c r="AH350" s="1">
        <f>(Table2[[#This Row],[Current Month High]]/Table2[[#This Row],[Close Price]])-1</f>
        <v>4.8678573782376722E-2</v>
      </c>
      <c r="AI350">
        <v>30.9569630264285</v>
      </c>
      <c r="AJ350">
        <v>42.469483568075098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-0.13</v>
      </c>
      <c r="AM350" t="s">
        <v>3202</v>
      </c>
      <c r="AN350">
        <v>4.13</v>
      </c>
      <c r="AO350" t="s">
        <v>3203</v>
      </c>
      <c r="AP350">
        <v>0.115610744890514</v>
      </c>
      <c r="AQ350">
        <f>(Table2[[#This Row],[Sharpe Ratio]]-AVERAGE(Table2[Sharpe Ratio]))/_xlfn.STDEV.P(Table2[Sharpe Ratio])</f>
        <v>0.59257223315703644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481</v>
      </c>
      <c r="AT350">
        <f>_xlfn.RANK.AVG(Table2[[#This Row],[6M Return vs Nifty Z-Score]],Table2[6M Return vs Nifty Z-Score])</f>
        <v>405</v>
      </c>
      <c r="AU350">
        <f>_xlfn.RANK.AVG(Table2[[#This Row],[Sharpe Ratio Z-Score]],Table2[Sharpe Ratio Z-Score])</f>
        <v>196</v>
      </c>
      <c r="AV350">
        <f>(Table2[[#This Row],[Rank 1Y]]+Table2[[#This Row],[Rank 6M]]+Table2[[#This Row],[Rank Sharpe]])/3</f>
        <v>360.66666666666669</v>
      </c>
    </row>
    <row r="351" spans="1:48" x14ac:dyDescent="0.3">
      <c r="A351" t="s">
        <v>613</v>
      </c>
      <c r="B351" t="s">
        <v>614</v>
      </c>
      <c r="C351" t="s">
        <v>3174</v>
      </c>
      <c r="D351" t="s">
        <v>615</v>
      </c>
      <c r="E351">
        <v>31879.475334899998</v>
      </c>
      <c r="F351">
        <v>808.95</v>
      </c>
      <c r="G351">
        <v>7.9497720634523601</v>
      </c>
      <c r="H351">
        <f>(Table2[[#This Row],[1Y Return vs Nifty]]-AVERAGE(Table2[1Y Return vs Nifty]))/_xlfn.STDEV.P(Table2[1Y Return vs Nifty])</f>
        <v>-0.34074233897529543</v>
      </c>
      <c r="I351">
        <v>-14.001677162803301</v>
      </c>
      <c r="J351">
        <f>(Table2[[#This Row],[1M Return vs Nifty]]-AVERAGE(Table2[1M Return vs Nifty]))/_xlfn.STDEV.P(Table2[1M Return vs Nifty])</f>
        <v>-1.2842499271497871</v>
      </c>
      <c r="K351">
        <v>19.2829882288924</v>
      </c>
      <c r="L351">
        <f>(Table2[[#This Row],[6M Return vs Nifty]]-AVERAGE(Table2[6M Return vs Nifty]))/_xlfn.STDEV.P(Table2[6M Return vs Nifty])</f>
        <v>0.14027060597926461</v>
      </c>
      <c r="M351">
        <v>-0.70272389763479304</v>
      </c>
      <c r="N351">
        <f>(Table2[[#This Row],[1W Return vs Nifty]]-AVERAGE(Table2[1W Return vs Nifty]))/_xlfn.STDEV.P(Table2[1W Return vs Nifty])</f>
        <v>0.29790425713405577</v>
      </c>
      <c r="O351">
        <v>810.81</v>
      </c>
      <c r="P351">
        <v>802.49370893314403</v>
      </c>
      <c r="Q351">
        <v>712.688618244189</v>
      </c>
      <c r="R351">
        <v>50.289083781391099</v>
      </c>
      <c r="S351" s="1">
        <f>(Table2[[#This Row],[Close Price]]-Table2[[#This Row],[20D EMA]])/Table2[[#This Row],[20D EMA]]</f>
        <v>-2.294002294002171E-3</v>
      </c>
      <c r="T351" s="1">
        <f>(Table2[[#This Row],[Close Price]]-Table2[[#This Row],[50D EMA]])/Table2[[#This Row],[50D EMA]]</f>
        <v>8.0452855829102662E-3</v>
      </c>
      <c r="U351" s="1">
        <f>(Table2[[#This Row],[Close Price]]-Table2[[#This Row],[200D EMA]])/Table2[[#This Row],[200D EMA]]</f>
        <v>0.13506793751381188</v>
      </c>
      <c r="V351">
        <v>0.50775095480257104</v>
      </c>
      <c r="W351">
        <v>796.8</v>
      </c>
      <c r="X351">
        <v>812.65</v>
      </c>
      <c r="Y351">
        <v>782.35</v>
      </c>
      <c r="Z351">
        <v>821</v>
      </c>
      <c r="AA351">
        <v>782.35</v>
      </c>
      <c r="AB351">
        <v>827</v>
      </c>
      <c r="AC351" s="1">
        <f>(Table2[[#This Row],[Close Price]]/Table2[[#This Row],[Day Low]])-1</f>
        <v>1.5248493975903665E-2</v>
      </c>
      <c r="AD351" s="1">
        <f>(Table2[[#This Row],[Day High]]/Table2[[#This Row],[Close Price]])-1</f>
        <v>4.573830273811641E-3</v>
      </c>
      <c r="AE351" s="1">
        <f>(Table2[[#This Row],[Close Price]]/Table2[[#This Row],[Current Week Low]])-1</f>
        <v>3.400012782002948E-2</v>
      </c>
      <c r="AF351" s="1">
        <f>(Table2[[#This Row],[Current Week High]]/Table2[[#This Row],[Close Price]])-1</f>
        <v>1.4895852648494801E-2</v>
      </c>
      <c r="AG351" s="1">
        <f>(Table2[[#This Row],[Close Price]]/Table2[[#This Row],[Current Month Low]])-1</f>
        <v>3.400012782002948E-2</v>
      </c>
      <c r="AH351" s="1">
        <f>(Table2[[#This Row],[Current Month High]]/Table2[[#This Row],[Close Price]])-1</f>
        <v>2.2312874714135456E-2</v>
      </c>
      <c r="AI351">
        <v>13.8512887075838</v>
      </c>
      <c r="AJ351">
        <v>42.521141649048602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3203</v>
      </c>
      <c r="AN351">
        <v>-0.5</v>
      </c>
      <c r="AO351" t="s">
        <v>3202</v>
      </c>
      <c r="AP351">
        <v>4.8496185591165003E-2</v>
      </c>
      <c r="AQ351">
        <f>(Table2[[#This Row],[Sharpe Ratio]]-AVERAGE(Table2[Sharpe Ratio]))/_xlfn.STDEV.P(Table2[Sharpe Ratio])</f>
        <v>-0.19107624224981876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-1.3778936452615809</v>
      </c>
      <c r="AS351">
        <f>_xlfn.RANK.AVG(Table2[[#This Row],[1Y Return vs Nifty Z-Score]],Table2[1Y Return vs Nifty Z-Score])</f>
        <v>413</v>
      </c>
      <c r="AT351">
        <f>_xlfn.RANK.AVG(Table2[[#This Row],[6M Return vs Nifty Z-Score]],Table2[6M Return vs Nifty Z-Score])</f>
        <v>276</v>
      </c>
      <c r="AU351">
        <f>_xlfn.RANK.AVG(Table2[[#This Row],[Sharpe Ratio Z-Score]],Table2[Sharpe Ratio Z-Score])</f>
        <v>393</v>
      </c>
      <c r="AV351">
        <f>(Table2[[#This Row],[Rank 1Y]]+Table2[[#This Row],[Rank 6M]]+Table2[[#This Row],[Rank Sharpe]])/3</f>
        <v>360.66666666666669</v>
      </c>
    </row>
    <row r="352" spans="1:48" x14ac:dyDescent="0.3">
      <c r="A352" t="s">
        <v>1999</v>
      </c>
      <c r="B352" t="s">
        <v>2000</v>
      </c>
      <c r="C352" t="s">
        <v>3165</v>
      </c>
      <c r="D352" t="s">
        <v>127</v>
      </c>
      <c r="E352">
        <v>3451.7139313500002</v>
      </c>
      <c r="F352">
        <v>639.75</v>
      </c>
      <c r="G352">
        <v>45.4516772899551</v>
      </c>
      <c r="H352">
        <f>(Table2[[#This Row],[1Y Return vs Nifty]]-AVERAGE(Table2[1Y Return vs Nifty]))/_xlfn.STDEV.P(Table2[1Y Return vs Nifty])</f>
        <v>0.27878318813992675</v>
      </c>
      <c r="I352">
        <v>-13.6462838108369</v>
      </c>
      <c r="J352">
        <f>(Table2[[#This Row],[1M Return vs Nifty]]-AVERAGE(Table2[1M Return vs Nifty]))/_xlfn.STDEV.P(Table2[1M Return vs Nifty])</f>
        <v>-1.2506334276261637</v>
      </c>
      <c r="K352">
        <v>-1.77628619385149</v>
      </c>
      <c r="L352">
        <f>(Table2[[#This Row],[6M Return vs Nifty]]-AVERAGE(Table2[6M Return vs Nifty]))/_xlfn.STDEV.P(Table2[6M Return vs Nifty])</f>
        <v>-0.51349151284592931</v>
      </c>
      <c r="M352">
        <v>-3.8901243460216799</v>
      </c>
      <c r="N352">
        <f>(Table2[[#This Row],[1W Return vs Nifty]]-AVERAGE(Table2[1W Return vs Nifty]))/_xlfn.STDEV.P(Table2[1W Return vs Nifty])</f>
        <v>-0.44011877334358984</v>
      </c>
      <c r="O352">
        <v>659.7</v>
      </c>
      <c r="P352">
        <v>684.11719867384897</v>
      </c>
      <c r="Q352">
        <v>634.439333295849</v>
      </c>
      <c r="R352">
        <v>40.764056889434997</v>
      </c>
      <c r="S352" s="1">
        <f>(Table2[[#This Row],[Close Price]]-Table2[[#This Row],[20D EMA]])/Table2[[#This Row],[20D EMA]]</f>
        <v>-3.0241018644838628E-2</v>
      </c>
      <c r="T352" s="1">
        <f>(Table2[[#This Row],[Close Price]]-Table2[[#This Row],[50D EMA]])/Table2[[#This Row],[50D EMA]]</f>
        <v>-6.4853213396555628E-2</v>
      </c>
      <c r="U352" s="1">
        <f>(Table2[[#This Row],[Close Price]]-Table2[[#This Row],[200D EMA]])/Table2[[#This Row],[200D EMA]]</f>
        <v>8.370645427298179E-3</v>
      </c>
      <c r="V352">
        <v>0.49748752523322398</v>
      </c>
      <c r="W352">
        <v>631</v>
      </c>
      <c r="X352">
        <v>654</v>
      </c>
      <c r="Y352">
        <v>619.95000000000005</v>
      </c>
      <c r="Z352">
        <v>654.1</v>
      </c>
      <c r="AA352">
        <v>619.95000000000005</v>
      </c>
      <c r="AB352">
        <v>672</v>
      </c>
      <c r="AC352" s="1">
        <f>(Table2[[#This Row],[Close Price]]/Table2[[#This Row],[Day Low]])-1</f>
        <v>1.3866877971473901E-2</v>
      </c>
      <c r="AD352" s="1">
        <f>(Table2[[#This Row],[Day High]]/Table2[[#This Row],[Close Price]])-1</f>
        <v>2.2274325908558046E-2</v>
      </c>
      <c r="AE352" s="1">
        <f>(Table2[[#This Row],[Close Price]]/Table2[[#This Row],[Current Week Low]])-1</f>
        <v>3.1938059520929096E-2</v>
      </c>
      <c r="AF352" s="1">
        <f>(Table2[[#This Row],[Current Week High]]/Table2[[#This Row],[Close Price]])-1</f>
        <v>2.2430636967565531E-2</v>
      </c>
      <c r="AG352" s="1">
        <f>(Table2[[#This Row],[Close Price]]/Table2[[#This Row],[Current Month Low]])-1</f>
        <v>3.1938059520929096E-2</v>
      </c>
      <c r="AH352" s="1">
        <f>(Table2[[#This Row],[Current Month High]]/Table2[[#This Row],[Close Price]])-1</f>
        <v>5.0410316529894583E-2</v>
      </c>
      <c r="AI352">
        <v>37.5537319265337</v>
      </c>
      <c r="AJ352">
        <v>76.726519337016498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-0.11</v>
      </c>
      <c r="AM352" t="s">
        <v>3202</v>
      </c>
      <c r="AN352">
        <v>-6.89</v>
      </c>
      <c r="AO352" t="s">
        <v>3202</v>
      </c>
      <c r="AP352">
        <v>5.8597080914155997E-2</v>
      </c>
      <c r="AQ352">
        <f>(Table2[[#This Row],[Sharpe Ratio]]-AVERAGE(Table2[Sharpe Ratio]))/_xlfn.STDEV.P(Table2[Sharpe Ratio])</f>
        <v>-7.3135346820547772E-2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220</v>
      </c>
      <c r="AT352">
        <f>_xlfn.RANK.AVG(Table2[[#This Row],[6M Return vs Nifty Z-Score]],Table2[6M Return vs Nifty Z-Score])</f>
        <v>494</v>
      </c>
      <c r="AU352">
        <f>_xlfn.RANK.AVG(Table2[[#This Row],[Sharpe Ratio Z-Score]],Table2[Sharpe Ratio Z-Score])</f>
        <v>369</v>
      </c>
      <c r="AV352">
        <f>(Table2[[#This Row],[Rank 1Y]]+Table2[[#This Row],[Rank 6M]]+Table2[[#This Row],[Rank Sharpe]])/3</f>
        <v>361</v>
      </c>
    </row>
    <row r="353" spans="1:48" x14ac:dyDescent="0.3">
      <c r="A353" t="s">
        <v>1720</v>
      </c>
      <c r="B353" t="s">
        <v>1721</v>
      </c>
      <c r="C353" t="s">
        <v>3162</v>
      </c>
      <c r="D353" t="s">
        <v>269</v>
      </c>
      <c r="E353">
        <v>4878.8687413899997</v>
      </c>
      <c r="F353">
        <v>568.29999999999995</v>
      </c>
      <c r="G353">
        <v>20.796199242989498</v>
      </c>
      <c r="H353">
        <f>(Table2[[#This Row],[1Y Return vs Nifty]]-AVERAGE(Table2[1Y Return vs Nifty]))/_xlfn.STDEV.P(Table2[1Y Return vs Nifty])</f>
        <v>-0.12852139921553021</v>
      </c>
      <c r="I353">
        <v>12.5634305402764</v>
      </c>
      <c r="J353">
        <f>(Table2[[#This Row],[1M Return vs Nifty]]-AVERAGE(Table2[1M Return vs Nifty]))/_xlfn.STDEV.P(Table2[1M Return vs Nifty])</f>
        <v>1.2285318272202528</v>
      </c>
      <c r="K353">
        <v>29.406939543282601</v>
      </c>
      <c r="L353">
        <f>(Table2[[#This Row],[6M Return vs Nifty]]-AVERAGE(Table2[6M Return vs Nifty]))/_xlfn.STDEV.P(Table2[6M Return vs Nifty])</f>
        <v>0.45455759086373604</v>
      </c>
      <c r="M353">
        <v>-0.240695646564416</v>
      </c>
      <c r="N353">
        <f>(Table2[[#This Row],[1W Return vs Nifty]]-AVERAGE(Table2[1W Return vs Nifty]))/_xlfn.STDEV.P(Table2[1W Return vs Nifty])</f>
        <v>0.40488406577210018</v>
      </c>
      <c r="O353">
        <v>512.54</v>
      </c>
      <c r="P353">
        <v>482.25476130259602</v>
      </c>
      <c r="Q353">
        <v>432.45303888534301</v>
      </c>
      <c r="R353">
        <v>79.965937169208402</v>
      </c>
      <c r="S353" s="1">
        <f>(Table2[[#This Row],[Close Price]]-Table2[[#This Row],[20D EMA]])/Table2[[#This Row],[20D EMA]]</f>
        <v>0.10879150895539859</v>
      </c>
      <c r="T353" s="1">
        <f>(Table2[[#This Row],[Close Price]]-Table2[[#This Row],[50D EMA]])/Table2[[#This Row],[50D EMA]]</f>
        <v>0.17842278729398361</v>
      </c>
      <c r="U353" s="1">
        <f>(Table2[[#This Row],[Close Price]]-Table2[[#This Row],[200D EMA]])/Table2[[#This Row],[200D EMA]]</f>
        <v>0.31413112846843533</v>
      </c>
      <c r="V353">
        <v>1.1214074152739599</v>
      </c>
      <c r="W353">
        <v>530.95000000000005</v>
      </c>
      <c r="X353">
        <v>572.29999999999995</v>
      </c>
      <c r="Y353">
        <v>508.1</v>
      </c>
      <c r="Z353">
        <v>572.29999999999995</v>
      </c>
      <c r="AA353">
        <v>508.1</v>
      </c>
      <c r="AB353">
        <v>572.29999999999995</v>
      </c>
      <c r="AC353" s="1">
        <f>(Table2[[#This Row],[Close Price]]/Table2[[#This Row],[Day Low]])-1</f>
        <v>7.0345606930972693E-2</v>
      </c>
      <c r="AD353" s="1">
        <f>(Table2[[#This Row],[Day High]]/Table2[[#This Row],[Close Price]])-1</f>
        <v>7.038535984515315E-3</v>
      </c>
      <c r="AE353" s="1">
        <f>(Table2[[#This Row],[Close Price]]/Table2[[#This Row],[Current Week Low]])-1</f>
        <v>0.11848061405235177</v>
      </c>
      <c r="AF353" s="1">
        <f>(Table2[[#This Row],[Current Week High]]/Table2[[#This Row],[Close Price]])-1</f>
        <v>7.038535984515315E-3</v>
      </c>
      <c r="AG353" s="1">
        <f>(Table2[[#This Row],[Close Price]]/Table2[[#This Row],[Current Month Low]])-1</f>
        <v>0.11848061405235177</v>
      </c>
      <c r="AH353" s="1">
        <f>(Table2[[#This Row],[Current Month High]]/Table2[[#This Row],[Close Price]])-1</f>
        <v>7.038535984515315E-3</v>
      </c>
      <c r="AI353">
        <v>0.70385359845153095</v>
      </c>
      <c r="AJ353">
        <v>65.155478058703807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0.12</v>
      </c>
      <c r="AM353" t="s">
        <v>3203</v>
      </c>
      <c r="AN353">
        <v>6.01</v>
      </c>
      <c r="AO353" t="s">
        <v>3203</v>
      </c>
      <c r="AQ353">
        <f>(Table2[[#This Row],[Sharpe Ratio]]-AVERAGE(Table2[Sharpe Ratio]))/_xlfn.STDEV.P(Table2[Sharpe Ratio])</f>
        <v>-0.7573313484192038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1.2021207362213551</v>
      </c>
      <c r="AS353">
        <f>_xlfn.RANK.AVG(Table2[[#This Row],[1Y Return vs Nifty Z-Score]],Table2[1Y Return vs Nifty Z-Score])</f>
        <v>341</v>
      </c>
      <c r="AT353">
        <f>_xlfn.RANK.AVG(Table2[[#This Row],[6M Return vs Nifty Z-Score]],Table2[6M Return vs Nifty Z-Score])</f>
        <v>182</v>
      </c>
      <c r="AU353">
        <f>_xlfn.RANK.AVG(Table2[[#This Row],[Sharpe Ratio Z-Score]],Table2[Sharpe Ratio Z-Score])</f>
        <v>563.5</v>
      </c>
      <c r="AV353">
        <f>(Table2[[#This Row],[Rank 1Y]]+Table2[[#This Row],[Rank 6M]]+Table2[[#This Row],[Rank Sharpe]])/3</f>
        <v>362.16666666666669</v>
      </c>
    </row>
    <row r="354" spans="1:48" x14ac:dyDescent="0.3">
      <c r="A354" t="s">
        <v>1274</v>
      </c>
      <c r="B354" t="s">
        <v>1275</v>
      </c>
      <c r="C354" t="s">
        <v>3160</v>
      </c>
      <c r="D354" t="s">
        <v>364</v>
      </c>
      <c r="E354">
        <v>9193.1738842499999</v>
      </c>
      <c r="F354">
        <v>674.75</v>
      </c>
      <c r="G354">
        <v>30.315040124482699</v>
      </c>
      <c r="H354">
        <f>(Table2[[#This Row],[1Y Return vs Nifty]]-AVERAGE(Table2[1Y Return vs Nifty]))/_xlfn.STDEV.P(Table2[1Y Return vs Nifty])</f>
        <v>2.8728342604665447E-2</v>
      </c>
      <c r="I354">
        <v>-15.35012177092</v>
      </c>
      <c r="J354">
        <f>(Table2[[#This Row],[1M Return vs Nifty]]-AVERAGE(Table2[1M Return vs Nifty]))/_xlfn.STDEV.P(Table2[1M Return vs Nifty])</f>
        <v>-1.4117987045131661</v>
      </c>
      <c r="K354">
        <v>19.601191863344901</v>
      </c>
      <c r="L354">
        <f>(Table2[[#This Row],[6M Return vs Nifty]]-AVERAGE(Table2[6M Return vs Nifty]))/_xlfn.STDEV.P(Table2[6M Return vs Nifty])</f>
        <v>0.15014888944248186</v>
      </c>
      <c r="M354">
        <v>-1.69223317138034</v>
      </c>
      <c r="N354">
        <f>(Table2[[#This Row],[1W Return vs Nifty]]-AVERAGE(Table2[1W Return vs Nifty]))/_xlfn.STDEV.P(Table2[1W Return vs Nifty])</f>
        <v>6.8789451912449256E-2</v>
      </c>
      <c r="O354">
        <v>679.73</v>
      </c>
      <c r="P354">
        <v>662.21427922716305</v>
      </c>
      <c r="Q354">
        <v>567.38363974603305</v>
      </c>
      <c r="R354">
        <v>46.277920493042302</v>
      </c>
      <c r="S354" s="1">
        <f>(Table2[[#This Row],[Close Price]]-Table2[[#This Row],[20D EMA]])/Table2[[#This Row],[20D EMA]]</f>
        <v>-7.3264384387918997E-3</v>
      </c>
      <c r="T354" s="1">
        <f>(Table2[[#This Row],[Close Price]]-Table2[[#This Row],[50D EMA]])/Table2[[#This Row],[50D EMA]]</f>
        <v>1.8930006745651515E-2</v>
      </c>
      <c r="U354" s="1">
        <f>(Table2[[#This Row],[Close Price]]-Table2[[#This Row],[200D EMA]])/Table2[[#This Row],[200D EMA]]</f>
        <v>0.18923062410122587</v>
      </c>
      <c r="V354">
        <v>0.25972223573910402</v>
      </c>
      <c r="W354">
        <v>668.9</v>
      </c>
      <c r="X354">
        <v>686.45</v>
      </c>
      <c r="Y354">
        <v>646.79999999999995</v>
      </c>
      <c r="Z354">
        <v>699.4</v>
      </c>
      <c r="AA354">
        <v>646.79999999999995</v>
      </c>
      <c r="AB354">
        <v>699.4</v>
      </c>
      <c r="AC354" s="1">
        <f>(Table2[[#This Row],[Close Price]]/Table2[[#This Row],[Day Low]])-1</f>
        <v>8.7457018986396573E-3</v>
      </c>
      <c r="AD354" s="1">
        <f>(Table2[[#This Row],[Day High]]/Table2[[#This Row],[Close Price]])-1</f>
        <v>1.7339755464987006E-2</v>
      </c>
      <c r="AE354" s="1">
        <f>(Table2[[#This Row],[Close Price]]/Table2[[#This Row],[Current Week Low]])-1</f>
        <v>4.3212739641311115E-2</v>
      </c>
      <c r="AF354" s="1">
        <f>(Table2[[#This Row],[Current Week High]]/Table2[[#This Row],[Close Price]])-1</f>
        <v>3.6532048907002457E-2</v>
      </c>
      <c r="AG354" s="1">
        <f>(Table2[[#This Row],[Close Price]]/Table2[[#This Row],[Current Month Low]])-1</f>
        <v>4.3212739641311115E-2</v>
      </c>
      <c r="AH354" s="1">
        <f>(Table2[[#This Row],[Current Month High]]/Table2[[#This Row],[Close Price]])-1</f>
        <v>3.6532048907002457E-2</v>
      </c>
      <c r="AI354">
        <v>17.5250092626898</v>
      </c>
      <c r="AJ354">
        <v>74.850997667789599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-0.06</v>
      </c>
      <c r="AM354" t="s">
        <v>3202</v>
      </c>
      <c r="AN354">
        <v>-1.75</v>
      </c>
      <c r="AO354" t="s">
        <v>3202</v>
      </c>
      <c r="AP354">
        <v>3.202716047819E-3</v>
      </c>
      <c r="AQ354">
        <f>(Table2[[#This Row],[Sharpe Ratio]]-AVERAGE(Table2[Sharpe Ratio]))/_xlfn.STDEV.P(Table2[Sharpe Ratio])</f>
        <v>-0.71993553483961925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-1.8840675553931887</v>
      </c>
      <c r="AS354">
        <f>_xlfn.RANK.AVG(Table2[[#This Row],[1Y Return vs Nifty Z-Score]],Table2[1Y Return vs Nifty Z-Score])</f>
        <v>291</v>
      </c>
      <c r="AT354">
        <f>_xlfn.RANK.AVG(Table2[[#This Row],[6M Return vs Nifty Z-Score]],Table2[6M Return vs Nifty Z-Score])</f>
        <v>273</v>
      </c>
      <c r="AU354">
        <f>_xlfn.RANK.AVG(Table2[[#This Row],[Sharpe Ratio Z-Score]],Table2[Sharpe Ratio Z-Score])</f>
        <v>525</v>
      </c>
      <c r="AV354">
        <f>(Table2[[#This Row],[Rank 1Y]]+Table2[[#This Row],[Rank 6M]]+Table2[[#This Row],[Rank Sharpe]])/3</f>
        <v>363</v>
      </c>
    </row>
    <row r="355" spans="1:48" x14ac:dyDescent="0.3">
      <c r="A355" t="s">
        <v>1752</v>
      </c>
      <c r="B355" t="s">
        <v>1753</v>
      </c>
      <c r="C355" t="s">
        <v>3170</v>
      </c>
      <c r="D355" t="s">
        <v>1754</v>
      </c>
      <c r="E355">
        <v>4679.6012643559998</v>
      </c>
      <c r="F355">
        <v>69.19</v>
      </c>
      <c r="G355">
        <v>-9.6170227139313997</v>
      </c>
      <c r="H355">
        <f>(Table2[[#This Row],[1Y Return vs Nifty]]-AVERAGE(Table2[1Y Return vs Nifty]))/_xlfn.STDEV.P(Table2[1Y Return vs Nifty])</f>
        <v>-0.63094300287363236</v>
      </c>
      <c r="I355">
        <v>-3.4326620075496099</v>
      </c>
      <c r="J355">
        <f>(Table2[[#This Row],[1M Return vs Nifty]]-AVERAGE(Table2[1M Return vs Nifty]))/_xlfn.STDEV.P(Table2[1M Return vs Nifty])</f>
        <v>-0.28453147162464443</v>
      </c>
      <c r="K355">
        <v>27.8232463288182</v>
      </c>
      <c r="L355">
        <f>(Table2[[#This Row],[6M Return vs Nifty]]-AVERAGE(Table2[6M Return vs Nifty]))/_xlfn.STDEV.P(Table2[6M Return vs Nifty])</f>
        <v>0.40539356884315075</v>
      </c>
      <c r="M355">
        <v>-2.95595171526843</v>
      </c>
      <c r="N355">
        <f>(Table2[[#This Row],[1W Return vs Nifty]]-AVERAGE(Table2[1W Return vs Nifty]))/_xlfn.STDEV.P(Table2[1W Return vs Nifty])</f>
        <v>-0.22381682851368698</v>
      </c>
      <c r="O355">
        <v>69.77</v>
      </c>
      <c r="P355">
        <v>69.969191457473897</v>
      </c>
      <c r="Q355">
        <v>64.746252135964994</v>
      </c>
      <c r="R355">
        <v>46.8655264010319</v>
      </c>
      <c r="S355" s="1">
        <f>(Table2[[#This Row],[Close Price]]-Table2[[#This Row],[20D EMA]])/Table2[[#This Row],[20D EMA]]</f>
        <v>-8.3130285222874929E-3</v>
      </c>
      <c r="T355" s="1">
        <f>(Table2[[#This Row],[Close Price]]-Table2[[#This Row],[50D EMA]])/Table2[[#This Row],[50D EMA]]</f>
        <v>-1.1136207825804005E-2</v>
      </c>
      <c r="U355" s="1">
        <f>(Table2[[#This Row],[Close Price]]-Table2[[#This Row],[200D EMA]])/Table2[[#This Row],[200D EMA]]</f>
        <v>6.8633283277976923E-2</v>
      </c>
      <c r="V355">
        <v>0.48722479578036698</v>
      </c>
      <c r="W355">
        <v>69</v>
      </c>
      <c r="X355">
        <v>70.2</v>
      </c>
      <c r="Y355">
        <v>67.099999999999994</v>
      </c>
      <c r="Z355">
        <v>71.91</v>
      </c>
      <c r="AA355">
        <v>67.099999999999994</v>
      </c>
      <c r="AB355">
        <v>72.510000000000005</v>
      </c>
      <c r="AC355" s="1">
        <f>(Table2[[#This Row],[Close Price]]/Table2[[#This Row],[Day Low]])-1</f>
        <v>2.7536231884057738E-3</v>
      </c>
      <c r="AD355" s="1">
        <f>(Table2[[#This Row],[Day High]]/Table2[[#This Row],[Close Price]])-1</f>
        <v>1.459748518572046E-2</v>
      </c>
      <c r="AE355" s="1">
        <f>(Table2[[#This Row],[Close Price]]/Table2[[#This Row],[Current Week Low]])-1</f>
        <v>3.1147540983606614E-2</v>
      </c>
      <c r="AF355" s="1">
        <f>(Table2[[#This Row],[Current Week High]]/Table2[[#This Row],[Close Price]])-1</f>
        <v>3.9312039312039193E-2</v>
      </c>
      <c r="AG355" s="1">
        <f>(Table2[[#This Row],[Close Price]]/Table2[[#This Row],[Current Month Low]])-1</f>
        <v>3.1147540983606614E-2</v>
      </c>
      <c r="AH355" s="1">
        <f>(Table2[[#This Row],[Current Month High]]/Table2[[#This Row],[Close Price]])-1</f>
        <v>4.7983812689695204E-2</v>
      </c>
      <c r="AI355">
        <v>21.679433444139299</v>
      </c>
      <c r="AJ355">
        <v>58.692660550458697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-0.21</v>
      </c>
      <c r="AM355" t="s">
        <v>3202</v>
      </c>
      <c r="AN355">
        <v>-5.21</v>
      </c>
      <c r="AO355" t="s">
        <v>3202</v>
      </c>
      <c r="AP355">
        <v>6.3760336905840001E-2</v>
      </c>
      <c r="AQ355">
        <f>(Table2[[#This Row],[Sharpe Ratio]]-AVERAGE(Table2[Sharpe Ratio]))/_xlfn.STDEV.P(Table2[Sharpe Ratio])</f>
        <v>-1.2847717306786998E-2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540</v>
      </c>
      <c r="AT355">
        <f>_xlfn.RANK.AVG(Table2[[#This Row],[6M Return vs Nifty Z-Score]],Table2[6M Return vs Nifty Z-Score])</f>
        <v>198</v>
      </c>
      <c r="AU355">
        <f>_xlfn.RANK.AVG(Table2[[#This Row],[Sharpe Ratio Z-Score]],Table2[Sharpe Ratio Z-Score])</f>
        <v>356</v>
      </c>
      <c r="AV355">
        <f>(Table2[[#This Row],[Rank 1Y]]+Table2[[#This Row],[Rank 6M]]+Table2[[#This Row],[Rank Sharpe]])/3</f>
        <v>364.66666666666669</v>
      </c>
    </row>
    <row r="356" spans="1:48" x14ac:dyDescent="0.3">
      <c r="A356" t="s">
        <v>142</v>
      </c>
      <c r="B356" t="s">
        <v>143</v>
      </c>
      <c r="C356" t="s">
        <v>3171</v>
      </c>
      <c r="D356" t="s">
        <v>144</v>
      </c>
      <c r="E356">
        <v>206911.30550453899</v>
      </c>
      <c r="F356">
        <v>835.9</v>
      </c>
      <c r="G356">
        <v>32.383153551521097</v>
      </c>
      <c r="H356">
        <f>(Table2[[#This Row],[1Y Return vs Nifty]]-AVERAGE(Table2[1Y Return vs Nifty]))/_xlfn.STDEV.P(Table2[1Y Return vs Nifty])</f>
        <v>6.2893248448290917E-2</v>
      </c>
      <c r="I356">
        <v>-4.6180323916529398</v>
      </c>
      <c r="J356">
        <f>(Table2[[#This Row],[1M Return vs Nifty]]-AVERAGE(Table2[1M Return vs Nifty]))/_xlfn.STDEV.P(Table2[1M Return vs Nifty])</f>
        <v>-0.39665513047207857</v>
      </c>
      <c r="K356">
        <v>-16.9666808899862</v>
      </c>
      <c r="L356">
        <f>(Table2[[#This Row],[6M Return vs Nifty]]-AVERAGE(Table2[6M Return vs Nifty]))/_xlfn.STDEV.P(Table2[6M Return vs Nifty])</f>
        <v>-0.98506068579002171</v>
      </c>
      <c r="M356">
        <v>-4.3126811050248</v>
      </c>
      <c r="N356">
        <f>(Table2[[#This Row],[1W Return vs Nifty]]-AVERAGE(Table2[1W Return vs Nifty]))/_xlfn.STDEV.P(Table2[1W Return vs Nifty])</f>
        <v>-0.53795920001044384</v>
      </c>
      <c r="O356">
        <v>837.91</v>
      </c>
      <c r="P356">
        <v>840.51985229236902</v>
      </c>
      <c r="Q356">
        <v>790.63710108221801</v>
      </c>
      <c r="R356">
        <v>49.756021371590002</v>
      </c>
      <c r="S356" s="1">
        <f>(Table2[[#This Row],[Close Price]]-Table2[[#This Row],[20D EMA]])/Table2[[#This Row],[20D EMA]]</f>
        <v>-2.3988256495327551E-3</v>
      </c>
      <c r="T356" s="1">
        <f>(Table2[[#This Row],[Close Price]]-Table2[[#This Row],[50D EMA]])/Table2[[#This Row],[50D EMA]]</f>
        <v>-5.4964225767769994E-3</v>
      </c>
      <c r="U356" s="1">
        <f>(Table2[[#This Row],[Close Price]]-Table2[[#This Row],[200D EMA]])/Table2[[#This Row],[200D EMA]]</f>
        <v>5.7248640186283263E-2</v>
      </c>
      <c r="V356">
        <v>0.72084442726181697</v>
      </c>
      <c r="W356">
        <v>827.3</v>
      </c>
      <c r="X356">
        <v>837.05</v>
      </c>
      <c r="Y356">
        <v>812.05</v>
      </c>
      <c r="Z356">
        <v>837.05</v>
      </c>
      <c r="AA356">
        <v>809.55</v>
      </c>
      <c r="AB356">
        <v>859.25</v>
      </c>
      <c r="AC356" s="1">
        <f>(Table2[[#This Row],[Close Price]]/Table2[[#This Row],[Day Low]])-1</f>
        <v>1.0395261694669422E-2</v>
      </c>
      <c r="AD356" s="1">
        <f>(Table2[[#This Row],[Day High]]/Table2[[#This Row],[Close Price]])-1</f>
        <v>1.3757626510348953E-3</v>
      </c>
      <c r="AE356" s="1">
        <f>(Table2[[#This Row],[Close Price]]/Table2[[#This Row],[Current Week Low]])-1</f>
        <v>2.9370112677790772E-2</v>
      </c>
      <c r="AF356" s="1">
        <f>(Table2[[#This Row],[Current Week High]]/Table2[[#This Row],[Close Price]])-1</f>
        <v>1.3757626510348953E-3</v>
      </c>
      <c r="AG356" s="1">
        <f>(Table2[[#This Row],[Close Price]]/Table2[[#This Row],[Current Month Low]])-1</f>
        <v>3.2548946945834212E-2</v>
      </c>
      <c r="AH356" s="1">
        <f>(Table2[[#This Row],[Current Month High]]/Table2[[#This Row],[Close Price]])-1</f>
        <v>2.7933963392750449E-2</v>
      </c>
      <c r="AI356">
        <v>15.755473142720399</v>
      </c>
      <c r="AJ356">
        <v>63.0865281435957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0.09</v>
      </c>
      <c r="AM356" t="s">
        <v>3203</v>
      </c>
      <c r="AN356">
        <v>-1.23</v>
      </c>
      <c r="AO356" t="s">
        <v>3202</v>
      </c>
      <c r="AP356">
        <v>0.126746924680463</v>
      </c>
      <c r="AQ356">
        <f>(Table2[[#This Row],[Sharpe Ratio]]-AVERAGE(Table2[Sharpe Ratio]))/_xlfn.STDEV.P(Table2[Sharpe Ratio])</f>
        <v>0.72260140127428607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284</v>
      </c>
      <c r="AT356">
        <f>_xlfn.RANK.AVG(Table2[[#This Row],[6M Return vs Nifty Z-Score]],Table2[6M Return vs Nifty Z-Score])</f>
        <v>646</v>
      </c>
      <c r="AU356">
        <f>_xlfn.RANK.AVG(Table2[[#This Row],[Sharpe Ratio Z-Score]],Table2[Sharpe Ratio Z-Score])</f>
        <v>165</v>
      </c>
      <c r="AV356">
        <f>(Table2[[#This Row],[Rank 1Y]]+Table2[[#This Row],[Rank 6M]]+Table2[[#This Row],[Rank Sharpe]])/3</f>
        <v>365</v>
      </c>
    </row>
    <row r="357" spans="1:48" x14ac:dyDescent="0.3">
      <c r="A357" t="s">
        <v>1216</v>
      </c>
      <c r="B357" t="s">
        <v>1217</v>
      </c>
      <c r="C357" t="s">
        <v>3174</v>
      </c>
      <c r="D357" t="s">
        <v>1218</v>
      </c>
      <c r="E357">
        <v>9956.7254722500002</v>
      </c>
      <c r="F357">
        <v>517.75</v>
      </c>
      <c r="G357">
        <v>2.953345648375</v>
      </c>
      <c r="H357">
        <f>(Table2[[#This Row],[1Y Return vs Nifty]]-AVERAGE(Table2[1Y Return vs Nifty]))/_xlfn.STDEV.P(Table2[1Y Return vs Nifty])</f>
        <v>-0.42328251099582737</v>
      </c>
      <c r="I357">
        <v>4.2896742446820602</v>
      </c>
      <c r="J357">
        <f>(Table2[[#This Row],[1M Return vs Nifty]]-AVERAGE(Table2[1M Return vs Nifty]))/_xlfn.STDEV.P(Table2[1M Return vs Nifty])</f>
        <v>0.44592088914137196</v>
      </c>
      <c r="K357">
        <v>27.966294915996201</v>
      </c>
      <c r="L357">
        <f>(Table2[[#This Row],[6M Return vs Nifty]]-AVERAGE(Table2[6M Return vs Nifty]))/_xlfn.STDEV.P(Table2[6M Return vs Nifty])</f>
        <v>0.40983435562293835</v>
      </c>
      <c r="M357">
        <v>3.3886840966950902</v>
      </c>
      <c r="N357">
        <f>(Table2[[#This Row],[1W Return vs Nifty]]-AVERAGE(Table2[1W Return vs Nifty]))/_xlfn.STDEV.P(Table2[1W Return vs Nifty])</f>
        <v>1.2452446920091194</v>
      </c>
      <c r="O357">
        <v>513.36</v>
      </c>
      <c r="P357">
        <v>513.88408908605697</v>
      </c>
      <c r="Q357">
        <v>457.98634249155299</v>
      </c>
      <c r="R357">
        <v>56.050640498375103</v>
      </c>
      <c r="S357" s="1">
        <f>(Table2[[#This Row],[Close Price]]-Table2[[#This Row],[20D EMA]])/Table2[[#This Row],[20D EMA]]</f>
        <v>8.5515038179834538E-3</v>
      </c>
      <c r="T357" s="1">
        <f>(Table2[[#This Row],[Close Price]]-Table2[[#This Row],[50D EMA]])/Table2[[#This Row],[50D EMA]]</f>
        <v>7.5229239356652379E-3</v>
      </c>
      <c r="U357" s="1">
        <f>(Table2[[#This Row],[Close Price]]-Table2[[#This Row],[200D EMA]])/Table2[[#This Row],[200D EMA]]</f>
        <v>0.13049222643478561</v>
      </c>
      <c r="V357">
        <v>0.462798591780897</v>
      </c>
      <c r="W357">
        <v>509.1</v>
      </c>
      <c r="X357">
        <v>528.29999999999995</v>
      </c>
      <c r="Y357">
        <v>488.3</v>
      </c>
      <c r="Z357">
        <v>533</v>
      </c>
      <c r="AA357">
        <v>488.3</v>
      </c>
      <c r="AB357">
        <v>533</v>
      </c>
      <c r="AC357" s="1">
        <f>(Table2[[#This Row],[Close Price]]/Table2[[#This Row],[Day Low]])-1</f>
        <v>1.6990768021999614E-2</v>
      </c>
      <c r="AD357" s="1">
        <f>(Table2[[#This Row],[Day High]]/Table2[[#This Row],[Close Price]])-1</f>
        <v>2.0376629647513189E-2</v>
      </c>
      <c r="AE357" s="1">
        <f>(Table2[[#This Row],[Close Price]]/Table2[[#This Row],[Current Week Low]])-1</f>
        <v>6.0311284046692615E-2</v>
      </c>
      <c r="AF357" s="1">
        <f>(Table2[[#This Row],[Current Week High]]/Table2[[#This Row],[Close Price]])-1</f>
        <v>2.9454369869628128E-2</v>
      </c>
      <c r="AG357" s="1">
        <f>(Table2[[#This Row],[Close Price]]/Table2[[#This Row],[Current Month Low]])-1</f>
        <v>6.0311284046692615E-2</v>
      </c>
      <c r="AH357" s="1">
        <f>(Table2[[#This Row],[Current Month High]]/Table2[[#This Row],[Close Price]])-1</f>
        <v>2.9454369869628128E-2</v>
      </c>
      <c r="AI357">
        <v>12.2935779816513</v>
      </c>
      <c r="AJ357">
        <v>67.231912144702804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</v>
      </c>
      <c r="AM357" t="s">
        <v>3202</v>
      </c>
      <c r="AN357">
        <v>0.06</v>
      </c>
      <c r="AO357" t="s">
        <v>3203</v>
      </c>
      <c r="AP357">
        <v>3.0435573684286E-2</v>
      </c>
      <c r="AQ357">
        <f>(Table2[[#This Row],[Sharpe Ratio]]-AVERAGE(Table2[Sharpe Ratio]))/_xlfn.STDEV.P(Table2[Sharpe Ratio])</f>
        <v>-0.40195702778271153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450</v>
      </c>
      <c r="AT357">
        <f>_xlfn.RANK.AVG(Table2[[#This Row],[6M Return vs Nifty Z-Score]],Table2[6M Return vs Nifty Z-Score])</f>
        <v>196</v>
      </c>
      <c r="AU357">
        <f>_xlfn.RANK.AVG(Table2[[#This Row],[Sharpe Ratio Z-Score]],Table2[Sharpe Ratio Z-Score])</f>
        <v>450</v>
      </c>
      <c r="AV357">
        <f>(Table2[[#This Row],[Rank 1Y]]+Table2[[#This Row],[Rank 6M]]+Table2[[#This Row],[Rank Sharpe]])/3</f>
        <v>365.33333333333331</v>
      </c>
    </row>
    <row r="358" spans="1:48" x14ac:dyDescent="0.3">
      <c r="A358" t="s">
        <v>643</v>
      </c>
      <c r="B358" t="s">
        <v>644</v>
      </c>
      <c r="C358" t="s">
        <v>3168</v>
      </c>
      <c r="D358" t="s">
        <v>335</v>
      </c>
      <c r="E358">
        <v>29538.6784128</v>
      </c>
      <c r="F358">
        <v>459</v>
      </c>
      <c r="G358">
        <v>22.963320596627799</v>
      </c>
      <c r="H358">
        <f>(Table2[[#This Row],[1Y Return vs Nifty]]-AVERAGE(Table2[1Y Return vs Nifty]))/_xlfn.STDEV.P(Table2[1Y Return vs Nifty])</f>
        <v>-9.2720898125611961E-2</v>
      </c>
      <c r="I358">
        <v>1.1695248366467501</v>
      </c>
      <c r="J358">
        <f>(Table2[[#This Row],[1M Return vs Nifty]]-AVERAGE(Table2[1M Return vs Nifty]))/_xlfn.STDEV.P(Table2[1M Return vs Nifty])</f>
        <v>0.15078734061408011</v>
      </c>
      <c r="K358">
        <v>46.819914282541298</v>
      </c>
      <c r="L358">
        <f>(Table2[[#This Row],[6M Return vs Nifty]]-AVERAGE(Table2[6M Return vs Nifty]))/_xlfn.STDEV.P(Table2[6M Return vs Nifty])</f>
        <v>0.99512432797281469</v>
      </c>
      <c r="M358">
        <v>-2.9255366878427398</v>
      </c>
      <c r="N358">
        <f>(Table2[[#This Row],[1W Return vs Nifty]]-AVERAGE(Table2[1W Return vs Nifty]))/_xlfn.STDEV.P(Table2[1W Return vs Nifty])</f>
        <v>-0.21677441540110526</v>
      </c>
      <c r="O358">
        <v>459.52</v>
      </c>
      <c r="P358">
        <v>442.860635258667</v>
      </c>
      <c r="Q358">
        <v>375.65976975615399</v>
      </c>
      <c r="R358">
        <v>45.464617466606697</v>
      </c>
      <c r="S358" s="1">
        <f>(Table2[[#This Row],[Close Price]]-Table2[[#This Row],[20D EMA]])/Table2[[#This Row],[20D EMA]]</f>
        <v>-1.1316155988857542E-3</v>
      </c>
      <c r="T358" s="1">
        <f>(Table2[[#This Row],[Close Price]]-Table2[[#This Row],[50D EMA]])/Table2[[#This Row],[50D EMA]]</f>
        <v>3.6443439439828022E-2</v>
      </c>
      <c r="U358" s="1">
        <f>(Table2[[#This Row],[Close Price]]-Table2[[#This Row],[200D EMA]])/Table2[[#This Row],[200D EMA]]</f>
        <v>0.22185029367915365</v>
      </c>
      <c r="V358">
        <v>0.63908506077394001</v>
      </c>
      <c r="W358">
        <v>456.25</v>
      </c>
      <c r="X358">
        <v>467.65</v>
      </c>
      <c r="Y358">
        <v>456.25</v>
      </c>
      <c r="Z358">
        <v>473.1</v>
      </c>
      <c r="AA358">
        <v>456.25</v>
      </c>
      <c r="AB358">
        <v>484</v>
      </c>
      <c r="AC358" s="1">
        <f>(Table2[[#This Row],[Close Price]]/Table2[[#This Row],[Day Low]])-1</f>
        <v>6.0273972602740145E-3</v>
      </c>
      <c r="AD358" s="1">
        <f>(Table2[[#This Row],[Day High]]/Table2[[#This Row],[Close Price]])-1</f>
        <v>1.8845315904139293E-2</v>
      </c>
      <c r="AE358" s="1">
        <f>(Table2[[#This Row],[Close Price]]/Table2[[#This Row],[Current Week Low]])-1</f>
        <v>6.0273972602740145E-3</v>
      </c>
      <c r="AF358" s="1">
        <f>(Table2[[#This Row],[Current Week High]]/Table2[[#This Row],[Close Price]])-1</f>
        <v>3.0718954248366126E-2</v>
      </c>
      <c r="AG358" s="1">
        <f>(Table2[[#This Row],[Close Price]]/Table2[[#This Row],[Current Month Low]])-1</f>
        <v>6.0273972602740145E-3</v>
      </c>
      <c r="AH358" s="1">
        <f>(Table2[[#This Row],[Current Month High]]/Table2[[#This Row],[Close Price]])-1</f>
        <v>5.4466230936819127E-2</v>
      </c>
      <c r="AI358">
        <v>5.44662309368191</v>
      </c>
      <c r="AJ358">
        <v>75.693779904306197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-0.06</v>
      </c>
      <c r="AM358" t="s">
        <v>3202</v>
      </c>
      <c r="AN358">
        <v>-2.23</v>
      </c>
      <c r="AO358" t="s">
        <v>3202</v>
      </c>
      <c r="AP358">
        <v>-4.5980856409985997E-2</v>
      </c>
      <c r="AQ358">
        <f>(Table2[[#This Row],[Sharpe Ratio]]-AVERAGE(Table2[Sharpe Ratio]))/_xlfn.STDEV.P(Table2[Sharpe Ratio])</f>
        <v>-1.2942167634432515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-0.45780040838307406</v>
      </c>
      <c r="AS358">
        <f>_xlfn.RANK.AVG(Table2[[#This Row],[1Y Return vs Nifty Z-Score]],Table2[1Y Return vs Nifty Z-Score])</f>
        <v>330</v>
      </c>
      <c r="AT358">
        <f>_xlfn.RANK.AVG(Table2[[#This Row],[6M Return vs Nifty Z-Score]],Table2[6M Return vs Nifty Z-Score])</f>
        <v>107</v>
      </c>
      <c r="AU358">
        <f>_xlfn.RANK.AVG(Table2[[#This Row],[Sharpe Ratio Z-Score]],Table2[Sharpe Ratio Z-Score])</f>
        <v>663</v>
      </c>
      <c r="AV358">
        <f>(Table2[[#This Row],[Rank 1Y]]+Table2[[#This Row],[Rank 6M]]+Table2[[#This Row],[Rank Sharpe]])/3</f>
        <v>366.66666666666669</v>
      </c>
    </row>
    <row r="359" spans="1:48" x14ac:dyDescent="0.3">
      <c r="A359" t="s">
        <v>1112</v>
      </c>
      <c r="B359" t="s">
        <v>1113</v>
      </c>
      <c r="C359" t="s">
        <v>3165</v>
      </c>
      <c r="D359" t="s">
        <v>141</v>
      </c>
      <c r="E359">
        <v>11656.29</v>
      </c>
      <c r="F359">
        <v>366.55</v>
      </c>
      <c r="G359">
        <v>12.8902100898621</v>
      </c>
      <c r="H359">
        <f>(Table2[[#This Row],[1Y Return vs Nifty]]-AVERAGE(Table2[1Y Return vs Nifty]))/_xlfn.STDEV.P(Table2[1Y Return vs Nifty])</f>
        <v>-0.25912708625665343</v>
      </c>
      <c r="I359">
        <v>-4.9991926286963704</v>
      </c>
      <c r="J359">
        <f>(Table2[[#This Row],[1M Return vs Nifty]]-AVERAGE(Table2[1M Return vs Nifty]))/_xlfn.STDEV.P(Table2[1M Return vs Nifty])</f>
        <v>-0.43270890822593489</v>
      </c>
      <c r="K359">
        <v>-12.412690129621</v>
      </c>
      <c r="L359">
        <f>(Table2[[#This Row],[6M Return vs Nifty]]-AVERAGE(Table2[6M Return vs Nifty]))/_xlfn.STDEV.P(Table2[6M Return vs Nifty])</f>
        <v>-0.8436870283295671</v>
      </c>
      <c r="M359">
        <v>-0.955890838415002</v>
      </c>
      <c r="N359">
        <f>(Table2[[#This Row],[1W Return vs Nifty]]-AVERAGE(Table2[1W Return vs Nifty]))/_xlfn.STDEV.P(Table2[1W Return vs Nifty])</f>
        <v>0.23928500427364907</v>
      </c>
      <c r="O359">
        <v>369.55</v>
      </c>
      <c r="P359">
        <v>378.745787110469</v>
      </c>
      <c r="Q359">
        <v>373.46185515397502</v>
      </c>
      <c r="R359">
        <v>47.424495360086503</v>
      </c>
      <c r="S359" s="1">
        <f>(Table2[[#This Row],[Close Price]]-Table2[[#This Row],[20D EMA]])/Table2[[#This Row],[20D EMA]]</f>
        <v>-8.1179813286429443E-3</v>
      </c>
      <c r="T359" s="1">
        <f>(Table2[[#This Row],[Close Price]]-Table2[[#This Row],[50D EMA]])/Table2[[#This Row],[50D EMA]]</f>
        <v>-3.2200456151639863E-2</v>
      </c>
      <c r="U359" s="1">
        <f>(Table2[[#This Row],[Close Price]]-Table2[[#This Row],[200D EMA]])/Table2[[#This Row],[200D EMA]]</f>
        <v>-1.8507526427632922E-2</v>
      </c>
      <c r="V359">
        <v>0.61342013103877802</v>
      </c>
      <c r="W359">
        <v>361.95</v>
      </c>
      <c r="X359">
        <v>369</v>
      </c>
      <c r="Y359">
        <v>359.05</v>
      </c>
      <c r="Z359">
        <v>375</v>
      </c>
      <c r="AA359">
        <v>359.05</v>
      </c>
      <c r="AB359">
        <v>379.5</v>
      </c>
      <c r="AC359" s="1">
        <f>(Table2[[#This Row],[Close Price]]/Table2[[#This Row],[Day Low]])-1</f>
        <v>1.2708937698577172E-2</v>
      </c>
      <c r="AD359" s="1">
        <f>(Table2[[#This Row],[Day High]]/Table2[[#This Row],[Close Price]])-1</f>
        <v>6.683944891556326E-3</v>
      </c>
      <c r="AE359" s="1">
        <f>(Table2[[#This Row],[Close Price]]/Table2[[#This Row],[Current Week Low]])-1</f>
        <v>2.0888455646845827E-2</v>
      </c>
      <c r="AF359" s="1">
        <f>(Table2[[#This Row],[Current Week High]]/Table2[[#This Row],[Close Price]])-1</f>
        <v>2.305278952393941E-2</v>
      </c>
      <c r="AG359" s="1">
        <f>(Table2[[#This Row],[Close Price]]/Table2[[#This Row],[Current Month Low]])-1</f>
        <v>2.0888455646845827E-2</v>
      </c>
      <c r="AH359" s="1">
        <f>(Table2[[#This Row],[Current Month High]]/Table2[[#This Row],[Close Price]])-1</f>
        <v>3.5329422998226612E-2</v>
      </c>
      <c r="AI359">
        <v>38.043923066430203</v>
      </c>
      <c r="AJ359">
        <v>43.071818891490999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-0.03</v>
      </c>
      <c r="AM359" t="s">
        <v>3202</v>
      </c>
      <c r="AN359">
        <v>-0.95</v>
      </c>
      <c r="AO359" t="s">
        <v>3202</v>
      </c>
      <c r="AP359">
        <v>0.15058621453985399</v>
      </c>
      <c r="AQ359">
        <f>(Table2[[#This Row],[Sharpe Ratio]]-AVERAGE(Table2[Sharpe Ratio]))/_xlfn.STDEV.P(Table2[Sharpe Ratio])</f>
        <v>1.0009556562693727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385</v>
      </c>
      <c r="AT359">
        <f>_xlfn.RANK.AVG(Table2[[#This Row],[6M Return vs Nifty Z-Score]],Table2[6M Return vs Nifty Z-Score])</f>
        <v>603</v>
      </c>
      <c r="AU359">
        <f>_xlfn.RANK.AVG(Table2[[#This Row],[Sharpe Ratio Z-Score]],Table2[Sharpe Ratio Z-Score])</f>
        <v>114</v>
      </c>
      <c r="AV359">
        <f>(Table2[[#This Row],[Rank 1Y]]+Table2[[#This Row],[Rank 6M]]+Table2[[#This Row],[Rank Sharpe]])/3</f>
        <v>367.33333333333331</v>
      </c>
    </row>
    <row r="360" spans="1:48" x14ac:dyDescent="0.3">
      <c r="A360" t="s">
        <v>1328</v>
      </c>
      <c r="B360" t="s">
        <v>1329</v>
      </c>
      <c r="C360" t="s">
        <v>3158</v>
      </c>
      <c r="D360" t="s">
        <v>232</v>
      </c>
      <c r="E360">
        <v>8641.8323600000003</v>
      </c>
      <c r="F360">
        <v>7787.5</v>
      </c>
      <c r="G360">
        <v>36.154286502598303</v>
      </c>
      <c r="H360">
        <f>(Table2[[#This Row],[1Y Return vs Nifty]]-AVERAGE(Table2[1Y Return vs Nifty]))/_xlfn.STDEV.P(Table2[1Y Return vs Nifty])</f>
        <v>0.12519176675627833</v>
      </c>
      <c r="I360">
        <v>11.8325742524855</v>
      </c>
      <c r="J360">
        <f>(Table2[[#This Row],[1M Return vs Nifty]]-AVERAGE(Table2[1M Return vs Nifty]))/_xlfn.STDEV.P(Table2[1M Return vs Nifty])</f>
        <v>1.1594004551379673</v>
      </c>
      <c r="K360">
        <v>2.1003950220138901</v>
      </c>
      <c r="L360">
        <f>(Table2[[#This Row],[6M Return vs Nifty]]-AVERAGE(Table2[6M Return vs Nifty]))/_xlfn.STDEV.P(Table2[6M Return vs Nifty])</f>
        <v>-0.39314418867806461</v>
      </c>
      <c r="M360">
        <v>0.52541215859618196</v>
      </c>
      <c r="N360">
        <f>(Table2[[#This Row],[1W Return vs Nifty]]-AVERAGE(Table2[1W Return vs Nifty]))/_xlfn.STDEV.P(Table2[1W Return vs Nifty])</f>
        <v>0.58227163071498289</v>
      </c>
      <c r="O360">
        <v>7351.01</v>
      </c>
      <c r="P360">
        <v>7119.1822110889498</v>
      </c>
      <c r="Q360">
        <v>6441.8537264017996</v>
      </c>
      <c r="R360">
        <v>75.894032150154203</v>
      </c>
      <c r="S360" s="1">
        <f>(Table2[[#This Row],[Close Price]]-Table2[[#This Row],[20D EMA]])/Table2[[#This Row],[20D EMA]]</f>
        <v>5.9378235099666547E-2</v>
      </c>
      <c r="T360" s="1">
        <f>(Table2[[#This Row],[Close Price]]-Table2[[#This Row],[50D EMA]])/Table2[[#This Row],[50D EMA]]</f>
        <v>9.3875640360780194E-2</v>
      </c>
      <c r="U360" s="1">
        <f>(Table2[[#This Row],[Close Price]]-Table2[[#This Row],[200D EMA]])/Table2[[#This Row],[200D EMA]]</f>
        <v>0.20889115629606708</v>
      </c>
      <c r="V360">
        <v>1.2947523321876</v>
      </c>
      <c r="W360">
        <v>7704.05</v>
      </c>
      <c r="X360">
        <v>7895.95</v>
      </c>
      <c r="Y360">
        <v>7330.05</v>
      </c>
      <c r="Z360">
        <v>7895.95</v>
      </c>
      <c r="AA360">
        <v>7102</v>
      </c>
      <c r="AB360">
        <v>7899</v>
      </c>
      <c r="AC360" s="1">
        <f>(Table2[[#This Row],[Close Price]]/Table2[[#This Row],[Day Low]])-1</f>
        <v>1.0831965005419164E-2</v>
      </c>
      <c r="AD360" s="1">
        <f>(Table2[[#This Row],[Day High]]/Table2[[#This Row],[Close Price]])-1</f>
        <v>1.3926163723916529E-2</v>
      </c>
      <c r="AE360" s="1">
        <f>(Table2[[#This Row],[Close Price]]/Table2[[#This Row],[Current Week Low]])-1</f>
        <v>6.2407486988492522E-2</v>
      </c>
      <c r="AF360" s="1">
        <f>(Table2[[#This Row],[Current Week High]]/Table2[[#This Row],[Close Price]])-1</f>
        <v>1.3926163723916529E-2</v>
      </c>
      <c r="AG360" s="1">
        <f>(Table2[[#This Row],[Close Price]]/Table2[[#This Row],[Current Month Low]])-1</f>
        <v>9.6522106448887701E-2</v>
      </c>
      <c r="AH360" s="1">
        <f>(Table2[[#This Row],[Current Month High]]/Table2[[#This Row],[Close Price]])-1</f>
        <v>1.4317817014446232E-2</v>
      </c>
      <c r="AI360">
        <v>1.4317817014446199</v>
      </c>
      <c r="AJ360">
        <v>76.587301587301496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3203</v>
      </c>
      <c r="AN360">
        <v>6.94</v>
      </c>
      <c r="AO360" t="s">
        <v>3203</v>
      </c>
      <c r="AP360">
        <v>4.6949326928715E-2</v>
      </c>
      <c r="AQ360">
        <f>(Table2[[#This Row],[Sharpe Ratio]]-AVERAGE(Table2[Sharpe Ratio]))/_xlfn.STDEV.P(Table2[Sharpe Ratio])</f>
        <v>-0.20913779916315739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1.2645818647680065</v>
      </c>
      <c r="AS360">
        <f>_xlfn.RANK.AVG(Table2[[#This Row],[1Y Return vs Nifty Z-Score]],Table2[1Y Return vs Nifty Z-Score])</f>
        <v>257</v>
      </c>
      <c r="AT360">
        <f>_xlfn.RANK.AVG(Table2[[#This Row],[6M Return vs Nifty Z-Score]],Table2[6M Return vs Nifty Z-Score])</f>
        <v>454</v>
      </c>
      <c r="AU360">
        <f>_xlfn.RANK.AVG(Table2[[#This Row],[Sharpe Ratio Z-Score]],Table2[Sharpe Ratio Z-Score])</f>
        <v>396</v>
      </c>
      <c r="AV360">
        <f>(Table2[[#This Row],[Rank 1Y]]+Table2[[#This Row],[Rank 6M]]+Table2[[#This Row],[Rank Sharpe]])/3</f>
        <v>369</v>
      </c>
    </row>
    <row r="361" spans="1:48" x14ac:dyDescent="0.3">
      <c r="A361" t="s">
        <v>1042</v>
      </c>
      <c r="B361" t="s">
        <v>1043</v>
      </c>
      <c r="C361" t="s">
        <v>3169</v>
      </c>
      <c r="D361" t="s">
        <v>767</v>
      </c>
      <c r="E361">
        <v>13123.48943632</v>
      </c>
      <c r="F361">
        <v>2795.2</v>
      </c>
      <c r="G361">
        <v>32.637702523843501</v>
      </c>
      <c r="H361">
        <f>(Table2[[#This Row],[1Y Return vs Nifty]]-AVERAGE(Table2[1Y Return vs Nifty]))/_xlfn.STDEV.P(Table2[1Y Return vs Nifty])</f>
        <v>6.7098357103496736E-2</v>
      </c>
      <c r="I361">
        <v>8.6828331475265106</v>
      </c>
      <c r="J361">
        <f>(Table2[[#This Row],[1M Return vs Nifty]]-AVERAGE(Table2[1M Return vs Nifty]))/_xlfn.STDEV.P(Table2[1M Return vs Nifty])</f>
        <v>0.86146784112440788</v>
      </c>
      <c r="K361">
        <v>2.5960278181540901</v>
      </c>
      <c r="L361">
        <f>(Table2[[#This Row],[6M Return vs Nifty]]-AVERAGE(Table2[6M Return vs Nifty]))/_xlfn.STDEV.P(Table2[6M Return vs Nifty])</f>
        <v>-0.37775781113915347</v>
      </c>
      <c r="M361">
        <v>-4.64414511322971</v>
      </c>
      <c r="N361">
        <f>(Table2[[#This Row],[1W Return vs Nifty]]-AVERAGE(Table2[1W Return vs Nifty]))/_xlfn.STDEV.P(Table2[1W Return vs Nifty])</f>
        <v>-0.61470765875947198</v>
      </c>
      <c r="O361">
        <v>2759.13</v>
      </c>
      <c r="P361">
        <v>2631.95575445037</v>
      </c>
      <c r="Q361">
        <v>2405.7362374640802</v>
      </c>
      <c r="R361">
        <v>51.031013066276401</v>
      </c>
      <c r="S361" s="1">
        <f>(Table2[[#This Row],[Close Price]]-Table2[[#This Row],[20D EMA]])/Table2[[#This Row],[20D EMA]]</f>
        <v>1.3072961404500589E-2</v>
      </c>
      <c r="T361" s="1">
        <f>(Table2[[#This Row],[Close Price]]-Table2[[#This Row],[50D EMA]])/Table2[[#This Row],[50D EMA]]</f>
        <v>6.2023932307220725E-2</v>
      </c>
      <c r="U361" s="1">
        <f>(Table2[[#This Row],[Close Price]]-Table2[[#This Row],[200D EMA]])/Table2[[#This Row],[200D EMA]]</f>
        <v>0.16188963547660518</v>
      </c>
      <c r="V361">
        <v>1.0697630729532901</v>
      </c>
      <c r="W361">
        <v>2755.45</v>
      </c>
      <c r="X361">
        <v>2858.7</v>
      </c>
      <c r="Y361">
        <v>2692.4</v>
      </c>
      <c r="Z361">
        <v>2875.1</v>
      </c>
      <c r="AA361">
        <v>2692.4</v>
      </c>
      <c r="AB361">
        <v>2995</v>
      </c>
      <c r="AC361" s="1">
        <f>(Table2[[#This Row],[Close Price]]/Table2[[#This Row],[Day Low]])-1</f>
        <v>1.442595583298556E-2</v>
      </c>
      <c r="AD361" s="1">
        <f>(Table2[[#This Row],[Day High]]/Table2[[#This Row],[Close Price]])-1</f>
        <v>2.2717515741270677E-2</v>
      </c>
      <c r="AE361" s="1">
        <f>(Table2[[#This Row],[Close Price]]/Table2[[#This Row],[Current Week Low]])-1</f>
        <v>3.8181548061209325E-2</v>
      </c>
      <c r="AF361" s="1">
        <f>(Table2[[#This Row],[Current Week High]]/Table2[[#This Row],[Close Price]])-1</f>
        <v>2.8584716657126474E-2</v>
      </c>
      <c r="AG361" s="1">
        <f>(Table2[[#This Row],[Close Price]]/Table2[[#This Row],[Current Month Low]])-1</f>
        <v>3.8181548061209325E-2</v>
      </c>
      <c r="AH361" s="1">
        <f>(Table2[[#This Row],[Current Month High]]/Table2[[#This Row],[Close Price]])-1</f>
        <v>7.1479679450486611E-2</v>
      </c>
      <c r="AI361">
        <v>7.1479679450486602</v>
      </c>
      <c r="AJ361">
        <v>65.489476332849804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-0.03</v>
      </c>
      <c r="AM361" t="s">
        <v>3202</v>
      </c>
      <c r="AN361">
        <v>-0.5</v>
      </c>
      <c r="AO361" t="s">
        <v>3202</v>
      </c>
      <c r="AP361">
        <v>5.5203646231712998E-2</v>
      </c>
      <c r="AQ361">
        <f>(Table2[[#This Row],[Sharpe Ratio]]-AVERAGE(Table2[Sharpe Ratio]))/_xlfn.STDEV.P(Table2[Sharpe Ratio])</f>
        <v>-0.11275804483199096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-0.17665731650271183</v>
      </c>
      <c r="AS361">
        <f>_xlfn.RANK.AVG(Table2[[#This Row],[1Y Return vs Nifty Z-Score]],Table2[1Y Return vs Nifty Z-Score])</f>
        <v>281</v>
      </c>
      <c r="AT361">
        <f>_xlfn.RANK.AVG(Table2[[#This Row],[6M Return vs Nifty Z-Score]],Table2[6M Return vs Nifty Z-Score])</f>
        <v>448</v>
      </c>
      <c r="AU361">
        <f>_xlfn.RANK.AVG(Table2[[#This Row],[Sharpe Ratio Z-Score]],Table2[Sharpe Ratio Z-Score])</f>
        <v>380</v>
      </c>
      <c r="AV361">
        <f>(Table2[[#This Row],[Rank 1Y]]+Table2[[#This Row],[Rank 6M]]+Table2[[#This Row],[Rank Sharpe]])/3</f>
        <v>369.66666666666669</v>
      </c>
    </row>
    <row r="362" spans="1:48" x14ac:dyDescent="0.3">
      <c r="A362" t="s">
        <v>1151</v>
      </c>
      <c r="B362" t="s">
        <v>1152</v>
      </c>
      <c r="C362" t="s">
        <v>3170</v>
      </c>
      <c r="D362" t="s">
        <v>127</v>
      </c>
      <c r="E362">
        <v>10917.382508250001</v>
      </c>
      <c r="F362">
        <v>358.25</v>
      </c>
      <c r="G362">
        <v>-26.665637165137898</v>
      </c>
      <c r="H362">
        <f>(Table2[[#This Row],[1Y Return vs Nifty]]-AVERAGE(Table2[1Y Return vs Nifty]))/_xlfn.STDEV.P(Table2[1Y Return vs Nifty])</f>
        <v>-0.9125834099589677</v>
      </c>
      <c r="I362">
        <v>-0.52847219481473895</v>
      </c>
      <c r="J362">
        <f>(Table2[[#This Row],[1M Return vs Nifty]]-AVERAGE(Table2[1M Return vs Nifty]))/_xlfn.STDEV.P(Table2[1M Return vs Nifty])</f>
        <v>-9.8254454254163813E-3</v>
      </c>
      <c r="K362">
        <v>7.2790871151105598</v>
      </c>
      <c r="L362">
        <f>(Table2[[#This Row],[6M Return vs Nifty]]-AVERAGE(Table2[6M Return vs Nifty]))/_xlfn.STDEV.P(Table2[6M Return vs Nifty])</f>
        <v>-0.23237736226405986</v>
      </c>
      <c r="M362">
        <v>3.6143690052134301</v>
      </c>
      <c r="N362">
        <f>(Table2[[#This Row],[1W Return vs Nifty]]-AVERAGE(Table2[1W Return vs Nifty]))/_xlfn.STDEV.P(Table2[1W Return vs Nifty])</f>
        <v>1.2975006488036509</v>
      </c>
      <c r="O362">
        <v>348.52</v>
      </c>
      <c r="P362">
        <v>353.43243342737298</v>
      </c>
      <c r="Q362">
        <v>340.02873445172798</v>
      </c>
      <c r="R362">
        <v>62.4611546821884</v>
      </c>
      <c r="S362" s="1">
        <f>(Table2[[#This Row],[Close Price]]-Table2[[#This Row],[20D EMA]])/Table2[[#This Row],[20D EMA]]</f>
        <v>2.791805348330087E-2</v>
      </c>
      <c r="T362" s="1">
        <f>(Table2[[#This Row],[Close Price]]-Table2[[#This Row],[50D EMA]])/Table2[[#This Row],[50D EMA]]</f>
        <v>1.3630799318300196E-2</v>
      </c>
      <c r="U362" s="1">
        <f>(Table2[[#This Row],[Close Price]]-Table2[[#This Row],[200D EMA]])/Table2[[#This Row],[200D EMA]]</f>
        <v>5.3587428655559072E-2</v>
      </c>
      <c r="V362">
        <v>1.0788483506108899</v>
      </c>
      <c r="W362">
        <v>352.3</v>
      </c>
      <c r="X362">
        <v>361.65</v>
      </c>
      <c r="Y362">
        <v>346.25</v>
      </c>
      <c r="Z362">
        <v>371.7</v>
      </c>
      <c r="AA362">
        <v>326.95</v>
      </c>
      <c r="AB362">
        <v>371.7</v>
      </c>
      <c r="AC362" s="1">
        <f>(Table2[[#This Row],[Close Price]]/Table2[[#This Row],[Day Low]])-1</f>
        <v>1.6889015043996647E-2</v>
      </c>
      <c r="AD362" s="1">
        <f>(Table2[[#This Row],[Day High]]/Table2[[#This Row],[Close Price]])-1</f>
        <v>9.4905792044661652E-3</v>
      </c>
      <c r="AE362" s="1">
        <f>(Table2[[#This Row],[Close Price]]/Table2[[#This Row],[Current Week Low]])-1</f>
        <v>3.4657039711191384E-2</v>
      </c>
      <c r="AF362" s="1">
        <f>(Table2[[#This Row],[Current Week High]]/Table2[[#This Row],[Close Price]])-1</f>
        <v>3.7543614794138147E-2</v>
      </c>
      <c r="AG362" s="1">
        <f>(Table2[[#This Row],[Close Price]]/Table2[[#This Row],[Current Month Low]])-1</f>
        <v>9.5733292552378169E-2</v>
      </c>
      <c r="AH362" s="1">
        <f>(Table2[[#This Row],[Current Month High]]/Table2[[#This Row],[Close Price]])-1</f>
        <v>3.7543614794138147E-2</v>
      </c>
      <c r="AI362">
        <v>19.413817166782898</v>
      </c>
      <c r="AJ362">
        <v>41.712816455696199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-0.03</v>
      </c>
      <c r="AM362" t="s">
        <v>3202</v>
      </c>
      <c r="AN362">
        <v>4.42</v>
      </c>
      <c r="AO362" t="s">
        <v>3203</v>
      </c>
      <c r="AP362">
        <v>0.17894789079283699</v>
      </c>
      <c r="AQ362">
        <f>(Table2[[#This Row],[Sharpe Ratio]]-AVERAGE(Table2[Sharpe Ratio]))/_xlfn.STDEV.P(Table2[Sharpe Ratio])</f>
        <v>1.3321145670580266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644</v>
      </c>
      <c r="AT362">
        <f>_xlfn.RANK.AVG(Table2[[#This Row],[6M Return vs Nifty Z-Score]],Table2[6M Return vs Nifty Z-Score])</f>
        <v>396</v>
      </c>
      <c r="AU362">
        <f>_xlfn.RANK.AVG(Table2[[#This Row],[Sharpe Ratio Z-Score]],Table2[Sharpe Ratio Z-Score])</f>
        <v>69</v>
      </c>
      <c r="AV362">
        <f>(Table2[[#This Row],[Rank 1Y]]+Table2[[#This Row],[Rank 6M]]+Table2[[#This Row],[Rank Sharpe]])/3</f>
        <v>369.66666666666669</v>
      </c>
    </row>
    <row r="363" spans="1:48" x14ac:dyDescent="0.3">
      <c r="A363" t="s">
        <v>1368</v>
      </c>
      <c r="B363" t="s">
        <v>1369</v>
      </c>
      <c r="C363" t="s">
        <v>3171</v>
      </c>
      <c r="D363" t="s">
        <v>144</v>
      </c>
      <c r="E363">
        <v>8322.625895485</v>
      </c>
      <c r="F363">
        <v>568.15</v>
      </c>
      <c r="G363">
        <v>19.518255082437101</v>
      </c>
      <c r="H363">
        <f>(Table2[[#This Row],[1Y Return vs Nifty]]-AVERAGE(Table2[1Y Return vs Nifty]))/_xlfn.STDEV.P(Table2[1Y Return vs Nifty])</f>
        <v>-0.14963283408552538</v>
      </c>
      <c r="I363">
        <v>-7.4840637591732104</v>
      </c>
      <c r="J363">
        <f>(Table2[[#This Row],[1M Return vs Nifty]]-AVERAGE(Table2[1M Return vs Nifty]))/_xlfn.STDEV.P(Table2[1M Return vs Nifty])</f>
        <v>-0.66775176626408228</v>
      </c>
      <c r="K363">
        <v>19.060225075591301</v>
      </c>
      <c r="L363">
        <f>(Table2[[#This Row],[6M Return vs Nifty]]-AVERAGE(Table2[6M Return vs Nifty]))/_xlfn.STDEV.P(Table2[6M Return vs Nifty])</f>
        <v>0.13335516776544734</v>
      </c>
      <c r="M363">
        <v>-4.2658975855644501</v>
      </c>
      <c r="N363">
        <f>(Table2[[#This Row],[1W Return vs Nifty]]-AVERAGE(Table2[1W Return vs Nifty]))/_xlfn.STDEV.P(Table2[1W Return vs Nifty])</f>
        <v>-0.52712676292962102</v>
      </c>
      <c r="O363">
        <v>579.07000000000005</v>
      </c>
      <c r="P363">
        <v>572.27771799206505</v>
      </c>
      <c r="Q363">
        <v>504.17554415490901</v>
      </c>
      <c r="R363">
        <v>44.101373500148</v>
      </c>
      <c r="S363" s="1">
        <f>(Table2[[#This Row],[Close Price]]-Table2[[#This Row],[20D EMA]])/Table2[[#This Row],[20D EMA]]</f>
        <v>-1.8857823751878135E-2</v>
      </c>
      <c r="T363" s="1">
        <f>(Table2[[#This Row],[Close Price]]-Table2[[#This Row],[50D EMA]])/Table2[[#This Row],[50D EMA]]</f>
        <v>-7.2127882360121971E-3</v>
      </c>
      <c r="U363" s="1">
        <f>(Table2[[#This Row],[Close Price]]-Table2[[#This Row],[200D EMA]])/Table2[[#This Row],[200D EMA]]</f>
        <v>0.1268892483714654</v>
      </c>
      <c r="V363">
        <v>0.56596233390414696</v>
      </c>
      <c r="W363">
        <v>559.95000000000005</v>
      </c>
      <c r="X363">
        <v>569.79999999999995</v>
      </c>
      <c r="Y363">
        <v>557.25</v>
      </c>
      <c r="Z363">
        <v>588.45000000000005</v>
      </c>
      <c r="AA363">
        <v>551.04999999999995</v>
      </c>
      <c r="AB363">
        <v>619</v>
      </c>
      <c r="AC363" s="1">
        <f>(Table2[[#This Row],[Close Price]]/Table2[[#This Row],[Day Low]])-1</f>
        <v>1.4644164657558578E-2</v>
      </c>
      <c r="AD363" s="1">
        <f>(Table2[[#This Row],[Day High]]/Table2[[#This Row],[Close Price]])-1</f>
        <v>2.9041626331074433E-3</v>
      </c>
      <c r="AE363" s="1">
        <f>(Table2[[#This Row],[Close Price]]/Table2[[#This Row],[Current Week Low]])-1</f>
        <v>1.9560340960071754E-2</v>
      </c>
      <c r="AF363" s="1">
        <f>(Table2[[#This Row],[Current Week High]]/Table2[[#This Row],[Close Price]])-1</f>
        <v>3.5730000880049406E-2</v>
      </c>
      <c r="AG363" s="1">
        <f>(Table2[[#This Row],[Close Price]]/Table2[[#This Row],[Current Month Low]])-1</f>
        <v>3.1031666817893155E-2</v>
      </c>
      <c r="AH363" s="1">
        <f>(Table2[[#This Row],[Current Month High]]/Table2[[#This Row],[Close Price]])-1</f>
        <v>8.9501012056675266E-2</v>
      </c>
      <c r="AI363">
        <v>23.0308897298248</v>
      </c>
      <c r="AJ363">
        <v>50.145348837209298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0.02</v>
      </c>
      <c r="AM363" t="s">
        <v>3203</v>
      </c>
      <c r="AN363">
        <v>-6.03</v>
      </c>
      <c r="AO363" t="s">
        <v>3202</v>
      </c>
      <c r="AP363">
        <v>1.9337259350209999E-2</v>
      </c>
      <c r="AQ363">
        <f>(Table2[[#This Row],[Sharpe Ratio]]-AVERAGE(Table2[Sharpe Ratio]))/_xlfn.STDEV.P(Table2[Sharpe Ratio])</f>
        <v>-0.53154406818467492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-1.7427002636984561</v>
      </c>
      <c r="AS363">
        <f>_xlfn.RANK.AVG(Table2[[#This Row],[1Y Return vs Nifty Z-Score]],Table2[1Y Return vs Nifty Z-Score])</f>
        <v>349</v>
      </c>
      <c r="AT363">
        <f>_xlfn.RANK.AVG(Table2[[#This Row],[6M Return vs Nifty Z-Score]],Table2[6M Return vs Nifty Z-Score])</f>
        <v>280</v>
      </c>
      <c r="AU363">
        <f>_xlfn.RANK.AVG(Table2[[#This Row],[Sharpe Ratio Z-Score]],Table2[Sharpe Ratio Z-Score])</f>
        <v>480</v>
      </c>
      <c r="AV363">
        <f>(Table2[[#This Row],[Rank 1Y]]+Table2[[#This Row],[Rank 6M]]+Table2[[#This Row],[Rank Sharpe]])/3</f>
        <v>369.66666666666669</v>
      </c>
    </row>
    <row r="364" spans="1:48" x14ac:dyDescent="0.3">
      <c r="A364" t="s">
        <v>799</v>
      </c>
      <c r="B364" t="s">
        <v>800</v>
      </c>
      <c r="C364" t="s">
        <v>3171</v>
      </c>
      <c r="D364" t="s">
        <v>144</v>
      </c>
      <c r="E364">
        <v>20769.587790164998</v>
      </c>
      <c r="F364">
        <v>1478.15</v>
      </c>
      <c r="G364">
        <v>195.365393648299</v>
      </c>
      <c r="H364">
        <f>(Table2[[#This Row],[1Y Return vs Nifty]]-AVERAGE(Table2[1Y Return vs Nifty]))/_xlfn.STDEV.P(Table2[1Y Return vs Nifty])</f>
        <v>2.7553340083651756</v>
      </c>
      <c r="I364">
        <v>-0.95181978447675497</v>
      </c>
      <c r="J364">
        <f>(Table2[[#This Row],[1M Return vs Nifty]]-AVERAGE(Table2[1M Return vs Nifty]))/_xlfn.STDEV.P(Table2[1M Return vs Nifty])</f>
        <v>-4.9869706150770944E-2</v>
      </c>
      <c r="K364">
        <v>-4.5971345776892996</v>
      </c>
      <c r="L364">
        <f>(Table2[[#This Row],[6M Return vs Nifty]]-AVERAGE(Table2[6M Return vs Nifty]))/_xlfn.STDEV.P(Table2[6M Return vs Nifty])</f>
        <v>-0.60106166266603633</v>
      </c>
      <c r="M364">
        <v>0.263797687622355</v>
      </c>
      <c r="N364">
        <f>(Table2[[#This Row],[1W Return vs Nifty]]-AVERAGE(Table2[1W Return vs Nifty]))/_xlfn.STDEV.P(Table2[1W Return vs Nifty])</f>
        <v>0.52169640403374651</v>
      </c>
      <c r="O364">
        <v>1468.84</v>
      </c>
      <c r="P364">
        <v>1452.7748681538201</v>
      </c>
      <c r="Q364">
        <v>1211.7834483249301</v>
      </c>
      <c r="R364">
        <v>54.349792172172997</v>
      </c>
      <c r="S364" s="1">
        <f>(Table2[[#This Row],[Close Price]]-Table2[[#This Row],[20D EMA]])/Table2[[#This Row],[20D EMA]]</f>
        <v>6.3383350126631722E-3</v>
      </c>
      <c r="T364" s="1">
        <f>(Table2[[#This Row],[Close Price]]-Table2[[#This Row],[50D EMA]])/Table2[[#This Row],[50D EMA]]</f>
        <v>1.7466664933725496E-2</v>
      </c>
      <c r="U364" s="1">
        <f>(Table2[[#This Row],[Close Price]]-Table2[[#This Row],[200D EMA]])/Table2[[#This Row],[200D EMA]]</f>
        <v>0.21981365733561822</v>
      </c>
      <c r="V364">
        <v>1.57114274340397</v>
      </c>
      <c r="W364">
        <v>1459.35</v>
      </c>
      <c r="X364">
        <v>1481.9</v>
      </c>
      <c r="Y364">
        <v>1433.5</v>
      </c>
      <c r="Z364">
        <v>1481.9</v>
      </c>
      <c r="AA364">
        <v>1387.35</v>
      </c>
      <c r="AB364">
        <v>1524</v>
      </c>
      <c r="AC364" s="1">
        <f>(Table2[[#This Row],[Close Price]]/Table2[[#This Row],[Day Low]])-1</f>
        <v>1.2882447665056418E-2</v>
      </c>
      <c r="AD364" s="1">
        <f>(Table2[[#This Row],[Day High]]/Table2[[#This Row],[Close Price]])-1</f>
        <v>2.5369549775056122E-3</v>
      </c>
      <c r="AE364" s="1">
        <f>(Table2[[#This Row],[Close Price]]/Table2[[#This Row],[Current Week Low]])-1</f>
        <v>3.1147540983606614E-2</v>
      </c>
      <c r="AF364" s="1">
        <f>(Table2[[#This Row],[Current Week High]]/Table2[[#This Row],[Close Price]])-1</f>
        <v>2.5369549775056122E-3</v>
      </c>
      <c r="AG364" s="1">
        <f>(Table2[[#This Row],[Close Price]]/Table2[[#This Row],[Current Month Low]])-1</f>
        <v>6.5448516956788216E-2</v>
      </c>
      <c r="AH364" s="1">
        <f>(Table2[[#This Row],[Current Month High]]/Table2[[#This Row],[Close Price]])-1</f>
        <v>3.1018502858302544E-2</v>
      </c>
      <c r="AI364">
        <v>6.55210905523795</v>
      </c>
      <c r="AJ364">
        <v>232.916666666666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0.13</v>
      </c>
      <c r="AM364" t="s">
        <v>3203</v>
      </c>
      <c r="AN364">
        <v>-0.74</v>
      </c>
      <c r="AO364" t="s">
        <v>3202</v>
      </c>
      <c r="AQ364">
        <f>(Table2[[#This Row],[Sharpe Ratio]]-AVERAGE(Table2[Sharpe Ratio]))/_xlfn.STDEV.P(Table2[Sharpe Ratio])</f>
        <v>-0.7573313484192038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1.8687676951629109</v>
      </c>
      <c r="AS364">
        <f>_xlfn.RANK.AVG(Table2[[#This Row],[1Y Return vs Nifty Z-Score]],Table2[1Y Return vs Nifty Z-Score])</f>
        <v>19</v>
      </c>
      <c r="AT364">
        <f>_xlfn.RANK.AVG(Table2[[#This Row],[6M Return vs Nifty Z-Score]],Table2[6M Return vs Nifty Z-Score])</f>
        <v>528</v>
      </c>
      <c r="AU364">
        <f>_xlfn.RANK.AVG(Table2[[#This Row],[Sharpe Ratio Z-Score]],Table2[Sharpe Ratio Z-Score])</f>
        <v>563.5</v>
      </c>
      <c r="AV364">
        <f>(Table2[[#This Row],[Rank 1Y]]+Table2[[#This Row],[Rank 6M]]+Table2[[#This Row],[Rank Sharpe]])/3</f>
        <v>370.16666666666669</v>
      </c>
    </row>
    <row r="365" spans="1:48" x14ac:dyDescent="0.3">
      <c r="A365" t="s">
        <v>254</v>
      </c>
      <c r="B365" t="s">
        <v>255</v>
      </c>
      <c r="C365" t="s">
        <v>3158</v>
      </c>
      <c r="D365" t="s">
        <v>34</v>
      </c>
      <c r="E365">
        <v>108802.284945536</v>
      </c>
      <c r="F365">
        <v>57.56</v>
      </c>
      <c r="G365">
        <v>50.941226817736201</v>
      </c>
      <c r="H365">
        <f>(Table2[[#This Row],[1Y Return vs Nifty]]-AVERAGE(Table2[1Y Return vs Nifty]))/_xlfn.STDEV.P(Table2[1Y Return vs Nifty])</f>
        <v>0.36946967578056711</v>
      </c>
      <c r="I365">
        <v>-10.440514776775</v>
      </c>
      <c r="J365">
        <f>(Table2[[#This Row],[1M Return vs Nifty]]-AVERAGE(Table2[1M Return vs Nifty]))/_xlfn.STDEV.P(Table2[1M Return vs Nifty])</f>
        <v>-0.94740115665060343</v>
      </c>
      <c r="K365">
        <v>-20.4550213081836</v>
      </c>
      <c r="L365">
        <f>(Table2[[#This Row],[6M Return vs Nifty]]-AVERAGE(Table2[6M Return vs Nifty]))/_xlfn.STDEV.P(Table2[6M Return vs Nifty])</f>
        <v>-1.0933523950485953</v>
      </c>
      <c r="M365">
        <v>-5.20573003891817</v>
      </c>
      <c r="N365">
        <f>(Table2[[#This Row],[1W Return vs Nifty]]-AVERAGE(Table2[1W Return vs Nifty]))/_xlfn.STDEV.P(Table2[1W Return vs Nifty])</f>
        <v>-0.74473920497981472</v>
      </c>
      <c r="O365">
        <v>59.91</v>
      </c>
      <c r="P365">
        <v>61.839048689313501</v>
      </c>
      <c r="Q365">
        <v>57.758940204127398</v>
      </c>
      <c r="R365">
        <v>28.141777292905999</v>
      </c>
      <c r="S365" s="1">
        <f>(Table2[[#This Row],[Close Price]]-Table2[[#This Row],[20D EMA]])/Table2[[#This Row],[20D EMA]]</f>
        <v>-3.9225504924052655E-2</v>
      </c>
      <c r="T365" s="1">
        <f>(Table2[[#This Row],[Close Price]]-Table2[[#This Row],[50D EMA]])/Table2[[#This Row],[50D EMA]]</f>
        <v>-6.9196547812563083E-2</v>
      </c>
      <c r="U365" s="1">
        <f>(Table2[[#This Row],[Close Price]]-Table2[[#This Row],[200D EMA]])/Table2[[#This Row],[200D EMA]]</f>
        <v>-3.4443188089032864E-3</v>
      </c>
      <c r="V365">
        <v>0.33258502543773</v>
      </c>
      <c r="W365">
        <v>57.04</v>
      </c>
      <c r="X365">
        <v>58.09</v>
      </c>
      <c r="Y365">
        <v>56.63</v>
      </c>
      <c r="Z365">
        <v>58.73</v>
      </c>
      <c r="AA365">
        <v>56.63</v>
      </c>
      <c r="AB365">
        <v>61.1</v>
      </c>
      <c r="AC365" s="1">
        <f>(Table2[[#This Row],[Close Price]]/Table2[[#This Row],[Day Low]])-1</f>
        <v>9.1164095371669696E-3</v>
      </c>
      <c r="AD365" s="1">
        <f>(Table2[[#This Row],[Day High]]/Table2[[#This Row],[Close Price]])-1</f>
        <v>9.2077831827659384E-3</v>
      </c>
      <c r="AE365" s="1">
        <f>(Table2[[#This Row],[Close Price]]/Table2[[#This Row],[Current Week Low]])-1</f>
        <v>1.642239095885567E-2</v>
      </c>
      <c r="AF365" s="1">
        <f>(Table2[[#This Row],[Current Week High]]/Table2[[#This Row],[Close Price]])-1</f>
        <v>2.032661570535077E-2</v>
      </c>
      <c r="AG365" s="1">
        <f>(Table2[[#This Row],[Close Price]]/Table2[[#This Row],[Current Month Low]])-1</f>
        <v>1.642239095885567E-2</v>
      </c>
      <c r="AH365" s="1">
        <f>(Table2[[#This Row],[Current Month High]]/Table2[[#This Row],[Close Price]])-1</f>
        <v>6.1501042390548877E-2</v>
      </c>
      <c r="AI365">
        <v>45.500347463516299</v>
      </c>
      <c r="AJ365">
        <v>82.151898734177195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-0.09</v>
      </c>
      <c r="AM365" t="s">
        <v>3202</v>
      </c>
      <c r="AN365">
        <v>-6.21</v>
      </c>
      <c r="AO365" t="s">
        <v>3202</v>
      </c>
      <c r="AP365">
        <v>9.5362877379828001E-2</v>
      </c>
      <c r="AQ365">
        <f>(Table2[[#This Row],[Sharpe Ratio]]-AVERAGE(Table2[Sharpe Ratio]))/_xlfn.STDEV.P(Table2[Sharpe Ratio])</f>
        <v>0.35615243586361983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191</v>
      </c>
      <c r="AT365">
        <f>_xlfn.RANK.AVG(Table2[[#This Row],[6M Return vs Nifty Z-Score]],Table2[6M Return vs Nifty Z-Score])</f>
        <v>676</v>
      </c>
      <c r="AU365">
        <f>_xlfn.RANK.AVG(Table2[[#This Row],[Sharpe Ratio Z-Score]],Table2[Sharpe Ratio Z-Score])</f>
        <v>244</v>
      </c>
      <c r="AV365">
        <f>(Table2[[#This Row],[Rank 1Y]]+Table2[[#This Row],[Rank 6M]]+Table2[[#This Row],[Rank Sharpe]])/3</f>
        <v>370.33333333333331</v>
      </c>
    </row>
    <row r="366" spans="1:48" x14ac:dyDescent="0.3">
      <c r="A366" t="s">
        <v>360</v>
      </c>
      <c r="B366" t="s">
        <v>361</v>
      </c>
      <c r="C366" t="s">
        <v>3158</v>
      </c>
      <c r="D366" t="s">
        <v>34</v>
      </c>
      <c r="E366">
        <v>70048.861831905</v>
      </c>
      <c r="F366">
        <v>520.04999999999995</v>
      </c>
      <c r="G366">
        <v>8.5125847425956795</v>
      </c>
      <c r="H366">
        <f>(Table2[[#This Row],[1Y Return vs Nifty]]-AVERAGE(Table2[1Y Return vs Nifty]))/_xlfn.STDEV.P(Table2[1Y Return vs Nifty])</f>
        <v>-0.3314447627693009</v>
      </c>
      <c r="I366">
        <v>-15.706956356509901</v>
      </c>
      <c r="J366">
        <f>(Table2[[#This Row],[1M Return vs Nifty]]-AVERAGE(Table2[1M Return vs Nifty]))/_xlfn.STDEV.P(Table2[1M Return vs Nifty])</f>
        <v>-1.4455515296859605</v>
      </c>
      <c r="K366">
        <v>-13.0504610613756</v>
      </c>
      <c r="L366">
        <f>(Table2[[#This Row],[6M Return vs Nifty]]-AVERAGE(Table2[6M Return vs Nifty]))/_xlfn.STDEV.P(Table2[6M Return vs Nifty])</f>
        <v>-0.86348592867623331</v>
      </c>
      <c r="M366">
        <v>-5.8735442582802602</v>
      </c>
      <c r="N366">
        <f>(Table2[[#This Row],[1W Return vs Nifty]]-AVERAGE(Table2[1W Return vs Nifty]))/_xlfn.STDEV.P(Table2[1W Return vs Nifty])</f>
        <v>-0.89936749281202166</v>
      </c>
      <c r="O366">
        <v>541.36</v>
      </c>
      <c r="P366">
        <v>549.79813986190504</v>
      </c>
      <c r="Q366">
        <v>509.94913741873597</v>
      </c>
      <c r="R366">
        <v>36.849439501475999</v>
      </c>
      <c r="S366" s="1">
        <f>(Table2[[#This Row],[Close Price]]-Table2[[#This Row],[20D EMA]])/Table2[[#This Row],[20D EMA]]</f>
        <v>-3.9363824442145819E-2</v>
      </c>
      <c r="T366" s="1">
        <f>(Table2[[#This Row],[Close Price]]-Table2[[#This Row],[50D EMA]])/Table2[[#This Row],[50D EMA]]</f>
        <v>-5.4107385429454244E-2</v>
      </c>
      <c r="U366" s="1">
        <f>(Table2[[#This Row],[Close Price]]-Table2[[#This Row],[200D EMA]])/Table2[[#This Row],[200D EMA]]</f>
        <v>1.9807588326146795E-2</v>
      </c>
      <c r="V366">
        <v>1.3569571130068101</v>
      </c>
      <c r="W366">
        <v>514.70000000000005</v>
      </c>
      <c r="X366">
        <v>525</v>
      </c>
      <c r="Y366">
        <v>506.8</v>
      </c>
      <c r="Z366">
        <v>528</v>
      </c>
      <c r="AA366">
        <v>506.8</v>
      </c>
      <c r="AB366">
        <v>574.29999999999995</v>
      </c>
      <c r="AC366" s="1">
        <f>(Table2[[#This Row],[Close Price]]/Table2[[#This Row],[Day Low]])-1</f>
        <v>1.0394404507479971E-2</v>
      </c>
      <c r="AD366" s="1">
        <f>(Table2[[#This Row],[Day High]]/Table2[[#This Row],[Close Price]])-1</f>
        <v>9.5183155465821123E-3</v>
      </c>
      <c r="AE366" s="1">
        <f>(Table2[[#This Row],[Close Price]]/Table2[[#This Row],[Current Week Low]])-1</f>
        <v>2.6144435674822386E-2</v>
      </c>
      <c r="AF366" s="1">
        <f>(Table2[[#This Row],[Current Week High]]/Table2[[#This Row],[Close Price]])-1</f>
        <v>1.5286991635419689E-2</v>
      </c>
      <c r="AG366" s="1">
        <f>(Table2[[#This Row],[Close Price]]/Table2[[#This Row],[Current Month Low]])-1</f>
        <v>2.6144435674822386E-2</v>
      </c>
      <c r="AH366" s="1">
        <f>(Table2[[#This Row],[Current Month High]]/Table2[[#This Row],[Close Price]])-1</f>
        <v>0.10431689260648014</v>
      </c>
      <c r="AI366">
        <v>21.661378713585201</v>
      </c>
      <c r="AJ366">
        <v>36.783271962125099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-0.01</v>
      </c>
      <c r="AM366" t="s">
        <v>3202</v>
      </c>
      <c r="AN366">
        <v>-5.25</v>
      </c>
      <c r="AO366" t="s">
        <v>3202</v>
      </c>
      <c r="AP366">
        <v>0.15973142754453501</v>
      </c>
      <c r="AQ366">
        <f>(Table2[[#This Row],[Sharpe Ratio]]-AVERAGE(Table2[Sharpe Ratio]))/_xlfn.STDEV.P(Table2[Sharpe Ratio])</f>
        <v>1.1077377360923828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407</v>
      </c>
      <c r="AT366">
        <f>_xlfn.RANK.AVG(Table2[[#This Row],[6M Return vs Nifty Z-Score]],Table2[6M Return vs Nifty Z-Score])</f>
        <v>607</v>
      </c>
      <c r="AU366">
        <f>_xlfn.RANK.AVG(Table2[[#This Row],[Sharpe Ratio Z-Score]],Table2[Sharpe Ratio Z-Score])</f>
        <v>98</v>
      </c>
      <c r="AV366">
        <f>(Table2[[#This Row],[Rank 1Y]]+Table2[[#This Row],[Rank 6M]]+Table2[[#This Row],[Rank Sharpe]])/3</f>
        <v>370.66666666666669</v>
      </c>
    </row>
    <row r="367" spans="1:48" x14ac:dyDescent="0.3">
      <c r="A367" t="s">
        <v>185</v>
      </c>
      <c r="B367" t="s">
        <v>186</v>
      </c>
      <c r="C367" t="s">
        <v>3162</v>
      </c>
      <c r="D367" t="s">
        <v>187</v>
      </c>
      <c r="E367">
        <v>145551.11304239999</v>
      </c>
      <c r="F367">
        <v>5482.8</v>
      </c>
      <c r="G367">
        <v>17.761254967984801</v>
      </c>
      <c r="H367">
        <f>(Table2[[#This Row],[1Y Return vs Nifty]]-AVERAGE(Table2[1Y Return vs Nifty]))/_xlfn.STDEV.P(Table2[1Y Return vs Nifty])</f>
        <v>-0.17865819734302504</v>
      </c>
      <c r="I367">
        <v>8.5002415537926801</v>
      </c>
      <c r="J367">
        <f>(Table2[[#This Row],[1M Return vs Nifty]]-AVERAGE(Table2[1M Return vs Nifty]))/_xlfn.STDEV.P(Table2[1M Return vs Nifty])</f>
        <v>0.84419658326376212</v>
      </c>
      <c r="K367">
        <v>39.577556333034998</v>
      </c>
      <c r="L367">
        <f>(Table2[[#This Row],[6M Return vs Nifty]]-AVERAGE(Table2[6M Return vs Nifty]))/_xlfn.STDEV.P(Table2[6M Return vs Nifty])</f>
        <v>0.77029325434160789</v>
      </c>
      <c r="M367">
        <v>5.9292808625434796</v>
      </c>
      <c r="N367">
        <f>(Table2[[#This Row],[1W Return vs Nifty]]-AVERAGE(Table2[1W Return vs Nifty]))/_xlfn.STDEV.P(Table2[1W Return vs Nifty])</f>
        <v>1.8335042956312695</v>
      </c>
      <c r="O367">
        <v>5102.3500000000004</v>
      </c>
      <c r="P367">
        <v>4865.1485969786299</v>
      </c>
      <c r="Q367">
        <v>4262.2774726927601</v>
      </c>
      <c r="R367">
        <v>87.766515643428093</v>
      </c>
      <c r="S367" s="1">
        <f>(Table2[[#This Row],[Close Price]]-Table2[[#This Row],[20D EMA]])/Table2[[#This Row],[20D EMA]]</f>
        <v>7.4563681440904639E-2</v>
      </c>
      <c r="T367" s="1">
        <f>(Table2[[#This Row],[Close Price]]-Table2[[#This Row],[50D EMA]])/Table2[[#This Row],[50D EMA]]</f>
        <v>0.12695427297019171</v>
      </c>
      <c r="U367" s="1">
        <f>(Table2[[#This Row],[Close Price]]-Table2[[#This Row],[200D EMA]])/Table2[[#This Row],[200D EMA]]</f>
        <v>0.28635454522301573</v>
      </c>
      <c r="V367">
        <v>1.0328892372368299</v>
      </c>
      <c r="W367">
        <v>5396.2</v>
      </c>
      <c r="X367">
        <v>5513</v>
      </c>
      <c r="Y367">
        <v>5082.2</v>
      </c>
      <c r="Z367">
        <v>5513</v>
      </c>
      <c r="AA367">
        <v>5015.25</v>
      </c>
      <c r="AB367">
        <v>5513</v>
      </c>
      <c r="AC367" s="1">
        <f>(Table2[[#This Row],[Close Price]]/Table2[[#This Row],[Day Low]])-1</f>
        <v>1.6048330306511982E-2</v>
      </c>
      <c r="AD367" s="1">
        <f>(Table2[[#This Row],[Day High]]/Table2[[#This Row],[Close Price]])-1</f>
        <v>5.5081345298022555E-3</v>
      </c>
      <c r="AE367" s="1">
        <f>(Table2[[#This Row],[Close Price]]/Table2[[#This Row],[Current Week Low]])-1</f>
        <v>7.8824131281728382E-2</v>
      </c>
      <c r="AF367" s="1">
        <f>(Table2[[#This Row],[Current Week High]]/Table2[[#This Row],[Close Price]])-1</f>
        <v>5.5081345298022555E-3</v>
      </c>
      <c r="AG367" s="1">
        <f>(Table2[[#This Row],[Close Price]]/Table2[[#This Row],[Current Month Low]])-1</f>
        <v>9.3225661731718201E-2</v>
      </c>
      <c r="AH367" s="1">
        <f>(Table2[[#This Row],[Current Month High]]/Table2[[#This Row],[Close Price]])-1</f>
        <v>5.5081345298022555E-3</v>
      </c>
      <c r="AI367">
        <v>0.55081345298022499</v>
      </c>
      <c r="AJ367">
        <v>66.382423451582497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0.01</v>
      </c>
      <c r="AM367" t="s">
        <v>3203</v>
      </c>
      <c r="AN367">
        <v>11.84</v>
      </c>
      <c r="AO367" t="s">
        <v>3203</v>
      </c>
      <c r="AP367">
        <v>-2.2233529828320001E-2</v>
      </c>
      <c r="AQ367">
        <f>(Table2[[#This Row],[Sharpe Ratio]]-AVERAGE(Table2[Sharpe Ratio]))/_xlfn.STDEV.P(Table2[Sharpe Ratio])</f>
        <v>-1.0169362975504843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2.25239963834313</v>
      </c>
      <c r="AS367">
        <f>_xlfn.RANK.AVG(Table2[[#This Row],[1Y Return vs Nifty Z-Score]],Table2[1Y Return vs Nifty Z-Score])</f>
        <v>360</v>
      </c>
      <c r="AT367">
        <f>_xlfn.RANK.AVG(Table2[[#This Row],[6M Return vs Nifty Z-Score]],Table2[6M Return vs Nifty Z-Score])</f>
        <v>132</v>
      </c>
      <c r="AU367">
        <f>_xlfn.RANK.AVG(Table2[[#This Row],[Sharpe Ratio Z-Score]],Table2[Sharpe Ratio Z-Score])</f>
        <v>629</v>
      </c>
      <c r="AV367">
        <f>(Table2[[#This Row],[Rank 1Y]]+Table2[[#This Row],[Rank 6M]]+Table2[[#This Row],[Rank Sharpe]])/3</f>
        <v>373.66666666666669</v>
      </c>
    </row>
    <row r="368" spans="1:48" x14ac:dyDescent="0.3">
      <c r="A368" t="s">
        <v>1718</v>
      </c>
      <c r="B368" t="s">
        <v>1719</v>
      </c>
      <c r="C368" t="s">
        <v>3166</v>
      </c>
      <c r="D368" t="s">
        <v>1435</v>
      </c>
      <c r="E368">
        <v>4891.6120273349998</v>
      </c>
      <c r="F368">
        <v>864.65</v>
      </c>
      <c r="G368">
        <v>15.499541739292701</v>
      </c>
      <c r="H368">
        <f>(Table2[[#This Row],[1Y Return vs Nifty]]-AVERAGE(Table2[1Y Return vs Nifty]))/_xlfn.STDEV.P(Table2[1Y Return vs Nifty])</f>
        <v>-0.21602134120801242</v>
      </c>
      <c r="I368">
        <v>2.7087083482847198</v>
      </c>
      <c r="J368">
        <f>(Table2[[#This Row],[1M Return vs Nifty]]-AVERAGE(Table2[1M Return vs Nifty]))/_xlfn.STDEV.P(Table2[1M Return vs Nifty])</f>
        <v>0.29637802625706439</v>
      </c>
      <c r="K368">
        <v>-16.746605510858799</v>
      </c>
      <c r="L368">
        <f>(Table2[[#This Row],[6M Return vs Nifty]]-AVERAGE(Table2[6M Return vs Nifty]))/_xlfn.STDEV.P(Table2[6M Return vs Nifty])</f>
        <v>-0.97822868658286</v>
      </c>
      <c r="M368">
        <v>2.2464359753968899</v>
      </c>
      <c r="N368">
        <f>(Table2[[#This Row],[1W Return vs Nifty]]-AVERAGE(Table2[1W Return vs Nifty]))/_xlfn.STDEV.P(Table2[1W Return vs Nifty])</f>
        <v>0.9807641431453793</v>
      </c>
      <c r="O368">
        <v>846.47</v>
      </c>
      <c r="P368">
        <v>855.76697223318297</v>
      </c>
      <c r="Q368">
        <v>850.38443618513099</v>
      </c>
      <c r="R368">
        <v>71.043581574259207</v>
      </c>
      <c r="S368" s="1">
        <f>(Table2[[#This Row],[Close Price]]-Table2[[#This Row],[20D EMA]])/Table2[[#This Row],[20D EMA]]</f>
        <v>2.1477429796684998E-2</v>
      </c>
      <c r="T368" s="1">
        <f>(Table2[[#This Row],[Close Price]]-Table2[[#This Row],[50D EMA]])/Table2[[#This Row],[50D EMA]]</f>
        <v>1.0380194673365501E-2</v>
      </c>
      <c r="U368" s="1">
        <f>(Table2[[#This Row],[Close Price]]-Table2[[#This Row],[200D EMA]])/Table2[[#This Row],[200D EMA]]</f>
        <v>1.6775429097532695E-2</v>
      </c>
      <c r="V368">
        <v>0.80172675745812105</v>
      </c>
      <c r="W368">
        <v>855.75</v>
      </c>
      <c r="X368">
        <v>872.95</v>
      </c>
      <c r="Y368">
        <v>832.1</v>
      </c>
      <c r="Z368">
        <v>879.3</v>
      </c>
      <c r="AA368">
        <v>822.05</v>
      </c>
      <c r="AB368">
        <v>879.3</v>
      </c>
      <c r="AC368" s="1">
        <f>(Table2[[#This Row],[Close Price]]/Table2[[#This Row],[Day Low]])-1</f>
        <v>1.0400233713117046E-2</v>
      </c>
      <c r="AD368" s="1">
        <f>(Table2[[#This Row],[Day High]]/Table2[[#This Row],[Close Price]])-1</f>
        <v>9.5992598161105391E-3</v>
      </c>
      <c r="AE368" s="1">
        <f>(Table2[[#This Row],[Close Price]]/Table2[[#This Row],[Current Week Low]])-1</f>
        <v>3.9117894483835958E-2</v>
      </c>
      <c r="AF368" s="1">
        <f>(Table2[[#This Row],[Current Week High]]/Table2[[#This Row],[Close Price]])-1</f>
        <v>1.6943271844098717E-2</v>
      </c>
      <c r="AG368" s="1">
        <f>(Table2[[#This Row],[Close Price]]/Table2[[#This Row],[Current Month Low]])-1</f>
        <v>5.1821665348823043E-2</v>
      </c>
      <c r="AH368" s="1">
        <f>(Table2[[#This Row],[Current Month High]]/Table2[[#This Row],[Close Price]])-1</f>
        <v>1.6943271844098717E-2</v>
      </c>
      <c r="AI368">
        <v>27.9014630197189</v>
      </c>
      <c r="AJ368">
        <v>43.737012717147302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-0.13</v>
      </c>
      <c r="AM368" t="s">
        <v>3202</v>
      </c>
      <c r="AN368">
        <v>2.37</v>
      </c>
      <c r="AO368" t="s">
        <v>3203</v>
      </c>
      <c r="AP368">
        <v>0.154181129485639</v>
      </c>
      <c r="AQ368">
        <f>(Table2[[#This Row],[Sharpe Ratio]]-AVERAGE(Table2[Sharpe Ratio]))/_xlfn.STDEV.P(Table2[Sharpe Ratio])</f>
        <v>1.0429308945171052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370</v>
      </c>
      <c r="AT368">
        <f>_xlfn.RANK.AVG(Table2[[#This Row],[6M Return vs Nifty Z-Score]],Table2[6M Return vs Nifty Z-Score])</f>
        <v>644</v>
      </c>
      <c r="AU368">
        <f>_xlfn.RANK.AVG(Table2[[#This Row],[Sharpe Ratio Z-Score]],Table2[Sharpe Ratio Z-Score])</f>
        <v>108</v>
      </c>
      <c r="AV368">
        <f>(Table2[[#This Row],[Rank 1Y]]+Table2[[#This Row],[Rank 6M]]+Table2[[#This Row],[Rank Sharpe]])/3</f>
        <v>374</v>
      </c>
    </row>
    <row r="369" spans="1:48" x14ac:dyDescent="0.3">
      <c r="A369" t="s">
        <v>1195</v>
      </c>
      <c r="B369" t="s">
        <v>1196</v>
      </c>
      <c r="C369" t="s">
        <v>3168</v>
      </c>
      <c r="D369" t="s">
        <v>111</v>
      </c>
      <c r="E369">
        <v>10164.749744999999</v>
      </c>
      <c r="F369">
        <v>735.5</v>
      </c>
      <c r="G369">
        <v>45.0993620938278</v>
      </c>
      <c r="H369">
        <f>(Table2[[#This Row],[1Y Return vs Nifty]]-AVERAGE(Table2[1Y Return vs Nifty]))/_xlfn.STDEV.P(Table2[1Y Return vs Nifty])</f>
        <v>0.27296299697168669</v>
      </c>
      <c r="I369">
        <v>0.46643412583697802</v>
      </c>
      <c r="J369">
        <f>(Table2[[#This Row],[1M Return vs Nifty]]-AVERAGE(Table2[1M Return vs Nifty]))/_xlfn.STDEV.P(Table2[1M Return vs Nifty])</f>
        <v>8.4282302142693014E-2</v>
      </c>
      <c r="K369">
        <v>12.976981494279199</v>
      </c>
      <c r="L369">
        <f>(Table2[[#This Row],[6M Return vs Nifty]]-AVERAGE(Table2[6M Return vs Nifty]))/_xlfn.STDEV.P(Table2[6M Return vs Nifty])</f>
        <v>-5.5492469300017298E-2</v>
      </c>
      <c r="M369">
        <v>2.5701246059985099</v>
      </c>
      <c r="N369">
        <f>(Table2[[#This Row],[1W Return vs Nifty]]-AVERAGE(Table2[1W Return vs Nifty]))/_xlfn.STDEV.P(Table2[1W Return vs Nifty])</f>
        <v>1.0557122608846066</v>
      </c>
      <c r="O369">
        <v>701.65</v>
      </c>
      <c r="P369">
        <v>706.38726020327897</v>
      </c>
      <c r="Q369">
        <v>642.68448092525603</v>
      </c>
      <c r="R369">
        <v>67.858661923288395</v>
      </c>
      <c r="S369" s="1">
        <f>(Table2[[#This Row],[Close Price]]-Table2[[#This Row],[20D EMA]])/Table2[[#This Row],[20D EMA]]</f>
        <v>4.8243426209648721E-2</v>
      </c>
      <c r="T369" s="1">
        <f>(Table2[[#This Row],[Close Price]]-Table2[[#This Row],[50D EMA]])/Table2[[#This Row],[50D EMA]]</f>
        <v>4.1213568586080072E-2</v>
      </c>
      <c r="U369" s="1">
        <f>(Table2[[#This Row],[Close Price]]-Table2[[#This Row],[200D EMA]])/Table2[[#This Row],[200D EMA]]</f>
        <v>0.14441848501012489</v>
      </c>
      <c r="V369">
        <v>0.72868060314687999</v>
      </c>
      <c r="W369">
        <v>712.3</v>
      </c>
      <c r="X369">
        <v>744.95</v>
      </c>
      <c r="Y369">
        <v>674</v>
      </c>
      <c r="Z369">
        <v>744.95</v>
      </c>
      <c r="AA369">
        <v>668.95</v>
      </c>
      <c r="AB369">
        <v>744.95</v>
      </c>
      <c r="AC369" s="1">
        <f>(Table2[[#This Row],[Close Price]]/Table2[[#This Row],[Day Low]])-1</f>
        <v>3.2570546118208643E-2</v>
      </c>
      <c r="AD369" s="1">
        <f>(Table2[[#This Row],[Day High]]/Table2[[#This Row],[Close Price]])-1</f>
        <v>1.2848402447314777E-2</v>
      </c>
      <c r="AE369" s="1">
        <f>(Table2[[#This Row],[Close Price]]/Table2[[#This Row],[Current Week Low]])-1</f>
        <v>9.1246290801186847E-2</v>
      </c>
      <c r="AF369" s="1">
        <f>(Table2[[#This Row],[Current Week High]]/Table2[[#This Row],[Close Price]])-1</f>
        <v>1.2848402447314777E-2</v>
      </c>
      <c r="AG369" s="1">
        <f>(Table2[[#This Row],[Close Price]]/Table2[[#This Row],[Current Month Low]])-1</f>
        <v>9.9484266387622311E-2</v>
      </c>
      <c r="AH369" s="1">
        <f>(Table2[[#This Row],[Current Month High]]/Table2[[#This Row],[Close Price]])-1</f>
        <v>1.2848402447314777E-2</v>
      </c>
      <c r="AI369">
        <v>10.135961930659301</v>
      </c>
      <c r="AJ369">
        <v>77.122215532811495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-0.16</v>
      </c>
      <c r="AM369" t="s">
        <v>3202</v>
      </c>
      <c r="AN369">
        <v>6.72</v>
      </c>
      <c r="AO369" t="s">
        <v>3203</v>
      </c>
      <c r="AQ369">
        <f>(Table2[[#This Row],[Sharpe Ratio]]-AVERAGE(Table2[Sharpe Ratio]))/_xlfn.STDEV.P(Table2[Sharpe Ratio])</f>
        <v>-0.7573313484192038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223</v>
      </c>
      <c r="AT369">
        <f>_xlfn.RANK.AVG(Table2[[#This Row],[6M Return vs Nifty Z-Score]],Table2[6M Return vs Nifty Z-Score])</f>
        <v>336</v>
      </c>
      <c r="AU369">
        <f>_xlfn.RANK.AVG(Table2[[#This Row],[Sharpe Ratio Z-Score]],Table2[Sharpe Ratio Z-Score])</f>
        <v>563.5</v>
      </c>
      <c r="AV369">
        <f>(Table2[[#This Row],[Rank 1Y]]+Table2[[#This Row],[Rank 6M]]+Table2[[#This Row],[Rank Sharpe]])/3</f>
        <v>374.16666666666669</v>
      </c>
    </row>
    <row r="370" spans="1:48" x14ac:dyDescent="0.3">
      <c r="A370" t="s">
        <v>1983</v>
      </c>
      <c r="B370" t="s">
        <v>1984</v>
      </c>
      <c r="C370" t="s">
        <v>3160</v>
      </c>
      <c r="D370" t="s">
        <v>251</v>
      </c>
      <c r="E370">
        <v>3499.0638238749998</v>
      </c>
      <c r="F370">
        <v>1211.1500000000001</v>
      </c>
      <c r="G370">
        <v>7.64438288297701</v>
      </c>
      <c r="H370">
        <f>(Table2[[#This Row],[1Y Return vs Nifty]]-AVERAGE(Table2[1Y Return vs Nifty]))/_xlfn.STDEV.P(Table2[1Y Return vs Nifty])</f>
        <v>-0.34578731980671124</v>
      </c>
      <c r="I370">
        <v>24.957574702479299</v>
      </c>
      <c r="J370">
        <f>(Table2[[#This Row],[1M Return vs Nifty]]-AVERAGE(Table2[1M Return vs Nifty]))/_xlfn.STDEV.P(Table2[1M Return vs Nifty])</f>
        <v>2.4008884259554004</v>
      </c>
      <c r="K370">
        <v>46.609633595187901</v>
      </c>
      <c r="L370">
        <f>(Table2[[#This Row],[6M Return vs Nifty]]-AVERAGE(Table2[6M Return vs Nifty]))/_xlfn.STDEV.P(Table2[6M Return vs Nifty])</f>
        <v>0.98859639424857859</v>
      </c>
      <c r="M370">
        <v>12.272944311615699</v>
      </c>
      <c r="N370">
        <f>(Table2[[#This Row],[1W Return vs Nifty]]-AVERAGE(Table2[1W Return vs Nifty]))/_xlfn.STDEV.P(Table2[1W Return vs Nifty])</f>
        <v>3.3023406714885772</v>
      </c>
      <c r="O370">
        <v>1054.1199999999999</v>
      </c>
      <c r="P370">
        <v>958.61350082988099</v>
      </c>
      <c r="Q370">
        <v>868.63370118839305</v>
      </c>
      <c r="R370">
        <v>75.096965954627606</v>
      </c>
      <c r="S370" s="1">
        <f>(Table2[[#This Row],[Close Price]]-Table2[[#This Row],[20D EMA]])/Table2[[#This Row],[20D EMA]]</f>
        <v>0.14896785944674251</v>
      </c>
      <c r="T370" s="1">
        <f>(Table2[[#This Row],[Close Price]]-Table2[[#This Row],[50D EMA]])/Table2[[#This Row],[50D EMA]]</f>
        <v>0.26343933081632565</v>
      </c>
      <c r="U370" s="1">
        <f>(Table2[[#This Row],[Close Price]]-Table2[[#This Row],[200D EMA]])/Table2[[#This Row],[200D EMA]]</f>
        <v>0.39431615230102685</v>
      </c>
      <c r="V370">
        <v>3.1699189472665301</v>
      </c>
      <c r="W370">
        <v>1200</v>
      </c>
      <c r="X370">
        <v>1239.9000000000001</v>
      </c>
      <c r="Y370">
        <v>1065.05</v>
      </c>
      <c r="Z370">
        <v>1288.4000000000001</v>
      </c>
      <c r="AA370">
        <v>1003.3</v>
      </c>
      <c r="AB370">
        <v>1288.4000000000001</v>
      </c>
      <c r="AC370" s="1">
        <f>(Table2[[#This Row],[Close Price]]/Table2[[#This Row],[Day Low]])-1</f>
        <v>9.291666666666698E-3</v>
      </c>
      <c r="AD370" s="1">
        <f>(Table2[[#This Row],[Day High]]/Table2[[#This Row],[Close Price]])-1</f>
        <v>2.3737769888122928E-2</v>
      </c>
      <c r="AE370" s="1">
        <f>(Table2[[#This Row],[Close Price]]/Table2[[#This Row],[Current Week Low]])-1</f>
        <v>0.13717665837284643</v>
      </c>
      <c r="AF370" s="1">
        <f>(Table2[[#This Row],[Current Week High]]/Table2[[#This Row],[Close Price]])-1</f>
        <v>6.3782355612434394E-2</v>
      </c>
      <c r="AG370" s="1">
        <f>(Table2[[#This Row],[Close Price]]/Table2[[#This Row],[Current Month Low]])-1</f>
        <v>0.20716635104156289</v>
      </c>
      <c r="AH370" s="1">
        <f>(Table2[[#This Row],[Current Month High]]/Table2[[#This Row],[Close Price]])-1</f>
        <v>6.3782355612434394E-2</v>
      </c>
      <c r="AI370">
        <v>6.3782355612434296</v>
      </c>
      <c r="AJ370">
        <v>83.146831997580506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0.36</v>
      </c>
      <c r="AM370" t="s">
        <v>3203</v>
      </c>
      <c r="AN370">
        <v>35.76</v>
      </c>
      <c r="AO370" t="s">
        <v>3203</v>
      </c>
      <c r="AP370">
        <v>-9.8414937731460001E-3</v>
      </c>
      <c r="AQ370">
        <f>(Table2[[#This Row],[Sharpe Ratio]]-AVERAGE(Table2[Sharpe Ratio]))/_xlfn.STDEV.P(Table2[Sharpe Ratio])</f>
        <v>-0.87224339837624987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5.4737947735095958</v>
      </c>
      <c r="AS370">
        <f>_xlfn.RANK.AVG(Table2[[#This Row],[1Y Return vs Nifty Z-Score]],Table2[1Y Return vs Nifty Z-Score])</f>
        <v>415</v>
      </c>
      <c r="AT370">
        <f>_xlfn.RANK.AVG(Table2[[#This Row],[6M Return vs Nifty Z-Score]],Table2[6M Return vs Nifty Z-Score])</f>
        <v>109</v>
      </c>
      <c r="AU370">
        <f>_xlfn.RANK.AVG(Table2[[#This Row],[Sharpe Ratio Z-Score]],Table2[Sharpe Ratio Z-Score])</f>
        <v>601</v>
      </c>
      <c r="AV370">
        <f>(Table2[[#This Row],[Rank 1Y]]+Table2[[#This Row],[Rank 6M]]+Table2[[#This Row],[Rank Sharpe]])/3</f>
        <v>375</v>
      </c>
    </row>
    <row r="371" spans="1:48" x14ac:dyDescent="0.3">
      <c r="A371" t="s">
        <v>1937</v>
      </c>
      <c r="B371" t="s">
        <v>1938</v>
      </c>
      <c r="C371" t="s">
        <v>3170</v>
      </c>
      <c r="D371" t="s">
        <v>517</v>
      </c>
      <c r="E371">
        <v>3708.9493704000001</v>
      </c>
      <c r="F371">
        <v>4293</v>
      </c>
      <c r="G371">
        <v>-4.47404891556568</v>
      </c>
      <c r="H371">
        <f>(Table2[[#This Row],[1Y Return vs Nifty]]-AVERAGE(Table2[1Y Return vs Nifty]))/_xlfn.STDEV.P(Table2[1Y Return vs Nifty])</f>
        <v>-0.54598189132134256</v>
      </c>
      <c r="I371">
        <v>3.4256226639832299</v>
      </c>
      <c r="J371">
        <f>(Table2[[#This Row],[1M Return vs Nifty]]-AVERAGE(Table2[1M Return vs Nifty]))/_xlfn.STDEV.P(Table2[1M Return vs Nifty])</f>
        <v>0.36419063338325552</v>
      </c>
      <c r="K371">
        <v>25.388449918970199</v>
      </c>
      <c r="L371">
        <f>(Table2[[#This Row],[6M Return vs Nifty]]-AVERAGE(Table2[6M Return vs Nifty]))/_xlfn.STDEV.P(Table2[6M Return vs Nifty])</f>
        <v>0.32980797990704314</v>
      </c>
      <c r="M371">
        <v>-1.1329466809226001</v>
      </c>
      <c r="N371">
        <f>(Table2[[#This Row],[1W Return vs Nifty]]-AVERAGE(Table2[1W Return vs Nifty]))/_xlfn.STDEV.P(Table2[1W Return vs Nifty])</f>
        <v>0.19828880954783049</v>
      </c>
      <c r="O371">
        <v>4187.2700000000004</v>
      </c>
      <c r="P371">
        <v>4070.5922211532302</v>
      </c>
      <c r="Q371">
        <v>3691.4663312436701</v>
      </c>
      <c r="R371">
        <v>64.390071314741405</v>
      </c>
      <c r="S371" s="1">
        <f>(Table2[[#This Row],[Close Price]]-Table2[[#This Row],[20D EMA]])/Table2[[#This Row],[20D EMA]]</f>
        <v>2.5250342108342559E-2</v>
      </c>
      <c r="T371" s="1">
        <f>(Table2[[#This Row],[Close Price]]-Table2[[#This Row],[50D EMA]])/Table2[[#This Row],[50D EMA]]</f>
        <v>5.4637695638243021E-2</v>
      </c>
      <c r="U371" s="1">
        <f>(Table2[[#This Row],[Close Price]]-Table2[[#This Row],[200D EMA]])/Table2[[#This Row],[200D EMA]]</f>
        <v>0.16295250038313927</v>
      </c>
      <c r="V371">
        <v>0.78888865432269195</v>
      </c>
      <c r="W371">
        <v>4265.2</v>
      </c>
      <c r="X371">
        <v>4364.95</v>
      </c>
      <c r="Y371">
        <v>4241.95</v>
      </c>
      <c r="Z371">
        <v>4398</v>
      </c>
      <c r="AA371">
        <v>4199.8</v>
      </c>
      <c r="AB371">
        <v>4399.8999999999996</v>
      </c>
      <c r="AC371" s="1">
        <f>(Table2[[#This Row],[Close Price]]/Table2[[#This Row],[Day Low]])-1</f>
        <v>6.517865516271204E-3</v>
      </c>
      <c r="AD371" s="1">
        <f>(Table2[[#This Row],[Day High]]/Table2[[#This Row],[Close Price]])-1</f>
        <v>1.6759841602608905E-2</v>
      </c>
      <c r="AE371" s="1">
        <f>(Table2[[#This Row],[Close Price]]/Table2[[#This Row],[Current Week Low]])-1</f>
        <v>1.2034559577552839E-2</v>
      </c>
      <c r="AF371" s="1">
        <f>(Table2[[#This Row],[Current Week High]]/Table2[[#This Row],[Close Price]])-1</f>
        <v>2.4458420684835724E-2</v>
      </c>
      <c r="AG371" s="1">
        <f>(Table2[[#This Row],[Close Price]]/Table2[[#This Row],[Current Month Low]])-1</f>
        <v>2.2191532930139424E-2</v>
      </c>
      <c r="AH371" s="1">
        <f>(Table2[[#This Row],[Current Month High]]/Table2[[#This Row],[Close Price]])-1</f>
        <v>2.4901001630561304E-2</v>
      </c>
      <c r="AI371">
        <v>2.4901001630561299</v>
      </c>
      <c r="AJ371">
        <v>43.2719263115738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0.02</v>
      </c>
      <c r="AM371" t="s">
        <v>3203</v>
      </c>
      <c r="AN371">
        <v>6.42</v>
      </c>
      <c r="AO371" t="s">
        <v>3203</v>
      </c>
      <c r="AP371">
        <v>4.3311512934522997E-2</v>
      </c>
      <c r="AQ371">
        <f>(Table2[[#This Row],[Sharpe Ratio]]-AVERAGE(Table2[Sharpe Ratio]))/_xlfn.STDEV.P(Table2[Sharpe Ratio])</f>
        <v>-0.25161393876868016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9.4691592748106374E-2</v>
      </c>
      <c r="AS371">
        <f>_xlfn.RANK.AVG(Table2[[#This Row],[1Y Return vs Nifty Z-Score]],Table2[1Y Return vs Nifty Z-Score])</f>
        <v>499</v>
      </c>
      <c r="AT371">
        <f>_xlfn.RANK.AVG(Table2[[#This Row],[6M Return vs Nifty Z-Score]],Table2[6M Return vs Nifty Z-Score])</f>
        <v>222</v>
      </c>
      <c r="AU371">
        <f>_xlfn.RANK.AVG(Table2[[#This Row],[Sharpe Ratio Z-Score]],Table2[Sharpe Ratio Z-Score])</f>
        <v>406</v>
      </c>
      <c r="AV371">
        <f>(Table2[[#This Row],[Rank 1Y]]+Table2[[#This Row],[Rank 6M]]+Table2[[#This Row],[Rank Sharpe]])/3</f>
        <v>375.66666666666669</v>
      </c>
    </row>
    <row r="372" spans="1:48" x14ac:dyDescent="0.3">
      <c r="A372" t="s">
        <v>1504</v>
      </c>
      <c r="B372" t="s">
        <v>1505</v>
      </c>
      <c r="C372" t="s">
        <v>3169</v>
      </c>
      <c r="D372" t="s">
        <v>144</v>
      </c>
      <c r="E372">
        <v>6927.9755670000004</v>
      </c>
      <c r="F372">
        <v>983.25</v>
      </c>
      <c r="G372">
        <v>18.1843306866073</v>
      </c>
      <c r="H372">
        <f>(Table2[[#This Row],[1Y Return vs Nifty]]-AVERAGE(Table2[1Y Return vs Nifty]))/_xlfn.STDEV.P(Table2[1Y Return vs Nifty])</f>
        <v>-0.17166905356469711</v>
      </c>
      <c r="I372">
        <v>3.9738012156692402</v>
      </c>
      <c r="J372">
        <f>(Table2[[#This Row],[1M Return vs Nifty]]-AVERAGE(Table2[1M Return vs Nifty]))/_xlfn.STDEV.P(Table2[1M Return vs Nifty])</f>
        <v>0.41604259943622635</v>
      </c>
      <c r="K372">
        <v>9.2212924319510101</v>
      </c>
      <c r="L372">
        <f>(Table2[[#This Row],[6M Return vs Nifty]]-AVERAGE(Table2[6M Return vs Nifty]))/_xlfn.STDEV.P(Table2[6M Return vs Nifty])</f>
        <v>-0.17208372452315757</v>
      </c>
      <c r="M372">
        <v>1.26483094936096</v>
      </c>
      <c r="N372">
        <f>(Table2[[#This Row],[1W Return vs Nifty]]-AVERAGE(Table2[1W Return vs Nifty]))/_xlfn.STDEV.P(Table2[1W Return vs Nifty])</f>
        <v>0.75347951801653457</v>
      </c>
      <c r="O372">
        <v>953.82</v>
      </c>
      <c r="P372">
        <v>931.32723775089198</v>
      </c>
      <c r="Q372">
        <v>863.09281869021299</v>
      </c>
      <c r="R372">
        <v>59.515790800947201</v>
      </c>
      <c r="S372" s="1">
        <f>(Table2[[#This Row],[Close Price]]-Table2[[#This Row],[20D EMA]])/Table2[[#This Row],[20D EMA]]</f>
        <v>3.0854878278920497E-2</v>
      </c>
      <c r="T372" s="1">
        <f>(Table2[[#This Row],[Close Price]]-Table2[[#This Row],[50D EMA]])/Table2[[#This Row],[50D EMA]]</f>
        <v>5.5751362297208076E-2</v>
      </c>
      <c r="U372" s="1">
        <f>(Table2[[#This Row],[Close Price]]-Table2[[#This Row],[200D EMA]])/Table2[[#This Row],[200D EMA]]</f>
        <v>0.13921698652542563</v>
      </c>
      <c r="V372">
        <v>1.25935898236642</v>
      </c>
      <c r="W372">
        <v>975</v>
      </c>
      <c r="X372">
        <v>996</v>
      </c>
      <c r="Y372">
        <v>970</v>
      </c>
      <c r="Z372">
        <v>1029.9000000000001</v>
      </c>
      <c r="AA372">
        <v>927</v>
      </c>
      <c r="AB372">
        <v>1029.9000000000001</v>
      </c>
      <c r="AC372" s="1">
        <f>(Table2[[#This Row],[Close Price]]/Table2[[#This Row],[Day Low]])-1</f>
        <v>8.4615384615385203E-3</v>
      </c>
      <c r="AD372" s="1">
        <f>(Table2[[#This Row],[Day High]]/Table2[[#This Row],[Close Price]])-1</f>
        <v>1.2967200610221274E-2</v>
      </c>
      <c r="AE372" s="1">
        <f>(Table2[[#This Row],[Close Price]]/Table2[[#This Row],[Current Week Low]])-1</f>
        <v>1.3659793814432941E-2</v>
      </c>
      <c r="AF372" s="1">
        <f>(Table2[[#This Row],[Current Week High]]/Table2[[#This Row],[Close Price]])-1</f>
        <v>4.7444698703279942E-2</v>
      </c>
      <c r="AG372" s="1">
        <f>(Table2[[#This Row],[Close Price]]/Table2[[#This Row],[Current Month Low]])-1</f>
        <v>6.0679611650485521E-2</v>
      </c>
      <c r="AH372" s="1">
        <f>(Table2[[#This Row],[Current Month High]]/Table2[[#This Row],[Close Price]])-1</f>
        <v>4.7444698703279942E-2</v>
      </c>
      <c r="AI372">
        <v>4.7444698703279897</v>
      </c>
      <c r="AJ372">
        <v>59.6055514974434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 t="s">
        <v>3204</v>
      </c>
      <c r="AN372">
        <v>4.78</v>
      </c>
      <c r="AO372" t="s">
        <v>3203</v>
      </c>
      <c r="AP372">
        <v>4.7796612107070001E-2</v>
      </c>
      <c r="AQ372">
        <f>(Table2[[#This Row],[Sharpe Ratio]]-AVERAGE(Table2[Sharpe Ratio]))/_xlfn.STDEV.P(Table2[Sharpe Ratio])</f>
        <v>-0.19924465905787531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0.6265246803070309</v>
      </c>
      <c r="AS372">
        <f>_xlfn.RANK.AVG(Table2[[#This Row],[1Y Return vs Nifty Z-Score]],Table2[1Y Return vs Nifty Z-Score])</f>
        <v>358</v>
      </c>
      <c r="AT372">
        <f>_xlfn.RANK.AVG(Table2[[#This Row],[6M Return vs Nifty Z-Score]],Table2[6M Return vs Nifty Z-Score])</f>
        <v>377</v>
      </c>
      <c r="AU372">
        <f>_xlfn.RANK.AVG(Table2[[#This Row],[Sharpe Ratio Z-Score]],Table2[Sharpe Ratio Z-Score])</f>
        <v>395</v>
      </c>
      <c r="AV372">
        <f>(Table2[[#This Row],[Rank 1Y]]+Table2[[#This Row],[Rank 6M]]+Table2[[#This Row],[Rank Sharpe]])/3</f>
        <v>376.66666666666669</v>
      </c>
    </row>
    <row r="373" spans="1:48" x14ac:dyDescent="0.3">
      <c r="A373" t="s">
        <v>980</v>
      </c>
      <c r="B373" t="s">
        <v>981</v>
      </c>
      <c r="C373" t="s">
        <v>3170</v>
      </c>
      <c r="D373" t="s">
        <v>98</v>
      </c>
      <c r="E373">
        <v>15043.172390145</v>
      </c>
      <c r="F373">
        <v>2687.05</v>
      </c>
      <c r="G373">
        <v>-1.5535426756141599</v>
      </c>
      <c r="H373">
        <f>(Table2[[#This Row],[1Y Return vs Nifty]]-AVERAGE(Table2[1Y Return vs Nifty]))/_xlfn.STDEV.P(Table2[1Y Return vs Nifty])</f>
        <v>-0.49773559138481022</v>
      </c>
      <c r="I373">
        <v>-12.881218045181299</v>
      </c>
      <c r="J373">
        <f>(Table2[[#This Row],[1M Return vs Nifty]]-AVERAGE(Table2[1M Return vs Nifty]))/_xlfn.STDEV.P(Table2[1M Return vs Nifty])</f>
        <v>-1.1782661962066703</v>
      </c>
      <c r="K373">
        <v>-2.8108384455564699</v>
      </c>
      <c r="L373">
        <f>(Table2[[#This Row],[6M Return vs Nifty]]-AVERAGE(Table2[6M Return vs Nifty]))/_xlfn.STDEV.P(Table2[6M Return vs Nifty])</f>
        <v>-0.54560805487548603</v>
      </c>
      <c r="M373">
        <v>-3.7426424502527502</v>
      </c>
      <c r="N373">
        <f>(Table2[[#This Row],[1W Return vs Nifty]]-AVERAGE(Table2[1W Return vs Nifty]))/_xlfn.STDEV.P(Table2[1W Return vs Nifty])</f>
        <v>-0.40597024465430664</v>
      </c>
      <c r="O373">
        <v>2808.75</v>
      </c>
      <c r="P373">
        <v>2904.5433935099099</v>
      </c>
      <c r="Q373">
        <v>2639.3714749440901</v>
      </c>
      <c r="R373">
        <v>26.746969411588498</v>
      </c>
      <c r="S373" s="1">
        <f>(Table2[[#This Row],[Close Price]]-Table2[[#This Row],[20D EMA]])/Table2[[#This Row],[20D EMA]]</f>
        <v>-4.3328882955051114E-2</v>
      </c>
      <c r="T373" s="1">
        <f>(Table2[[#This Row],[Close Price]]-Table2[[#This Row],[50D EMA]])/Table2[[#This Row],[50D EMA]]</f>
        <v>-7.4880407707418092E-2</v>
      </c>
      <c r="U373" s="1">
        <f>(Table2[[#This Row],[Close Price]]-Table2[[#This Row],[200D EMA]])/Table2[[#This Row],[200D EMA]]</f>
        <v>1.806434808761433E-2</v>
      </c>
      <c r="V373">
        <v>0.31762920048187399</v>
      </c>
      <c r="W373">
        <v>2666.2</v>
      </c>
      <c r="X373">
        <v>2723.95</v>
      </c>
      <c r="Y373">
        <v>2647.5</v>
      </c>
      <c r="Z373">
        <v>2791</v>
      </c>
      <c r="AA373">
        <v>2647.5</v>
      </c>
      <c r="AB373">
        <v>2834</v>
      </c>
      <c r="AC373" s="1">
        <f>(Table2[[#This Row],[Close Price]]/Table2[[#This Row],[Day Low]])-1</f>
        <v>7.8201185207411594E-3</v>
      </c>
      <c r="AD373" s="1">
        <f>(Table2[[#This Row],[Day High]]/Table2[[#This Row],[Close Price]])-1</f>
        <v>1.37325319588395E-2</v>
      </c>
      <c r="AE373" s="1">
        <f>(Table2[[#This Row],[Close Price]]/Table2[[#This Row],[Current Week Low]])-1</f>
        <v>1.4938621340887748E-2</v>
      </c>
      <c r="AF373" s="1">
        <f>(Table2[[#This Row],[Current Week High]]/Table2[[#This Row],[Close Price]])-1</f>
        <v>3.8685547347462768E-2</v>
      </c>
      <c r="AG373" s="1">
        <f>(Table2[[#This Row],[Close Price]]/Table2[[#This Row],[Current Month Low]])-1</f>
        <v>1.4938621340887748E-2</v>
      </c>
      <c r="AH373" s="1">
        <f>(Table2[[#This Row],[Current Month High]]/Table2[[#This Row],[Close Price]])-1</f>
        <v>5.4688226865893697E-2</v>
      </c>
      <c r="AI373">
        <v>36.022775906663398</v>
      </c>
      <c r="AJ373">
        <v>54.873198847262202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</v>
      </c>
      <c r="AM373">
        <v>0</v>
      </c>
      <c r="AN373">
        <v>-6.48</v>
      </c>
      <c r="AO373" t="s">
        <v>3202</v>
      </c>
      <c r="AP373">
        <v>0.13654493937479001</v>
      </c>
      <c r="AQ373">
        <f>(Table2[[#This Row],[Sharpe Ratio]]-AVERAGE(Table2[Sharpe Ratio]))/_xlfn.STDEV.P(Table2[Sharpe Ratio])</f>
        <v>0.83700577727527403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479</v>
      </c>
      <c r="AT373">
        <f>_xlfn.RANK.AVG(Table2[[#This Row],[6M Return vs Nifty Z-Score]],Table2[6M Return vs Nifty Z-Score])</f>
        <v>509</v>
      </c>
      <c r="AU373">
        <f>_xlfn.RANK.AVG(Table2[[#This Row],[Sharpe Ratio Z-Score]],Table2[Sharpe Ratio Z-Score])</f>
        <v>145</v>
      </c>
      <c r="AV373">
        <f>(Table2[[#This Row],[Rank 1Y]]+Table2[[#This Row],[Rank 6M]]+Table2[[#This Row],[Rank Sharpe]])/3</f>
        <v>377.66666666666669</v>
      </c>
    </row>
    <row r="374" spans="1:48" x14ac:dyDescent="0.3">
      <c r="A374" t="s">
        <v>1485</v>
      </c>
      <c r="B374" t="s">
        <v>1486</v>
      </c>
      <c r="C374" t="s">
        <v>3170</v>
      </c>
      <c r="D374" t="s">
        <v>127</v>
      </c>
      <c r="E374">
        <v>7096.8787741599999</v>
      </c>
      <c r="F374">
        <v>654.1</v>
      </c>
      <c r="G374">
        <v>3.0004005018303999</v>
      </c>
      <c r="H374">
        <f>(Table2[[#This Row],[1Y Return vs Nifty]]-AVERAGE(Table2[1Y Return vs Nifty]))/_xlfn.STDEV.P(Table2[1Y Return vs Nifty])</f>
        <v>-0.42250517227892176</v>
      </c>
      <c r="I374">
        <v>-1.8592495404896101</v>
      </c>
      <c r="J374">
        <f>(Table2[[#This Row],[1M Return vs Nifty]]-AVERAGE(Table2[1M Return vs Nifty]))/_xlfn.STDEV.P(Table2[1M Return vs Nifty])</f>
        <v>-0.13570308427094391</v>
      </c>
      <c r="K374">
        <v>16.798140902834401</v>
      </c>
      <c r="L374">
        <f>(Table2[[#This Row],[6M Return vs Nifty]]-AVERAGE(Table2[6M Return vs Nifty]))/_xlfn.STDEV.P(Table2[6M Return vs Nifty])</f>
        <v>6.3131241145006817E-2</v>
      </c>
      <c r="M374">
        <v>-4.5560387660395101</v>
      </c>
      <c r="N374">
        <f>(Table2[[#This Row],[1W Return vs Nifty]]-AVERAGE(Table2[1W Return vs Nifty]))/_xlfn.STDEV.P(Table2[1W Return vs Nifty])</f>
        <v>-0.59430717428613411</v>
      </c>
      <c r="O374">
        <v>654.05999999999995</v>
      </c>
      <c r="P374">
        <v>639.74208404442504</v>
      </c>
      <c r="Q374">
        <v>595.68277801411796</v>
      </c>
      <c r="R374">
        <v>48.781207628765401</v>
      </c>
      <c r="S374" s="1">
        <f>(Table2[[#This Row],[Close Price]]-Table2[[#This Row],[20D EMA]])/Table2[[#This Row],[20D EMA]]</f>
        <v>6.1156468825608213E-5</v>
      </c>
      <c r="T374" s="1">
        <f>(Table2[[#This Row],[Close Price]]-Table2[[#This Row],[50D EMA]])/Table2[[#This Row],[50D EMA]]</f>
        <v>2.2443288183895585E-2</v>
      </c>
      <c r="U374" s="1">
        <f>(Table2[[#This Row],[Close Price]]-Table2[[#This Row],[200D EMA]])/Table2[[#This Row],[200D EMA]]</f>
        <v>9.8067669810151123E-2</v>
      </c>
      <c r="V374">
        <v>0.47683589589601399</v>
      </c>
      <c r="W374">
        <v>640.04999999999995</v>
      </c>
      <c r="X374">
        <v>684.4</v>
      </c>
      <c r="Y374">
        <v>630.1</v>
      </c>
      <c r="Z374">
        <v>684.4</v>
      </c>
      <c r="AA374">
        <v>630.1</v>
      </c>
      <c r="AB374">
        <v>684.4</v>
      </c>
      <c r="AC374" s="1">
        <f>(Table2[[#This Row],[Close Price]]/Table2[[#This Row],[Day Low]])-1</f>
        <v>2.1951410046090247E-2</v>
      </c>
      <c r="AD374" s="1">
        <f>(Table2[[#This Row],[Day High]]/Table2[[#This Row],[Close Price]])-1</f>
        <v>4.6323192172450733E-2</v>
      </c>
      <c r="AE374" s="1">
        <f>(Table2[[#This Row],[Close Price]]/Table2[[#This Row],[Current Week Low]])-1</f>
        <v>3.8089192191715693E-2</v>
      </c>
      <c r="AF374" s="1">
        <f>(Table2[[#This Row],[Current Week High]]/Table2[[#This Row],[Close Price]])-1</f>
        <v>4.6323192172450733E-2</v>
      </c>
      <c r="AG374" s="1">
        <f>(Table2[[#This Row],[Close Price]]/Table2[[#This Row],[Current Month Low]])-1</f>
        <v>3.8089192191715693E-2</v>
      </c>
      <c r="AH374" s="1">
        <f>(Table2[[#This Row],[Current Month High]]/Table2[[#This Row],[Close Price]])-1</f>
        <v>4.6323192172450733E-2</v>
      </c>
      <c r="AI374">
        <v>28.672985781990501</v>
      </c>
      <c r="AJ374">
        <v>45.097604259094901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</v>
      </c>
      <c r="AM374">
        <v>0</v>
      </c>
      <c r="AN374">
        <v>-4.22</v>
      </c>
      <c r="AO374" t="s">
        <v>3202</v>
      </c>
      <c r="AP374">
        <v>5.1266295531569001E-2</v>
      </c>
      <c r="AQ374">
        <f>(Table2[[#This Row],[Sharpe Ratio]]-AVERAGE(Table2[Sharpe Ratio]))/_xlfn.STDEV.P(Table2[Sharpe Ratio])</f>
        <v>-0.15873165928348132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-1.2481158489744741</v>
      </c>
      <c r="AS374">
        <f>_xlfn.RANK.AVG(Table2[[#This Row],[1Y Return vs Nifty Z-Score]],Table2[1Y Return vs Nifty Z-Score])</f>
        <v>449</v>
      </c>
      <c r="AT374">
        <f>_xlfn.RANK.AVG(Table2[[#This Row],[6M Return vs Nifty Z-Score]],Table2[6M Return vs Nifty Z-Score])</f>
        <v>301</v>
      </c>
      <c r="AU374">
        <f>_xlfn.RANK.AVG(Table2[[#This Row],[Sharpe Ratio Z-Score]],Table2[Sharpe Ratio Z-Score])</f>
        <v>386</v>
      </c>
      <c r="AV374">
        <f>(Table2[[#This Row],[Rank 1Y]]+Table2[[#This Row],[Rank 6M]]+Table2[[#This Row],[Rank Sharpe]])/3</f>
        <v>378.66666666666669</v>
      </c>
    </row>
    <row r="375" spans="1:48" x14ac:dyDescent="0.3">
      <c r="A375" t="s">
        <v>551</v>
      </c>
      <c r="B375" t="s">
        <v>552</v>
      </c>
      <c r="C375" t="s">
        <v>3158</v>
      </c>
      <c r="D375" t="s">
        <v>553</v>
      </c>
      <c r="E375">
        <v>38707.93331</v>
      </c>
      <c r="F375">
        <v>703.7</v>
      </c>
      <c r="G375">
        <v>33.144307350993799</v>
      </c>
      <c r="H375">
        <f>(Table2[[#This Row],[1Y Return vs Nifty]]-AVERAGE(Table2[1Y Return vs Nifty]))/_xlfn.STDEV.P(Table2[1Y Return vs Nifty])</f>
        <v>7.546738850826927E-2</v>
      </c>
      <c r="I375">
        <v>1.5413080027408499</v>
      </c>
      <c r="J375">
        <f>(Table2[[#This Row],[1M Return vs Nifty]]-AVERAGE(Table2[1M Return vs Nifty]))/_xlfn.STDEV.P(Table2[1M Return vs Nifty])</f>
        <v>0.18595414538614874</v>
      </c>
      <c r="K375">
        <v>-0.91522991951517796</v>
      </c>
      <c r="L375">
        <f>(Table2[[#This Row],[6M Return vs Nifty]]-AVERAGE(Table2[6M Return vs Nifty]))/_xlfn.STDEV.P(Table2[6M Return vs Nifty])</f>
        <v>-0.48676096349092024</v>
      </c>
      <c r="M375">
        <v>-3.9672777067648299</v>
      </c>
      <c r="N375">
        <f>(Table2[[#This Row],[1W Return vs Nifty]]-AVERAGE(Table2[1W Return vs Nifty]))/_xlfn.STDEV.P(Table2[1W Return vs Nifty])</f>
        <v>-0.45798316096266412</v>
      </c>
      <c r="O375">
        <v>689.03</v>
      </c>
      <c r="P375">
        <v>699.06958675070302</v>
      </c>
      <c r="Q375">
        <v>641.05064506097403</v>
      </c>
      <c r="R375">
        <v>59.865043724766799</v>
      </c>
      <c r="S375" s="1">
        <f>(Table2[[#This Row],[Close Price]]-Table2[[#This Row],[20D EMA]])/Table2[[#This Row],[20D EMA]]</f>
        <v>2.1290800110300094E-2</v>
      </c>
      <c r="T375" s="1">
        <f>(Table2[[#This Row],[Close Price]]-Table2[[#This Row],[50D EMA]])/Table2[[#This Row],[50D EMA]]</f>
        <v>6.6236800127714391E-3</v>
      </c>
      <c r="U375" s="1">
        <f>(Table2[[#This Row],[Close Price]]-Table2[[#This Row],[200D EMA]])/Table2[[#This Row],[200D EMA]]</f>
        <v>9.7729181651579289E-2</v>
      </c>
      <c r="V375">
        <v>0.92644553146851205</v>
      </c>
      <c r="W375">
        <v>683</v>
      </c>
      <c r="X375">
        <v>706.6</v>
      </c>
      <c r="Y375">
        <v>672</v>
      </c>
      <c r="Z375">
        <v>706.6</v>
      </c>
      <c r="AA375">
        <v>670.1</v>
      </c>
      <c r="AB375">
        <v>719.5</v>
      </c>
      <c r="AC375" s="1">
        <f>(Table2[[#This Row],[Close Price]]/Table2[[#This Row],[Day Low]])-1</f>
        <v>3.0307467057101078E-2</v>
      </c>
      <c r="AD375" s="1">
        <f>(Table2[[#This Row],[Day High]]/Table2[[#This Row],[Close Price]])-1</f>
        <v>4.1210743214437073E-3</v>
      </c>
      <c r="AE375" s="1">
        <f>(Table2[[#This Row],[Close Price]]/Table2[[#This Row],[Current Week Low]])-1</f>
        <v>4.7172619047619158E-2</v>
      </c>
      <c r="AF375" s="1">
        <f>(Table2[[#This Row],[Current Week High]]/Table2[[#This Row],[Close Price]])-1</f>
        <v>4.1210743214437073E-3</v>
      </c>
      <c r="AG375" s="1">
        <f>(Table2[[#This Row],[Close Price]]/Table2[[#This Row],[Current Month Low]])-1</f>
        <v>5.0141769885091891E-2</v>
      </c>
      <c r="AH375" s="1">
        <f>(Table2[[#This Row],[Current Month High]]/Table2[[#This Row],[Close Price]])-1</f>
        <v>2.2452749751314505E-2</v>
      </c>
      <c r="AI375">
        <v>17.486144663919202</v>
      </c>
      <c r="AJ375">
        <v>62.893518518518498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</v>
      </c>
      <c r="AM375" t="s">
        <v>3202</v>
      </c>
      <c r="AN375">
        <v>2.87</v>
      </c>
      <c r="AO375" t="s">
        <v>3203</v>
      </c>
      <c r="AP375">
        <v>5.6831368866115999E-2</v>
      </c>
      <c r="AQ375">
        <f>(Table2[[#This Row],[Sharpe Ratio]]-AVERAGE(Table2[Sharpe Ratio]))/_xlfn.STDEV.P(Table2[Sharpe Ratio])</f>
        <v>-9.3752297433043003E-2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278</v>
      </c>
      <c r="AT375">
        <f>_xlfn.RANK.AVG(Table2[[#This Row],[6M Return vs Nifty Z-Score]],Table2[6M Return vs Nifty Z-Score])</f>
        <v>485</v>
      </c>
      <c r="AU375">
        <f>_xlfn.RANK.AVG(Table2[[#This Row],[Sharpe Ratio Z-Score]],Table2[Sharpe Ratio Z-Score])</f>
        <v>374</v>
      </c>
      <c r="AV375">
        <f>(Table2[[#This Row],[Rank 1Y]]+Table2[[#This Row],[Rank 6M]]+Table2[[#This Row],[Rank Sharpe]])/3</f>
        <v>379</v>
      </c>
    </row>
    <row r="376" spans="1:48" x14ac:dyDescent="0.3">
      <c r="A376" t="s">
        <v>975</v>
      </c>
      <c r="B376" t="s">
        <v>976</v>
      </c>
      <c r="C376" t="s">
        <v>3168</v>
      </c>
      <c r="D376" t="s">
        <v>335</v>
      </c>
      <c r="E376">
        <v>15194.99586402</v>
      </c>
      <c r="F376">
        <v>4501.7</v>
      </c>
      <c r="G376">
        <v>28.6189608995229</v>
      </c>
      <c r="H376">
        <f>(Table2[[#This Row],[1Y Return vs Nifty]]-AVERAGE(Table2[1Y Return vs Nifty]))/_xlfn.STDEV.P(Table2[1Y Return vs Nifty])</f>
        <v>7.093827804638209E-4</v>
      </c>
      <c r="I376">
        <v>0.46689945509256098</v>
      </c>
      <c r="J376">
        <f>(Table2[[#This Row],[1M Return vs Nifty]]-AVERAGE(Table2[1M Return vs Nifty]))/_xlfn.STDEV.P(Table2[1M Return vs Nifty])</f>
        <v>8.4326317430576378E-2</v>
      </c>
      <c r="K376">
        <v>10.407412736983</v>
      </c>
      <c r="L376">
        <f>(Table2[[#This Row],[6M Return vs Nifty]]-AVERAGE(Table2[6M Return vs Nifty]))/_xlfn.STDEV.P(Table2[6M Return vs Nifty])</f>
        <v>-0.13526191821430258</v>
      </c>
      <c r="M376">
        <v>-3.5169711896912301</v>
      </c>
      <c r="N376">
        <f>(Table2[[#This Row],[1W Return vs Nifty]]-AVERAGE(Table2[1W Return vs Nifty]))/_xlfn.STDEV.P(Table2[1W Return vs Nifty])</f>
        <v>-0.3537174479604952</v>
      </c>
      <c r="O376">
        <v>4420.8999999999996</v>
      </c>
      <c r="P376">
        <v>4320.4369654974898</v>
      </c>
      <c r="Q376">
        <v>3849.2911874554102</v>
      </c>
      <c r="R376">
        <v>55.4619845989792</v>
      </c>
      <c r="S376" s="1">
        <f>(Table2[[#This Row],[Close Price]]-Table2[[#This Row],[20D EMA]])/Table2[[#This Row],[20D EMA]]</f>
        <v>1.8276821461693363E-2</v>
      </c>
      <c r="T376" s="1">
        <f>(Table2[[#This Row],[Close Price]]-Table2[[#This Row],[50D EMA]])/Table2[[#This Row],[50D EMA]]</f>
        <v>4.1954792061556646E-2</v>
      </c>
      <c r="U376" s="1">
        <f>(Table2[[#This Row],[Close Price]]-Table2[[#This Row],[200D EMA]])/Table2[[#This Row],[200D EMA]]</f>
        <v>0.16948803838762511</v>
      </c>
      <c r="V376">
        <v>0.76343231165029601</v>
      </c>
      <c r="W376">
        <v>4410.6000000000004</v>
      </c>
      <c r="X376">
        <v>4525.3500000000004</v>
      </c>
      <c r="Y376">
        <v>4378.05</v>
      </c>
      <c r="Z376">
        <v>4543.3</v>
      </c>
      <c r="AA376">
        <v>4378.05</v>
      </c>
      <c r="AB376">
        <v>4727</v>
      </c>
      <c r="AC376" s="1">
        <f>(Table2[[#This Row],[Close Price]]/Table2[[#This Row],[Day Low]])-1</f>
        <v>2.0654786196889097E-2</v>
      </c>
      <c r="AD376" s="1">
        <f>(Table2[[#This Row],[Day High]]/Table2[[#This Row],[Close Price]])-1</f>
        <v>5.2535708732257547E-3</v>
      </c>
      <c r="AE376" s="1">
        <f>(Table2[[#This Row],[Close Price]]/Table2[[#This Row],[Current Week Low]])-1</f>
        <v>2.8243167620287446E-2</v>
      </c>
      <c r="AF376" s="1">
        <f>(Table2[[#This Row],[Current Week High]]/Table2[[#This Row],[Close Price]])-1</f>
        <v>9.2409534175978969E-3</v>
      </c>
      <c r="AG376" s="1">
        <f>(Table2[[#This Row],[Close Price]]/Table2[[#This Row],[Current Month Low]])-1</f>
        <v>2.8243167620287446E-2</v>
      </c>
      <c r="AH376" s="1">
        <f>(Table2[[#This Row],[Current Month High]]/Table2[[#This Row],[Close Price]])-1</f>
        <v>5.0047759735211139E-2</v>
      </c>
      <c r="AI376">
        <v>8.58120265677411</v>
      </c>
      <c r="AJ376">
        <v>65.439811837342106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3202</v>
      </c>
      <c r="AN376">
        <v>4.6100000000000003</v>
      </c>
      <c r="AO376" t="s">
        <v>3203</v>
      </c>
      <c r="AP376">
        <v>2.4388794281207E-2</v>
      </c>
      <c r="AQ376">
        <f>(Table2[[#This Row],[Sharpe Ratio]]-AVERAGE(Table2[Sharpe Ratio]))/_xlfn.STDEV.P(Table2[Sharpe Ratio])</f>
        <v>-0.47256092520546333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-0.87650459116922086</v>
      </c>
      <c r="AS376">
        <f>_xlfn.RANK.AVG(Table2[[#This Row],[1Y Return vs Nifty Z-Score]],Table2[1Y Return vs Nifty Z-Score])</f>
        <v>304</v>
      </c>
      <c r="AT376">
        <f>_xlfn.RANK.AVG(Table2[[#This Row],[6M Return vs Nifty Z-Score]],Table2[6M Return vs Nifty Z-Score])</f>
        <v>365</v>
      </c>
      <c r="AU376">
        <f>_xlfn.RANK.AVG(Table2[[#This Row],[Sharpe Ratio Z-Score]],Table2[Sharpe Ratio Z-Score])</f>
        <v>468</v>
      </c>
      <c r="AV376">
        <f>(Table2[[#This Row],[Rank 1Y]]+Table2[[#This Row],[Rank 6M]]+Table2[[#This Row],[Rank Sharpe]])/3</f>
        <v>379</v>
      </c>
    </row>
    <row r="377" spans="1:48" x14ac:dyDescent="0.3">
      <c r="A377" t="s">
        <v>513</v>
      </c>
      <c r="B377" t="s">
        <v>514</v>
      </c>
      <c r="C377" t="s">
        <v>3158</v>
      </c>
      <c r="D377" t="s">
        <v>34</v>
      </c>
      <c r="E377">
        <v>41581.826008208001</v>
      </c>
      <c r="F377">
        <v>58.72</v>
      </c>
      <c r="G377">
        <v>15.883370418935099</v>
      </c>
      <c r="H377">
        <f>(Table2[[#This Row],[1Y Return vs Nifty]]-AVERAGE(Table2[1Y Return vs Nifty]))/_xlfn.STDEV.P(Table2[1Y Return vs Nifty])</f>
        <v>-0.20968055228965773</v>
      </c>
      <c r="I377">
        <v>-9.5237930045179002</v>
      </c>
      <c r="J377">
        <f>(Table2[[#This Row],[1M Return vs Nifty]]-AVERAGE(Table2[1M Return vs Nifty]))/_xlfn.STDEV.P(Table2[1M Return vs Nifty])</f>
        <v>-0.86068885083546987</v>
      </c>
      <c r="K377">
        <v>-13.6355246567135</v>
      </c>
      <c r="L377">
        <f>(Table2[[#This Row],[6M Return vs Nifty]]-AVERAGE(Table2[6M Return vs Nifty]))/_xlfn.STDEV.P(Table2[6M Return vs Nifty])</f>
        <v>-0.88164858746767305</v>
      </c>
      <c r="M377">
        <v>-6.5349863770415304</v>
      </c>
      <c r="N377">
        <f>(Table2[[#This Row],[1W Return vs Nifty]]-AVERAGE(Table2[1W Return vs Nifty]))/_xlfn.STDEV.P(Table2[1W Return vs Nifty])</f>
        <v>-1.0525203598202448</v>
      </c>
      <c r="O377">
        <v>61.18</v>
      </c>
      <c r="P377">
        <v>62.7384483203382</v>
      </c>
      <c r="Q377">
        <v>58.696901166806803</v>
      </c>
      <c r="R377">
        <v>26.122117981654799</v>
      </c>
      <c r="S377" s="1">
        <f>(Table2[[#This Row],[Close Price]]-Table2[[#This Row],[20D EMA]])/Table2[[#This Row],[20D EMA]]</f>
        <v>-4.0209218698921231E-2</v>
      </c>
      <c r="T377" s="1">
        <f>(Table2[[#This Row],[Close Price]]-Table2[[#This Row],[50D EMA]])/Table2[[#This Row],[50D EMA]]</f>
        <v>-6.4050808203293147E-2</v>
      </c>
      <c r="U377" s="1">
        <f>(Table2[[#This Row],[Close Price]]-Table2[[#This Row],[200D EMA]])/Table2[[#This Row],[200D EMA]]</f>
        <v>3.9352730270295457E-4</v>
      </c>
      <c r="V377">
        <v>0.36837065058813501</v>
      </c>
      <c r="W377">
        <v>58.5</v>
      </c>
      <c r="X377">
        <v>59.36</v>
      </c>
      <c r="Y377">
        <v>58.4</v>
      </c>
      <c r="Z377">
        <v>60.42</v>
      </c>
      <c r="AA377">
        <v>58.4</v>
      </c>
      <c r="AB377">
        <v>62.79</v>
      </c>
      <c r="AC377" s="1">
        <f>(Table2[[#This Row],[Close Price]]/Table2[[#This Row],[Day Low]])-1</f>
        <v>3.7606837606838361E-3</v>
      </c>
      <c r="AD377" s="1">
        <f>(Table2[[#This Row],[Day High]]/Table2[[#This Row],[Close Price]])-1</f>
        <v>1.0899182561307841E-2</v>
      </c>
      <c r="AE377" s="1">
        <f>(Table2[[#This Row],[Close Price]]/Table2[[#This Row],[Current Week Low]])-1</f>
        <v>5.479452054794498E-3</v>
      </c>
      <c r="AF377" s="1">
        <f>(Table2[[#This Row],[Current Week High]]/Table2[[#This Row],[Close Price]])-1</f>
        <v>2.8950953678474223E-2</v>
      </c>
      <c r="AG377" s="1">
        <f>(Table2[[#This Row],[Close Price]]/Table2[[#This Row],[Current Month Low]])-1</f>
        <v>5.479452054794498E-3</v>
      </c>
      <c r="AH377" s="1">
        <f>(Table2[[#This Row],[Current Month High]]/Table2[[#This Row],[Close Price]])-1</f>
        <v>6.9311989100817373E-2</v>
      </c>
      <c r="AI377">
        <v>25.170299727520401</v>
      </c>
      <c r="AJ377">
        <v>51.927554980594998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-0.08</v>
      </c>
      <c r="AM377" t="s">
        <v>3202</v>
      </c>
      <c r="AN377">
        <v>-6.9</v>
      </c>
      <c r="AO377" t="s">
        <v>3202</v>
      </c>
      <c r="AP377">
        <v>0.13204867478010901</v>
      </c>
      <c r="AQ377">
        <f>(Table2[[#This Row],[Sharpe Ratio]]-AVERAGE(Table2[Sharpe Ratio]))/_xlfn.STDEV.P(Table2[Sharpe Ratio])</f>
        <v>0.78450612695451616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368</v>
      </c>
      <c r="AT377">
        <f>_xlfn.RANK.AVG(Table2[[#This Row],[6M Return vs Nifty Z-Score]],Table2[6M Return vs Nifty Z-Score])</f>
        <v>616</v>
      </c>
      <c r="AU377">
        <f>_xlfn.RANK.AVG(Table2[[#This Row],[Sharpe Ratio Z-Score]],Table2[Sharpe Ratio Z-Score])</f>
        <v>154</v>
      </c>
      <c r="AV377">
        <f>(Table2[[#This Row],[Rank 1Y]]+Table2[[#This Row],[Rank 6M]]+Table2[[#This Row],[Rank Sharpe]])/3</f>
        <v>379.33333333333331</v>
      </c>
    </row>
    <row r="378" spans="1:48" x14ac:dyDescent="0.3">
      <c r="A378" t="s">
        <v>222</v>
      </c>
      <c r="B378" t="s">
        <v>223</v>
      </c>
      <c r="C378" t="s">
        <v>3171</v>
      </c>
      <c r="D378" t="s">
        <v>144</v>
      </c>
      <c r="E378">
        <v>119132.015019389</v>
      </c>
      <c r="F378">
        <v>1197.05</v>
      </c>
      <c r="G378">
        <v>25.473637315105201</v>
      </c>
      <c r="H378">
        <f>(Table2[[#This Row],[1Y Return vs Nifty]]-AVERAGE(Table2[1Y Return vs Nifty]))/_xlfn.STDEV.P(Table2[1Y Return vs Nifty])</f>
        <v>-5.1250864034069386E-2</v>
      </c>
      <c r="I378">
        <v>-8.9359084193567302</v>
      </c>
      <c r="J378">
        <f>(Table2[[#This Row],[1M Return vs Nifty]]-AVERAGE(Table2[1M Return vs Nifty]))/_xlfn.STDEV.P(Table2[1M Return vs Nifty])</f>
        <v>-0.8050811086881593</v>
      </c>
      <c r="K378">
        <v>-6.8902375699769998</v>
      </c>
      <c r="L378">
        <f>(Table2[[#This Row],[6M Return vs Nifty]]-AVERAGE(Table2[6M Return vs Nifty]))/_xlfn.STDEV.P(Table2[6M Return vs Nifty])</f>
        <v>-0.67224853457950229</v>
      </c>
      <c r="M378">
        <v>-1.9778370634358899</v>
      </c>
      <c r="N378">
        <f>(Table2[[#This Row],[1W Return vs Nifty]]-AVERAGE(Table2[1W Return vs Nifty]))/_xlfn.STDEV.P(Table2[1W Return vs Nifty])</f>
        <v>2.6596218693737991E-3</v>
      </c>
      <c r="O378">
        <v>1228.5899999999999</v>
      </c>
      <c r="P378">
        <v>1280.41536035899</v>
      </c>
      <c r="Q378">
        <v>1182.5943994879799</v>
      </c>
      <c r="R378">
        <v>38.554786645088498</v>
      </c>
      <c r="S378" s="1">
        <f>(Table2[[#This Row],[Close Price]]-Table2[[#This Row],[20D EMA]])/Table2[[#This Row],[20D EMA]]</f>
        <v>-2.5671704962599375E-2</v>
      </c>
      <c r="T378" s="1">
        <f>(Table2[[#This Row],[Close Price]]-Table2[[#This Row],[50D EMA]])/Table2[[#This Row],[50D EMA]]</f>
        <v>-6.5108060196666914E-2</v>
      </c>
      <c r="U378" s="1">
        <f>(Table2[[#This Row],[Close Price]]-Table2[[#This Row],[200D EMA]])/Table2[[#This Row],[200D EMA]]</f>
        <v>1.2223633494525935E-2</v>
      </c>
      <c r="V378">
        <v>0.73756781082094702</v>
      </c>
      <c r="W378">
        <v>1188.05</v>
      </c>
      <c r="X378">
        <v>1209.8</v>
      </c>
      <c r="Y378">
        <v>1165.5999999999999</v>
      </c>
      <c r="Z378">
        <v>1212.4000000000001</v>
      </c>
      <c r="AA378">
        <v>1165.5999999999999</v>
      </c>
      <c r="AB378">
        <v>1269</v>
      </c>
      <c r="AC378" s="1">
        <f>(Table2[[#This Row],[Close Price]]/Table2[[#This Row],[Day Low]])-1</f>
        <v>7.5754387441606674E-3</v>
      </c>
      <c r="AD378" s="1">
        <f>(Table2[[#This Row],[Day High]]/Table2[[#This Row],[Close Price]])-1</f>
        <v>1.0651184161062588E-2</v>
      </c>
      <c r="AE378" s="1">
        <f>(Table2[[#This Row],[Close Price]]/Table2[[#This Row],[Current Week Low]])-1</f>
        <v>2.6981811942347278E-2</v>
      </c>
      <c r="AF378" s="1">
        <f>(Table2[[#This Row],[Current Week High]]/Table2[[#This Row],[Close Price]])-1</f>
        <v>1.282319034292656E-2</v>
      </c>
      <c r="AG378" s="1">
        <f>(Table2[[#This Row],[Close Price]]/Table2[[#This Row],[Current Month Low]])-1</f>
        <v>2.6981811942347278E-2</v>
      </c>
      <c r="AH378" s="1">
        <f>(Table2[[#This Row],[Current Month High]]/Table2[[#This Row],[Close Price]])-1</f>
        <v>6.0106094148114186E-2</v>
      </c>
      <c r="AI378">
        <v>37.834676914080397</v>
      </c>
      <c r="AJ378">
        <v>70.592845945560697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-0.13</v>
      </c>
      <c r="AM378" t="s">
        <v>3202</v>
      </c>
      <c r="AN378">
        <v>-3.25</v>
      </c>
      <c r="AO378" t="s">
        <v>3202</v>
      </c>
      <c r="AP378">
        <v>8.6838721713021996E-2</v>
      </c>
      <c r="AQ378">
        <f>(Table2[[#This Row],[Sharpe Ratio]]-AVERAGE(Table2[Sharpe Ratio]))/_xlfn.STDEV.P(Table2[Sharpe Ratio])</f>
        <v>0.25662199623681853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316</v>
      </c>
      <c r="AT378">
        <f>_xlfn.RANK.AVG(Table2[[#This Row],[6M Return vs Nifty Z-Score]],Table2[6M Return vs Nifty Z-Score])</f>
        <v>548</v>
      </c>
      <c r="AU378">
        <f>_xlfn.RANK.AVG(Table2[[#This Row],[Sharpe Ratio Z-Score]],Table2[Sharpe Ratio Z-Score])</f>
        <v>275</v>
      </c>
      <c r="AV378">
        <f>(Table2[[#This Row],[Rank 1Y]]+Table2[[#This Row],[Rank 6M]]+Table2[[#This Row],[Rank Sharpe]])/3</f>
        <v>379.66666666666669</v>
      </c>
    </row>
    <row r="379" spans="1:48" x14ac:dyDescent="0.3">
      <c r="A379" t="s">
        <v>678</v>
      </c>
      <c r="B379" t="s">
        <v>679</v>
      </c>
      <c r="C379" t="s">
        <v>3162</v>
      </c>
      <c r="D379" t="s">
        <v>269</v>
      </c>
      <c r="E379">
        <v>27833.816887575002</v>
      </c>
      <c r="F379">
        <v>1370.45</v>
      </c>
      <c r="G379">
        <v>4.8117086872433301</v>
      </c>
      <c r="H379">
        <f>(Table2[[#This Row],[1Y Return vs Nifty]]-AVERAGE(Table2[1Y Return vs Nifty]))/_xlfn.STDEV.P(Table2[1Y Return vs Nifty])</f>
        <v>-0.39258264830157902</v>
      </c>
      <c r="I379">
        <v>5.4396309284460296</v>
      </c>
      <c r="J379">
        <f>(Table2[[#This Row],[1M Return vs Nifty]]-AVERAGE(Table2[1M Return vs Nifty]))/_xlfn.STDEV.P(Table2[1M Return vs Nifty])</f>
        <v>0.55469478178186704</v>
      </c>
      <c r="K379">
        <v>-3.6242274351378798</v>
      </c>
      <c r="L379">
        <f>(Table2[[#This Row],[6M Return vs Nifty]]-AVERAGE(Table2[6M Return vs Nifty]))/_xlfn.STDEV.P(Table2[6M Return vs Nifty])</f>
        <v>-0.57085882556127587</v>
      </c>
      <c r="M379">
        <v>2.0609656012288098</v>
      </c>
      <c r="N379">
        <f>(Table2[[#This Row],[1W Return vs Nifty]]-AVERAGE(Table2[1W Return vs Nifty]))/_xlfn.STDEV.P(Table2[1W Return vs Nifty])</f>
        <v>0.93781961520675028</v>
      </c>
      <c r="O379">
        <v>1295.3399999999999</v>
      </c>
      <c r="P379">
        <v>1265.1521387719299</v>
      </c>
      <c r="Q379">
        <v>1214.7200399354499</v>
      </c>
      <c r="R379">
        <v>70.926139108779594</v>
      </c>
      <c r="S379" s="1">
        <f>(Table2[[#This Row],[Close Price]]-Table2[[#This Row],[20D EMA]])/Table2[[#This Row],[20D EMA]]</f>
        <v>5.7984776197755133E-2</v>
      </c>
      <c r="T379" s="1">
        <f>(Table2[[#This Row],[Close Price]]-Table2[[#This Row],[50D EMA]])/Table2[[#This Row],[50D EMA]]</f>
        <v>8.3229406172669218E-2</v>
      </c>
      <c r="U379" s="1">
        <f>(Table2[[#This Row],[Close Price]]-Table2[[#This Row],[200D EMA]])/Table2[[#This Row],[200D EMA]]</f>
        <v>0.12820234699744118</v>
      </c>
      <c r="V379">
        <v>1.1341328395015</v>
      </c>
      <c r="W379">
        <v>1333</v>
      </c>
      <c r="X379">
        <v>1380</v>
      </c>
      <c r="Y379">
        <v>1322.5</v>
      </c>
      <c r="Z379">
        <v>1392.95</v>
      </c>
      <c r="AA379">
        <v>1252.05</v>
      </c>
      <c r="AB379">
        <v>1392.95</v>
      </c>
      <c r="AC379" s="1">
        <f>(Table2[[#This Row],[Close Price]]/Table2[[#This Row],[Day Low]])-1</f>
        <v>2.8094523630907808E-2</v>
      </c>
      <c r="AD379" s="1">
        <f>(Table2[[#This Row],[Day High]]/Table2[[#This Row],[Close Price]])-1</f>
        <v>6.9685139917545769E-3</v>
      </c>
      <c r="AE379" s="1">
        <f>(Table2[[#This Row],[Close Price]]/Table2[[#This Row],[Current Week Low]])-1</f>
        <v>3.6257088846880947E-2</v>
      </c>
      <c r="AF379" s="1">
        <f>(Table2[[#This Row],[Current Week High]]/Table2[[#This Row],[Close Price]])-1</f>
        <v>1.6417964902039506E-2</v>
      </c>
      <c r="AG379" s="1">
        <f>(Table2[[#This Row],[Close Price]]/Table2[[#This Row],[Current Month Low]])-1</f>
        <v>9.456491354179164E-2</v>
      </c>
      <c r="AH379" s="1">
        <f>(Table2[[#This Row],[Current Month High]]/Table2[[#This Row],[Close Price]])-1</f>
        <v>1.6417964902039506E-2</v>
      </c>
      <c r="AI379">
        <v>5.43252216425262</v>
      </c>
      <c r="AJ379">
        <v>39.848971886320697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-0.04</v>
      </c>
      <c r="AM379" t="s">
        <v>3202</v>
      </c>
      <c r="AN379">
        <v>8.08</v>
      </c>
      <c r="AO379" t="s">
        <v>3203</v>
      </c>
      <c r="AP379">
        <v>0.11999356742259</v>
      </c>
      <c r="AQ379">
        <f>(Table2[[#This Row],[Sharpe Ratio]]-AVERAGE(Table2[Sharpe Ratio]))/_xlfn.STDEV.P(Table2[Sharpe Ratio])</f>
        <v>0.64374730204068908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1.1728202251664515</v>
      </c>
      <c r="AS379">
        <f>_xlfn.RANK.AVG(Table2[[#This Row],[1Y Return vs Nifty Z-Score]],Table2[1Y Return vs Nifty Z-Score])</f>
        <v>435</v>
      </c>
      <c r="AT379">
        <f>_xlfn.RANK.AVG(Table2[[#This Row],[6M Return vs Nifty Z-Score]],Table2[6M Return vs Nifty Z-Score])</f>
        <v>519</v>
      </c>
      <c r="AU379">
        <f>_xlfn.RANK.AVG(Table2[[#This Row],[Sharpe Ratio Z-Score]],Table2[Sharpe Ratio Z-Score])</f>
        <v>187</v>
      </c>
      <c r="AV379">
        <f>(Table2[[#This Row],[Rank 1Y]]+Table2[[#This Row],[Rank 6M]]+Table2[[#This Row],[Rank Sharpe]])/3</f>
        <v>380.33333333333331</v>
      </c>
    </row>
    <row r="380" spans="1:48" x14ac:dyDescent="0.3">
      <c r="A380" t="s">
        <v>294</v>
      </c>
      <c r="B380" t="s">
        <v>295</v>
      </c>
      <c r="C380" t="s">
        <v>3158</v>
      </c>
      <c r="D380" t="s">
        <v>34</v>
      </c>
      <c r="E380">
        <v>94325.702452740006</v>
      </c>
      <c r="F380">
        <v>103.99</v>
      </c>
      <c r="G380">
        <v>22.080558135178698</v>
      </c>
      <c r="H380">
        <f>(Table2[[#This Row],[1Y Return vs Nifty]]-AVERAGE(Table2[1Y Return vs Nifty]))/_xlfn.STDEV.P(Table2[1Y Return vs Nifty])</f>
        <v>-0.10730399399617305</v>
      </c>
      <c r="I380">
        <v>-11.568671185675001</v>
      </c>
      <c r="J380">
        <f>(Table2[[#This Row],[1M Return vs Nifty]]-AVERAGE(Table2[1M Return vs Nifty]))/_xlfn.STDEV.P(Table2[1M Return vs Nifty])</f>
        <v>-1.0541129709614827</v>
      </c>
      <c r="K380">
        <v>-21.9514801371155</v>
      </c>
      <c r="L380">
        <f>(Table2[[#This Row],[6M Return vs Nifty]]-AVERAGE(Table2[6M Return vs Nifty]))/_xlfn.STDEV.P(Table2[6M Return vs Nifty])</f>
        <v>-1.1398083210742611</v>
      </c>
      <c r="M380">
        <v>-7.2771232451931898</v>
      </c>
      <c r="N380">
        <f>(Table2[[#This Row],[1W Return vs Nifty]]-AVERAGE(Table2[1W Return vs Nifty]))/_xlfn.STDEV.P(Table2[1W Return vs Nifty])</f>
        <v>-1.2243576012750075</v>
      </c>
      <c r="O380">
        <v>107.71</v>
      </c>
      <c r="P380">
        <v>110.57628952094301</v>
      </c>
      <c r="Q380">
        <v>105.47017654779501</v>
      </c>
      <c r="R380">
        <v>36.303252927768902</v>
      </c>
      <c r="S380" s="1">
        <f>(Table2[[#This Row],[Close Price]]-Table2[[#This Row],[20D EMA]])/Table2[[#This Row],[20D EMA]]</f>
        <v>-3.4537183177049478E-2</v>
      </c>
      <c r="T380" s="1">
        <f>(Table2[[#This Row],[Close Price]]-Table2[[#This Row],[50D EMA]])/Table2[[#This Row],[50D EMA]]</f>
        <v>-5.9563307373373002E-2</v>
      </c>
      <c r="U380" s="1">
        <f>(Table2[[#This Row],[Close Price]]-Table2[[#This Row],[200D EMA]])/Table2[[#This Row],[200D EMA]]</f>
        <v>-1.4034076705316336E-2</v>
      </c>
      <c r="V380">
        <v>0.98554807498866404</v>
      </c>
      <c r="W380">
        <v>101.92</v>
      </c>
      <c r="X380">
        <v>104.3</v>
      </c>
      <c r="Y380">
        <v>100.69</v>
      </c>
      <c r="Z380">
        <v>104.9</v>
      </c>
      <c r="AA380">
        <v>100.69</v>
      </c>
      <c r="AB380">
        <v>113.46</v>
      </c>
      <c r="AC380" s="1">
        <f>(Table2[[#This Row],[Close Price]]/Table2[[#This Row],[Day Low]])-1</f>
        <v>2.0310047095761341E-2</v>
      </c>
      <c r="AD380" s="1">
        <f>(Table2[[#This Row],[Day High]]/Table2[[#This Row],[Close Price]])-1</f>
        <v>2.9810558707568102E-3</v>
      </c>
      <c r="AE380" s="1">
        <f>(Table2[[#This Row],[Close Price]]/Table2[[#This Row],[Current Week Low]])-1</f>
        <v>3.2773860363491947E-2</v>
      </c>
      <c r="AF380" s="1">
        <f>(Table2[[#This Row],[Current Week High]]/Table2[[#This Row],[Close Price]])-1</f>
        <v>8.7508414270605073E-3</v>
      </c>
      <c r="AG380" s="1">
        <f>(Table2[[#This Row],[Close Price]]/Table2[[#This Row],[Current Month Low]])-1</f>
        <v>3.2773860363491947E-2</v>
      </c>
      <c r="AH380" s="1">
        <f>(Table2[[#This Row],[Current Month High]]/Table2[[#This Row],[Close Price]])-1</f>
        <v>9.1066448696990099E-2</v>
      </c>
      <c r="AI380">
        <v>23.954226367919901</v>
      </c>
      <c r="AJ380">
        <v>51.987722888044402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</v>
      </c>
      <c r="AM380" t="s">
        <v>3202</v>
      </c>
      <c r="AN380">
        <v>-6.19</v>
      </c>
      <c r="AO380" t="s">
        <v>3202</v>
      </c>
      <c r="AP380">
        <v>0.14643656211002101</v>
      </c>
      <c r="AQ380">
        <f>(Table2[[#This Row],[Sharpe Ratio]]-AVERAGE(Table2[Sharpe Ratio]))/_xlfn.STDEV.P(Table2[Sharpe Ratio])</f>
        <v>0.9525031470961729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336</v>
      </c>
      <c r="AT380">
        <f>_xlfn.RANK.AVG(Table2[[#This Row],[6M Return vs Nifty Z-Score]],Table2[6M Return vs Nifty Z-Score])</f>
        <v>683</v>
      </c>
      <c r="AU380">
        <f>_xlfn.RANK.AVG(Table2[[#This Row],[Sharpe Ratio Z-Score]],Table2[Sharpe Ratio Z-Score])</f>
        <v>123</v>
      </c>
      <c r="AV380">
        <f>(Table2[[#This Row],[Rank 1Y]]+Table2[[#This Row],[Rank 6M]]+Table2[[#This Row],[Rank Sharpe]])/3</f>
        <v>380.66666666666669</v>
      </c>
    </row>
    <row r="381" spans="1:48" x14ac:dyDescent="0.3">
      <c r="A381" t="s">
        <v>1783</v>
      </c>
      <c r="B381" t="s">
        <v>1784</v>
      </c>
      <c r="C381" t="s">
        <v>3166</v>
      </c>
      <c r="D381" t="s">
        <v>116</v>
      </c>
      <c r="E381">
        <v>4498.2380835000004</v>
      </c>
      <c r="F381">
        <v>951</v>
      </c>
      <c r="G381">
        <v>43.015899449430897</v>
      </c>
      <c r="H381">
        <f>(Table2[[#This Row],[1Y Return vs Nifty]]-AVERAGE(Table2[1Y Return vs Nifty]))/_xlfn.STDEV.P(Table2[1Y Return vs Nifty])</f>
        <v>0.238544524491449</v>
      </c>
      <c r="I381">
        <v>-3.7299267865662098</v>
      </c>
      <c r="J381">
        <f>(Table2[[#This Row],[1M Return vs Nifty]]-AVERAGE(Table2[1M Return vs Nifty]))/_xlfn.STDEV.P(Table2[1M Return vs Nifty])</f>
        <v>-0.3126496152165546</v>
      </c>
      <c r="K381">
        <v>21.742620794312302</v>
      </c>
      <c r="L381">
        <f>(Table2[[#This Row],[6M Return vs Nifty]]-AVERAGE(Table2[6M Return vs Nifty]))/_xlfn.STDEV.P(Table2[6M Return vs Nifty])</f>
        <v>0.21662720617455511</v>
      </c>
      <c r="M381">
        <v>-0.53049466429227898</v>
      </c>
      <c r="N381">
        <f>(Table2[[#This Row],[1W Return vs Nifty]]-AVERAGE(Table2[1W Return vs Nifty]))/_xlfn.STDEV.P(Table2[1W Return vs Nifty])</f>
        <v>0.33778288010175106</v>
      </c>
      <c r="O381">
        <v>896.75</v>
      </c>
      <c r="P381">
        <v>873.81462211150802</v>
      </c>
      <c r="Q381">
        <v>785.70641461529601</v>
      </c>
      <c r="R381">
        <v>66.212551748088003</v>
      </c>
      <c r="S381" s="1">
        <f>(Table2[[#This Row],[Close Price]]-Table2[[#This Row],[20D EMA]])/Table2[[#This Row],[20D EMA]]</f>
        <v>6.0496236409255645E-2</v>
      </c>
      <c r="T381" s="1">
        <f>(Table2[[#This Row],[Close Price]]-Table2[[#This Row],[50D EMA]])/Table2[[#This Row],[50D EMA]]</f>
        <v>8.8331524713993984E-2</v>
      </c>
      <c r="U381" s="1">
        <f>(Table2[[#This Row],[Close Price]]-Table2[[#This Row],[200D EMA]])/Table2[[#This Row],[200D EMA]]</f>
        <v>0.21037576162037111</v>
      </c>
      <c r="V381">
        <v>0.71532133035938195</v>
      </c>
      <c r="W381">
        <v>910.05</v>
      </c>
      <c r="X381">
        <v>978.95</v>
      </c>
      <c r="Y381">
        <v>875.65</v>
      </c>
      <c r="Z381">
        <v>978.95</v>
      </c>
      <c r="AA381">
        <v>830</v>
      </c>
      <c r="AB381">
        <v>978.95</v>
      </c>
      <c r="AC381" s="1">
        <f>(Table2[[#This Row],[Close Price]]/Table2[[#This Row],[Day Low]])-1</f>
        <v>4.4997527608373167E-2</v>
      </c>
      <c r="AD381" s="1">
        <f>(Table2[[#This Row],[Day High]]/Table2[[#This Row],[Close Price]])-1</f>
        <v>2.939011566771832E-2</v>
      </c>
      <c r="AE381" s="1">
        <f>(Table2[[#This Row],[Close Price]]/Table2[[#This Row],[Current Week Low]])-1</f>
        <v>8.6050362587791973E-2</v>
      </c>
      <c r="AF381" s="1">
        <f>(Table2[[#This Row],[Current Week High]]/Table2[[#This Row],[Close Price]])-1</f>
        <v>2.939011566771832E-2</v>
      </c>
      <c r="AG381" s="1">
        <f>(Table2[[#This Row],[Close Price]]/Table2[[#This Row],[Current Month Low]])-1</f>
        <v>0.14578313253012043</v>
      </c>
      <c r="AH381" s="1">
        <f>(Table2[[#This Row],[Current Month High]]/Table2[[#This Row],[Close Price]])-1</f>
        <v>2.939011566771832E-2</v>
      </c>
      <c r="AI381">
        <v>2.9390115667718302</v>
      </c>
      <c r="AJ381">
        <v>76.421482237269203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-0.05</v>
      </c>
      <c r="AM381" t="s">
        <v>3202</v>
      </c>
      <c r="AN381">
        <v>8.0399999999999991</v>
      </c>
      <c r="AO381" t="s">
        <v>3203</v>
      </c>
      <c r="AP381">
        <v>-4.1559437909729997E-2</v>
      </c>
      <c r="AQ381">
        <f>(Table2[[#This Row],[Sharpe Ratio]]-AVERAGE(Table2[Sharpe Ratio]))/_xlfn.STDEV.P(Table2[Sharpe Ratio])</f>
        <v>-1.2425910371771047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-0.76228604162590408</v>
      </c>
      <c r="AS381">
        <f>_xlfn.RANK.AVG(Table2[[#This Row],[1Y Return vs Nifty Z-Score]],Table2[1Y Return vs Nifty Z-Score])</f>
        <v>232</v>
      </c>
      <c r="AT381">
        <f>_xlfn.RANK.AVG(Table2[[#This Row],[6M Return vs Nifty Z-Score]],Table2[6M Return vs Nifty Z-Score])</f>
        <v>253</v>
      </c>
      <c r="AU381">
        <f>_xlfn.RANK.AVG(Table2[[#This Row],[Sharpe Ratio Z-Score]],Table2[Sharpe Ratio Z-Score])</f>
        <v>658</v>
      </c>
      <c r="AV381">
        <f>(Table2[[#This Row],[Rank 1Y]]+Table2[[#This Row],[Rank 6M]]+Table2[[#This Row],[Rank Sharpe]])/3</f>
        <v>381</v>
      </c>
    </row>
    <row r="382" spans="1:48" x14ac:dyDescent="0.3">
      <c r="A382" t="s">
        <v>441</v>
      </c>
      <c r="B382" t="s">
        <v>442</v>
      </c>
      <c r="C382" t="s">
        <v>3156</v>
      </c>
      <c r="D382" t="s">
        <v>443</v>
      </c>
      <c r="E382">
        <v>51420.003016640003</v>
      </c>
      <c r="F382">
        <v>342.8</v>
      </c>
      <c r="G382">
        <v>19.071122656351601</v>
      </c>
      <c r="H382">
        <f>(Table2[[#This Row],[1Y Return vs Nifty]]-AVERAGE(Table2[1Y Return vs Nifty]))/_xlfn.STDEV.P(Table2[1Y Return vs Nifty])</f>
        <v>-0.15701939085611749</v>
      </c>
      <c r="I382">
        <v>-11.6136314796631</v>
      </c>
      <c r="J382">
        <f>(Table2[[#This Row],[1M Return vs Nifty]]-AVERAGE(Table2[1M Return vs Nifty]))/_xlfn.STDEV.P(Table2[1M Return vs Nifty])</f>
        <v>-1.0583657452271527</v>
      </c>
      <c r="K382">
        <v>10.6910060059821</v>
      </c>
      <c r="L382">
        <f>(Table2[[#This Row],[6M Return vs Nifty]]-AVERAGE(Table2[6M Return vs Nifty]))/_xlfn.STDEV.P(Table2[6M Return vs Nifty])</f>
        <v>-0.12645807565526451</v>
      </c>
      <c r="M382">
        <v>-9.3165671361450997</v>
      </c>
      <c r="N382">
        <f>(Table2[[#This Row],[1W Return vs Nifty]]-AVERAGE(Table2[1W Return vs Nifty]))/_xlfn.STDEV.P(Table2[1W Return vs Nifty])</f>
        <v>-1.6965783295023613</v>
      </c>
      <c r="O382">
        <v>356.94</v>
      </c>
      <c r="P382">
        <v>352.278041003174</v>
      </c>
      <c r="Q382">
        <v>305.203854297085</v>
      </c>
      <c r="R382">
        <v>33.488381399533203</v>
      </c>
      <c r="S382" s="1">
        <f>(Table2[[#This Row],[Close Price]]-Table2[[#This Row],[20D EMA]])/Table2[[#This Row],[20D EMA]]</f>
        <v>-3.9614501036588742E-2</v>
      </c>
      <c r="T382" s="1">
        <f>(Table2[[#This Row],[Close Price]]-Table2[[#This Row],[50D EMA]])/Table2[[#This Row],[50D EMA]]</f>
        <v>-2.690500087994014E-2</v>
      </c>
      <c r="U382" s="1">
        <f>(Table2[[#This Row],[Close Price]]-Table2[[#This Row],[200D EMA]])/Table2[[#This Row],[200D EMA]]</f>
        <v>0.12318371859851736</v>
      </c>
      <c r="V382">
        <v>0.64067481667751003</v>
      </c>
      <c r="W382">
        <v>337.65</v>
      </c>
      <c r="X382">
        <v>343.35</v>
      </c>
      <c r="Y382">
        <v>334.1</v>
      </c>
      <c r="Z382">
        <v>352.4</v>
      </c>
      <c r="AA382">
        <v>334.1</v>
      </c>
      <c r="AB382">
        <v>372.25</v>
      </c>
      <c r="AC382" s="1">
        <f>(Table2[[#This Row],[Close Price]]/Table2[[#This Row],[Day Low]])-1</f>
        <v>1.5252480379090771E-2</v>
      </c>
      <c r="AD382" s="1">
        <f>(Table2[[#This Row],[Day High]]/Table2[[#This Row],[Close Price]])-1</f>
        <v>1.6044340723453399E-3</v>
      </c>
      <c r="AE382" s="1">
        <f>(Table2[[#This Row],[Close Price]]/Table2[[#This Row],[Current Week Low]])-1</f>
        <v>2.6040107752169916E-2</v>
      </c>
      <c r="AF382" s="1">
        <f>(Table2[[#This Row],[Current Week High]]/Table2[[#This Row],[Close Price]])-1</f>
        <v>2.8004667444573972E-2</v>
      </c>
      <c r="AG382" s="1">
        <f>(Table2[[#This Row],[Close Price]]/Table2[[#This Row],[Current Month Low]])-1</f>
        <v>2.6040107752169916E-2</v>
      </c>
      <c r="AH382" s="1">
        <f>(Table2[[#This Row],[Current Month High]]/Table2[[#This Row],[Close Price]])-1</f>
        <v>8.5910151691948711E-2</v>
      </c>
      <c r="AI382">
        <v>12.0770128354725</v>
      </c>
      <c r="AJ382">
        <v>78.821074595722493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0.02</v>
      </c>
      <c r="AM382" t="s">
        <v>3203</v>
      </c>
      <c r="AN382">
        <v>-7.19</v>
      </c>
      <c r="AO382" t="s">
        <v>3202</v>
      </c>
      <c r="AP382">
        <v>3.6742339588904001E-2</v>
      </c>
      <c r="AQ382">
        <f>(Table2[[#This Row],[Sharpe Ratio]]-AVERAGE(Table2[Sharpe Ratio]))/_xlfn.STDEV.P(Table2[Sharpe Ratio])</f>
        <v>-0.32831745482719377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-3.3667389960680896</v>
      </c>
      <c r="AS382">
        <f>_xlfn.RANK.AVG(Table2[[#This Row],[1Y Return vs Nifty Z-Score]],Table2[1Y Return vs Nifty Z-Score])</f>
        <v>354</v>
      </c>
      <c r="AT382">
        <f>_xlfn.RANK.AVG(Table2[[#This Row],[6M Return vs Nifty Z-Score]],Table2[6M Return vs Nifty Z-Score])</f>
        <v>360</v>
      </c>
      <c r="AU382">
        <f>_xlfn.RANK.AVG(Table2[[#This Row],[Sharpe Ratio Z-Score]],Table2[Sharpe Ratio Z-Score])</f>
        <v>430</v>
      </c>
      <c r="AV382">
        <f>(Table2[[#This Row],[Rank 1Y]]+Table2[[#This Row],[Rank 6M]]+Table2[[#This Row],[Rank Sharpe]])/3</f>
        <v>381.33333333333331</v>
      </c>
    </row>
    <row r="383" spans="1:48" x14ac:dyDescent="0.3">
      <c r="A383" t="s">
        <v>651</v>
      </c>
      <c r="B383" t="s">
        <v>652</v>
      </c>
      <c r="C383" t="s">
        <v>3162</v>
      </c>
      <c r="D383" t="s">
        <v>54</v>
      </c>
      <c r="E383">
        <v>29247.372330679998</v>
      </c>
      <c r="F383">
        <v>1883.35</v>
      </c>
      <c r="G383">
        <v>1.82802816751682</v>
      </c>
      <c r="H383">
        <f>(Table2[[#This Row],[1Y Return vs Nifty]]-AVERAGE(Table2[1Y Return vs Nifty]))/_xlfn.STDEV.P(Table2[1Y Return vs Nifty])</f>
        <v>-0.44187257732152302</v>
      </c>
      <c r="I383">
        <v>-7.7348720119187497</v>
      </c>
      <c r="J383">
        <f>(Table2[[#This Row],[1M Return vs Nifty]]-AVERAGE(Table2[1M Return vs Nifty]))/_xlfn.STDEV.P(Table2[1M Return vs Nifty])</f>
        <v>-0.6914756076423485</v>
      </c>
      <c r="K383">
        <v>5.2813290756684097</v>
      </c>
      <c r="L383">
        <f>(Table2[[#This Row],[6M Return vs Nifty]]-AVERAGE(Table2[6M Return vs Nifty]))/_xlfn.STDEV.P(Table2[6M Return vs Nifty])</f>
        <v>-0.29439557345918205</v>
      </c>
      <c r="M383">
        <v>-4.29514195880403</v>
      </c>
      <c r="N383">
        <f>(Table2[[#This Row],[1W Return vs Nifty]]-AVERAGE(Table2[1W Return vs Nifty]))/_xlfn.STDEV.P(Table2[1W Return vs Nifty])</f>
        <v>-0.53389811824320177</v>
      </c>
      <c r="O383">
        <v>1919.59</v>
      </c>
      <c r="P383">
        <v>1890.3264628227701</v>
      </c>
      <c r="Q383">
        <v>1721.4590876677401</v>
      </c>
      <c r="R383">
        <v>36.058424825434898</v>
      </c>
      <c r="S383" s="1">
        <f>(Table2[[#This Row],[Close Price]]-Table2[[#This Row],[20D EMA]])/Table2[[#This Row],[20D EMA]]</f>
        <v>-1.8879031459842995E-2</v>
      </c>
      <c r="T383" s="1">
        <f>(Table2[[#This Row],[Close Price]]-Table2[[#This Row],[50D EMA]])/Table2[[#This Row],[50D EMA]]</f>
        <v>-3.6906126851508994E-3</v>
      </c>
      <c r="U383" s="1">
        <f>(Table2[[#This Row],[Close Price]]-Table2[[#This Row],[200D EMA]])/Table2[[#This Row],[200D EMA]]</f>
        <v>9.4042846264555863E-2</v>
      </c>
      <c r="V383">
        <v>0.81701906970762495</v>
      </c>
      <c r="W383">
        <v>1864.3</v>
      </c>
      <c r="X383">
        <v>1904.7</v>
      </c>
      <c r="Y383">
        <v>1850</v>
      </c>
      <c r="Z383">
        <v>1980</v>
      </c>
      <c r="AA383">
        <v>1850</v>
      </c>
      <c r="AB383">
        <v>1991.35</v>
      </c>
      <c r="AC383" s="1">
        <f>(Table2[[#This Row],[Close Price]]/Table2[[#This Row],[Day Low]])-1</f>
        <v>1.0218312503352367E-2</v>
      </c>
      <c r="AD383" s="1">
        <f>(Table2[[#This Row],[Day High]]/Table2[[#This Row],[Close Price]])-1</f>
        <v>1.1336182865638422E-2</v>
      </c>
      <c r="AE383" s="1">
        <f>(Table2[[#This Row],[Close Price]]/Table2[[#This Row],[Current Week Low]])-1</f>
        <v>1.8027027027027076E-2</v>
      </c>
      <c r="AF383" s="1">
        <f>(Table2[[#This Row],[Current Week High]]/Table2[[#This Row],[Close Price]])-1</f>
        <v>5.1318129928053846E-2</v>
      </c>
      <c r="AG383" s="1">
        <f>(Table2[[#This Row],[Close Price]]/Table2[[#This Row],[Current Month Low]])-1</f>
        <v>1.8027027027027076E-2</v>
      </c>
      <c r="AH383" s="1">
        <f>(Table2[[#This Row],[Current Month High]]/Table2[[#This Row],[Close Price]])-1</f>
        <v>5.7344625268803018E-2</v>
      </c>
      <c r="AI383">
        <v>7.7866567552499601</v>
      </c>
      <c r="AJ383">
        <v>51.339949375225899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-0.1</v>
      </c>
      <c r="AM383" t="s">
        <v>3202</v>
      </c>
      <c r="AN383">
        <v>-3.82</v>
      </c>
      <c r="AO383" t="s">
        <v>3202</v>
      </c>
      <c r="AP383">
        <v>8.7458537050322999E-2</v>
      </c>
      <c r="AQ383">
        <f>(Table2[[#This Row],[Sharpe Ratio]]-AVERAGE(Table2[Sharpe Ratio]))/_xlfn.STDEV.P(Table2[Sharpe Ratio])</f>
        <v>0.26385913448491888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-1.6977827421813365</v>
      </c>
      <c r="AS383">
        <f>_xlfn.RANK.AVG(Table2[[#This Row],[1Y Return vs Nifty Z-Score]],Table2[1Y Return vs Nifty Z-Score])</f>
        <v>457</v>
      </c>
      <c r="AT383">
        <f>_xlfn.RANK.AVG(Table2[[#This Row],[6M Return vs Nifty Z-Score]],Table2[6M Return vs Nifty Z-Score])</f>
        <v>416</v>
      </c>
      <c r="AU383">
        <f>_xlfn.RANK.AVG(Table2[[#This Row],[Sharpe Ratio Z-Score]],Table2[Sharpe Ratio Z-Score])</f>
        <v>272</v>
      </c>
      <c r="AV383">
        <f>(Table2[[#This Row],[Rank 1Y]]+Table2[[#This Row],[Rank 6M]]+Table2[[#This Row],[Rank Sharpe]])/3</f>
        <v>381.66666666666669</v>
      </c>
    </row>
    <row r="384" spans="1:48" x14ac:dyDescent="0.3">
      <c r="A384" t="s">
        <v>1757</v>
      </c>
      <c r="B384" t="s">
        <v>1758</v>
      </c>
      <c r="C384" t="s">
        <v>3172</v>
      </c>
      <c r="D384" t="s">
        <v>471</v>
      </c>
      <c r="E384">
        <v>4633.5490370999996</v>
      </c>
      <c r="F384">
        <v>404.5</v>
      </c>
      <c r="G384">
        <v>4.7927444541112996</v>
      </c>
      <c r="H384">
        <f>(Table2[[#This Row],[1Y Return vs Nifty]]-AVERAGE(Table2[1Y Return vs Nifty]))/_xlfn.STDEV.P(Table2[1Y Return vs Nifty])</f>
        <v>-0.39289593442548382</v>
      </c>
      <c r="I384">
        <v>4.9290448388233203</v>
      </c>
      <c r="J384">
        <f>(Table2[[#This Row],[1M Return vs Nifty]]-AVERAGE(Table2[1M Return vs Nifty]))/_xlfn.STDEV.P(Table2[1M Return vs Nifty])</f>
        <v>0.50639867004088768</v>
      </c>
      <c r="K384">
        <v>-3.0295524432929701</v>
      </c>
      <c r="L384">
        <f>(Table2[[#This Row],[6M Return vs Nifty]]-AVERAGE(Table2[6M Return vs Nifty]))/_xlfn.STDEV.P(Table2[6M Return vs Nifty])</f>
        <v>-0.55239779148780344</v>
      </c>
      <c r="M384">
        <v>12.1897756457148</v>
      </c>
      <c r="N384">
        <f>(Table2[[#This Row],[1W Return vs Nifty]]-AVERAGE(Table2[1W Return vs Nifty]))/_xlfn.STDEV.P(Table2[1W Return vs Nifty])</f>
        <v>3.2830834768426929</v>
      </c>
      <c r="O384">
        <v>375.01</v>
      </c>
      <c r="P384">
        <v>372.33008019236701</v>
      </c>
      <c r="Q384">
        <v>360.35242701938103</v>
      </c>
      <c r="R384">
        <v>75.547530586057405</v>
      </c>
      <c r="S384" s="1">
        <f>(Table2[[#This Row],[Close Price]]-Table2[[#This Row],[20D EMA]])/Table2[[#This Row],[20D EMA]]</f>
        <v>7.8637902989253647E-2</v>
      </c>
      <c r="T384" s="1">
        <f>(Table2[[#This Row],[Close Price]]-Table2[[#This Row],[50D EMA]])/Table2[[#This Row],[50D EMA]]</f>
        <v>8.6401613834187596E-2</v>
      </c>
      <c r="U384" s="1">
        <f>(Table2[[#This Row],[Close Price]]-Table2[[#This Row],[200D EMA]])/Table2[[#This Row],[200D EMA]]</f>
        <v>0.12251221213016712</v>
      </c>
      <c r="V384">
        <v>1.83719824098507</v>
      </c>
      <c r="W384">
        <v>401.55</v>
      </c>
      <c r="X384">
        <v>423.65</v>
      </c>
      <c r="Y384">
        <v>359.65</v>
      </c>
      <c r="Z384">
        <v>423.65</v>
      </c>
      <c r="AA384">
        <v>357.05</v>
      </c>
      <c r="AB384">
        <v>423.65</v>
      </c>
      <c r="AC384" s="1">
        <f>(Table2[[#This Row],[Close Price]]/Table2[[#This Row],[Day Low]])-1</f>
        <v>7.3465321877723699E-3</v>
      </c>
      <c r="AD384" s="1">
        <f>(Table2[[#This Row],[Day High]]/Table2[[#This Row],[Close Price]])-1</f>
        <v>4.7342398022249599E-2</v>
      </c>
      <c r="AE384" s="1">
        <f>(Table2[[#This Row],[Close Price]]/Table2[[#This Row],[Current Week Low]])-1</f>
        <v>0.12470457389128331</v>
      </c>
      <c r="AF384" s="1">
        <f>(Table2[[#This Row],[Current Week High]]/Table2[[#This Row],[Close Price]])-1</f>
        <v>4.7342398022249599E-2</v>
      </c>
      <c r="AG384" s="1">
        <f>(Table2[[#This Row],[Close Price]]/Table2[[#This Row],[Current Month Low]])-1</f>
        <v>0.13289455258367178</v>
      </c>
      <c r="AH384" s="1">
        <f>(Table2[[#This Row],[Current Month High]]/Table2[[#This Row],[Close Price]])-1</f>
        <v>4.7342398022249599E-2</v>
      </c>
      <c r="AI384">
        <v>13.436341161928301</v>
      </c>
      <c r="AJ384">
        <v>43.668975315219299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0.01</v>
      </c>
      <c r="AM384" t="s">
        <v>3203</v>
      </c>
      <c r="AN384">
        <v>7.79</v>
      </c>
      <c r="AO384" t="s">
        <v>3203</v>
      </c>
      <c r="AP384">
        <v>0.114902545231541</v>
      </c>
      <c r="AQ384">
        <f>(Table2[[#This Row],[Sharpe Ratio]]-AVERAGE(Table2[Sharpe Ratio]))/_xlfn.STDEV.P(Table2[Sharpe Ratio])</f>
        <v>0.58430309470434272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3.4284915156746361</v>
      </c>
      <c r="AS384">
        <f>_xlfn.RANK.AVG(Table2[[#This Row],[1Y Return vs Nifty Z-Score]],Table2[1Y Return vs Nifty Z-Score])</f>
        <v>436</v>
      </c>
      <c r="AT384">
        <f>_xlfn.RANK.AVG(Table2[[#This Row],[6M Return vs Nifty Z-Score]],Table2[6M Return vs Nifty Z-Score])</f>
        <v>511</v>
      </c>
      <c r="AU384">
        <f>_xlfn.RANK.AVG(Table2[[#This Row],[Sharpe Ratio Z-Score]],Table2[Sharpe Ratio Z-Score])</f>
        <v>198</v>
      </c>
      <c r="AV384">
        <f>(Table2[[#This Row],[Rank 1Y]]+Table2[[#This Row],[Rank 6M]]+Table2[[#This Row],[Rank Sharpe]])/3</f>
        <v>381.66666666666669</v>
      </c>
    </row>
    <row r="385" spans="1:48" x14ac:dyDescent="0.3">
      <c r="A385" t="s">
        <v>789</v>
      </c>
      <c r="B385" t="s">
        <v>790</v>
      </c>
      <c r="C385" t="s">
        <v>3164</v>
      </c>
      <c r="D385" t="s">
        <v>206</v>
      </c>
      <c r="E385">
        <v>21255.67398331</v>
      </c>
      <c r="F385">
        <v>560.29999999999995</v>
      </c>
      <c r="G385">
        <v>-13.921385828945899</v>
      </c>
      <c r="H385">
        <f>(Table2[[#This Row],[1Y Return vs Nifty]]-AVERAGE(Table2[1Y Return vs Nifty]))/_xlfn.STDEV.P(Table2[1Y Return vs Nifty])</f>
        <v>-0.70205039892774368</v>
      </c>
      <c r="I385">
        <v>-2.8665332993194999</v>
      </c>
      <c r="J385">
        <f>(Table2[[#This Row],[1M Return vs Nifty]]-AVERAGE(Table2[1M Return vs Nifty]))/_xlfn.STDEV.P(Table2[1M Return vs Nifty])</f>
        <v>-0.23098160822616917</v>
      </c>
      <c r="K385">
        <v>13.671312883939899</v>
      </c>
      <c r="L385">
        <f>(Table2[[#This Row],[6M Return vs Nifty]]-AVERAGE(Table2[6M Return vs Nifty]))/_xlfn.STDEV.P(Table2[6M Return vs Nifty])</f>
        <v>-3.3937711459871504E-2</v>
      </c>
      <c r="M385">
        <v>-5.9386234947112504</v>
      </c>
      <c r="N385">
        <f>(Table2[[#This Row],[1W Return vs Nifty]]-AVERAGE(Table2[1W Return vs Nifty]))/_xlfn.STDEV.P(Table2[1W Return vs Nifty])</f>
        <v>-0.91443619097835283</v>
      </c>
      <c r="O385">
        <v>567.26</v>
      </c>
      <c r="P385">
        <v>566.04022508384799</v>
      </c>
      <c r="Q385">
        <v>523.76376382689</v>
      </c>
      <c r="R385">
        <v>41.125329717264997</v>
      </c>
      <c r="S385" s="1">
        <f>(Table2[[#This Row],[Close Price]]-Table2[[#This Row],[20D EMA]])/Table2[[#This Row],[20D EMA]]</f>
        <v>-1.2269506046610085E-2</v>
      </c>
      <c r="T385" s="1">
        <f>(Table2[[#This Row],[Close Price]]-Table2[[#This Row],[50D EMA]])/Table2[[#This Row],[50D EMA]]</f>
        <v>-1.0141019718161774E-2</v>
      </c>
      <c r="U385" s="1">
        <f>(Table2[[#This Row],[Close Price]]-Table2[[#This Row],[200D EMA]])/Table2[[#This Row],[200D EMA]]</f>
        <v>6.9757090307579206E-2</v>
      </c>
      <c r="V385">
        <v>0.90843938450809103</v>
      </c>
      <c r="W385">
        <v>547.79999999999995</v>
      </c>
      <c r="X385">
        <v>567</v>
      </c>
      <c r="Y385">
        <v>547.79999999999995</v>
      </c>
      <c r="Z385">
        <v>567</v>
      </c>
      <c r="AA385">
        <v>547.79999999999995</v>
      </c>
      <c r="AB385">
        <v>602.85</v>
      </c>
      <c r="AC385" s="1">
        <f>(Table2[[#This Row],[Close Price]]/Table2[[#This Row],[Day Low]])-1</f>
        <v>2.2818546914932458E-2</v>
      </c>
      <c r="AD385" s="1">
        <f>(Table2[[#This Row],[Day High]]/Table2[[#This Row],[Close Price]])-1</f>
        <v>1.1957879707299668E-2</v>
      </c>
      <c r="AE385" s="1">
        <f>(Table2[[#This Row],[Close Price]]/Table2[[#This Row],[Current Week Low]])-1</f>
        <v>2.2818546914932458E-2</v>
      </c>
      <c r="AF385" s="1">
        <f>(Table2[[#This Row],[Current Week High]]/Table2[[#This Row],[Close Price]])-1</f>
        <v>1.1957879707299668E-2</v>
      </c>
      <c r="AG385" s="1">
        <f>(Table2[[#This Row],[Close Price]]/Table2[[#This Row],[Current Month Low]])-1</f>
        <v>2.2818546914932458E-2</v>
      </c>
      <c r="AH385" s="1">
        <f>(Table2[[#This Row],[Current Month High]]/Table2[[#This Row],[Close Price]])-1</f>
        <v>7.5941459932179267E-2</v>
      </c>
      <c r="AI385">
        <v>11.083348206318</v>
      </c>
      <c r="AJ385">
        <v>37.733529990167099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-0.04</v>
      </c>
      <c r="AM385" t="s">
        <v>3202</v>
      </c>
      <c r="AN385">
        <v>-3.85</v>
      </c>
      <c r="AO385" t="s">
        <v>3202</v>
      </c>
      <c r="AP385">
        <v>9.4906154390357003E-2</v>
      </c>
      <c r="AQ385">
        <f>(Table2[[#This Row],[Sharpe Ratio]]-AVERAGE(Table2[Sharpe Ratio]))/_xlfn.STDEV.P(Table2[Sharpe Ratio])</f>
        <v>0.35081960975079635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-1.5305862998413406</v>
      </c>
      <c r="AS385">
        <f>_xlfn.RANK.AVG(Table2[[#This Row],[1Y Return vs Nifty Z-Score]],Table2[1Y Return vs Nifty Z-Score])</f>
        <v>569</v>
      </c>
      <c r="AT385">
        <f>_xlfn.RANK.AVG(Table2[[#This Row],[6M Return vs Nifty Z-Score]],Table2[6M Return vs Nifty Z-Score])</f>
        <v>330</v>
      </c>
      <c r="AU385">
        <f>_xlfn.RANK.AVG(Table2[[#This Row],[Sharpe Ratio Z-Score]],Table2[Sharpe Ratio Z-Score])</f>
        <v>247</v>
      </c>
      <c r="AV385">
        <f>(Table2[[#This Row],[Rank 1Y]]+Table2[[#This Row],[Rank 6M]]+Table2[[#This Row],[Rank Sharpe]])/3</f>
        <v>382</v>
      </c>
    </row>
    <row r="386" spans="1:48" x14ac:dyDescent="0.3">
      <c r="A386" t="s">
        <v>1143</v>
      </c>
      <c r="B386" t="s">
        <v>1144</v>
      </c>
      <c r="C386" t="s">
        <v>3164</v>
      </c>
      <c r="D386" t="s">
        <v>400</v>
      </c>
      <c r="E386">
        <v>11001.233525655</v>
      </c>
      <c r="F386">
        <v>421.95</v>
      </c>
      <c r="G386">
        <v>40.752336116282997</v>
      </c>
      <c r="H386">
        <f>(Table2[[#This Row],[1Y Return vs Nifty]]-AVERAGE(Table2[1Y Return vs Nifty]))/_xlfn.STDEV.P(Table2[1Y Return vs Nifty])</f>
        <v>0.20115081719424996</v>
      </c>
      <c r="I386">
        <v>-2.35723033408253</v>
      </c>
      <c r="J386">
        <f>(Table2[[#This Row],[1M Return vs Nifty]]-AVERAGE(Table2[1M Return vs Nifty]))/_xlfn.STDEV.P(Table2[1M Return vs Nifty])</f>
        <v>-0.18280686665169205</v>
      </c>
      <c r="K386">
        <v>-23.1612306986036</v>
      </c>
      <c r="L386">
        <f>(Table2[[#This Row],[6M Return vs Nifty]]-AVERAGE(Table2[6M Return vs Nifty]))/_xlfn.STDEV.P(Table2[6M Return vs Nifty])</f>
        <v>-1.1773637028244639</v>
      </c>
      <c r="M386">
        <v>-0.80324255429118196</v>
      </c>
      <c r="N386">
        <f>(Table2[[#This Row],[1W Return vs Nifty]]-AVERAGE(Table2[1W Return vs Nifty]))/_xlfn.STDEV.P(Table2[1W Return vs Nifty])</f>
        <v>0.27462977850912035</v>
      </c>
      <c r="O386">
        <v>415</v>
      </c>
      <c r="P386">
        <v>417.99847923343702</v>
      </c>
      <c r="Q386">
        <v>400.04686231416798</v>
      </c>
      <c r="R386">
        <v>61.476059064406002</v>
      </c>
      <c r="S386" s="1">
        <f>(Table2[[#This Row],[Close Price]]-Table2[[#This Row],[20D EMA]])/Table2[[#This Row],[20D EMA]]</f>
        <v>1.67469879518072E-2</v>
      </c>
      <c r="T386" s="1">
        <f>(Table2[[#This Row],[Close Price]]-Table2[[#This Row],[50D EMA]])/Table2[[#This Row],[50D EMA]]</f>
        <v>9.4534333565270776E-3</v>
      </c>
      <c r="U386" s="1">
        <f>(Table2[[#This Row],[Close Price]]-Table2[[#This Row],[200D EMA]])/Table2[[#This Row],[200D EMA]]</f>
        <v>5.4751429767822705E-2</v>
      </c>
      <c r="V386">
        <v>0.66099329179161803</v>
      </c>
      <c r="W386">
        <v>417.35</v>
      </c>
      <c r="X386">
        <v>425.55</v>
      </c>
      <c r="Y386">
        <v>403.65</v>
      </c>
      <c r="Z386">
        <v>434.7</v>
      </c>
      <c r="AA386">
        <v>400.2</v>
      </c>
      <c r="AB386">
        <v>434.7</v>
      </c>
      <c r="AC386" s="1">
        <f>(Table2[[#This Row],[Close Price]]/Table2[[#This Row],[Day Low]])-1</f>
        <v>1.1021924044566811E-2</v>
      </c>
      <c r="AD386" s="1">
        <f>(Table2[[#This Row],[Day High]]/Table2[[#This Row],[Close Price]])-1</f>
        <v>8.5318165659438172E-3</v>
      </c>
      <c r="AE386" s="1">
        <f>(Table2[[#This Row],[Close Price]]/Table2[[#This Row],[Current Week Low]])-1</f>
        <v>4.5336306205871368E-2</v>
      </c>
      <c r="AF386" s="1">
        <f>(Table2[[#This Row],[Current Week High]]/Table2[[#This Row],[Close Price]])-1</f>
        <v>3.0216850337717815E-2</v>
      </c>
      <c r="AG386" s="1">
        <f>(Table2[[#This Row],[Close Price]]/Table2[[#This Row],[Current Month Low]])-1</f>
        <v>5.4347826086956541E-2</v>
      </c>
      <c r="AH386" s="1">
        <f>(Table2[[#This Row],[Current Month High]]/Table2[[#This Row],[Close Price]])-1</f>
        <v>3.0216850337717815E-2</v>
      </c>
      <c r="AI386">
        <v>31.2833274084607</v>
      </c>
      <c r="AJ386">
        <v>71.524390243902403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0.03</v>
      </c>
      <c r="AM386" t="s">
        <v>3203</v>
      </c>
      <c r="AN386">
        <v>3.08</v>
      </c>
      <c r="AO386" t="s">
        <v>3203</v>
      </c>
      <c r="AP386">
        <v>0.107269627277954</v>
      </c>
      <c r="AQ386">
        <f>(Table2[[#This Row],[Sharpe Ratio]]-AVERAGE(Table2[Sharpe Ratio]))/_xlfn.STDEV.P(Table2[Sharpe Ratio])</f>
        <v>0.49517899734485832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243</v>
      </c>
      <c r="AT386">
        <f>_xlfn.RANK.AVG(Table2[[#This Row],[6M Return vs Nifty Z-Score]],Table2[6M Return vs Nifty Z-Score])</f>
        <v>692</v>
      </c>
      <c r="AU386">
        <f>_xlfn.RANK.AVG(Table2[[#This Row],[Sharpe Ratio Z-Score]],Table2[Sharpe Ratio Z-Score])</f>
        <v>211</v>
      </c>
      <c r="AV386">
        <f>(Table2[[#This Row],[Rank 1Y]]+Table2[[#This Row],[Rank 6M]]+Table2[[#This Row],[Rank Sharpe]])/3</f>
        <v>382</v>
      </c>
    </row>
    <row r="387" spans="1:48" x14ac:dyDescent="0.3">
      <c r="A387" t="s">
        <v>504</v>
      </c>
      <c r="B387" t="s">
        <v>505</v>
      </c>
      <c r="C387" t="s">
        <v>3158</v>
      </c>
      <c r="D387" t="s">
        <v>51</v>
      </c>
      <c r="E387">
        <v>43462.594311071902</v>
      </c>
      <c r="F387">
        <v>174.36</v>
      </c>
      <c r="G387">
        <v>10.520210625555899</v>
      </c>
      <c r="H387">
        <f>(Table2[[#This Row],[1Y Return vs Nifty]]-AVERAGE(Table2[1Y Return vs Nifty]))/_xlfn.STDEV.P(Table2[1Y Return vs Nifty])</f>
        <v>-0.29827910156145077</v>
      </c>
      <c r="I387">
        <v>-3.8504779763453798</v>
      </c>
      <c r="J387">
        <f>(Table2[[#This Row],[1M Return vs Nifty]]-AVERAGE(Table2[1M Return vs Nifty]))/_xlfn.STDEV.P(Table2[1M Return vs Nifty])</f>
        <v>-0.32405249878587589</v>
      </c>
      <c r="K387">
        <v>-1.5770214721571501</v>
      </c>
      <c r="L387">
        <f>(Table2[[#This Row],[6M Return vs Nifty]]-AVERAGE(Table2[6M Return vs Nifty]))/_xlfn.STDEV.P(Table2[6M Return vs Nifty])</f>
        <v>-0.50730555771533314</v>
      </c>
      <c r="M387">
        <v>-3.1754549535671499</v>
      </c>
      <c r="N387">
        <f>(Table2[[#This Row],[1W Return vs Nifty]]-AVERAGE(Table2[1W Return vs Nifty]))/_xlfn.STDEV.P(Table2[1W Return vs Nifty])</f>
        <v>-0.27464145747138946</v>
      </c>
      <c r="O387">
        <v>169.67</v>
      </c>
      <c r="P387">
        <v>170.891415721485</v>
      </c>
      <c r="Q387">
        <v>161.93951695606501</v>
      </c>
      <c r="R387">
        <v>60.382502152309897</v>
      </c>
      <c r="S387" s="1">
        <f>(Table2[[#This Row],[Close Price]]-Table2[[#This Row],[20D EMA]])/Table2[[#This Row],[20D EMA]]</f>
        <v>2.7641893086579987E-2</v>
      </c>
      <c r="T387" s="1">
        <f>(Table2[[#This Row],[Close Price]]-Table2[[#This Row],[50D EMA]])/Table2[[#This Row],[50D EMA]]</f>
        <v>2.0297007101679296E-2</v>
      </c>
      <c r="U387" s="1">
        <f>(Table2[[#This Row],[Close Price]]-Table2[[#This Row],[200D EMA]])/Table2[[#This Row],[200D EMA]]</f>
        <v>7.6698283886475635E-2</v>
      </c>
      <c r="V387">
        <v>0.63552146497067297</v>
      </c>
      <c r="W387">
        <v>167.95</v>
      </c>
      <c r="X387">
        <v>174.94</v>
      </c>
      <c r="Y387">
        <v>163.33000000000001</v>
      </c>
      <c r="Z387">
        <v>174.94</v>
      </c>
      <c r="AA387">
        <v>163.33000000000001</v>
      </c>
      <c r="AB387">
        <v>174.94</v>
      </c>
      <c r="AC387" s="1">
        <f>(Table2[[#This Row],[Close Price]]/Table2[[#This Row],[Day Low]])-1</f>
        <v>3.8166120869306486E-2</v>
      </c>
      <c r="AD387" s="1">
        <f>(Table2[[#This Row],[Day High]]/Table2[[#This Row],[Close Price]])-1</f>
        <v>3.3264510208763642E-3</v>
      </c>
      <c r="AE387" s="1">
        <f>(Table2[[#This Row],[Close Price]]/Table2[[#This Row],[Current Week Low]])-1</f>
        <v>6.7531990448784773E-2</v>
      </c>
      <c r="AF387" s="1">
        <f>(Table2[[#This Row],[Current Week High]]/Table2[[#This Row],[Close Price]])-1</f>
        <v>3.3264510208763642E-3</v>
      </c>
      <c r="AG387" s="1">
        <f>(Table2[[#This Row],[Close Price]]/Table2[[#This Row],[Current Month Low]])-1</f>
        <v>6.7531990448784773E-2</v>
      </c>
      <c r="AH387" s="1">
        <f>(Table2[[#This Row],[Current Month High]]/Table2[[#This Row],[Close Price]])-1</f>
        <v>3.3264510208763642E-3</v>
      </c>
      <c r="AI387">
        <v>11.4074328974535</v>
      </c>
      <c r="AJ387">
        <v>42.625766871165602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-0.08</v>
      </c>
      <c r="AM387" t="s">
        <v>3202</v>
      </c>
      <c r="AN387">
        <v>1.94</v>
      </c>
      <c r="AO387" t="s">
        <v>3203</v>
      </c>
      <c r="AP387">
        <v>8.9005107394915003E-2</v>
      </c>
      <c r="AQ387">
        <f>(Table2[[#This Row],[Sharpe Ratio]]-AVERAGE(Table2[Sharpe Ratio]))/_xlfn.STDEV.P(Table2[Sharpe Ratio])</f>
        <v>0.28191732491783639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393</v>
      </c>
      <c r="AT387">
        <f>_xlfn.RANK.AVG(Table2[[#This Row],[6M Return vs Nifty Z-Score]],Table2[6M Return vs Nifty Z-Score])</f>
        <v>490</v>
      </c>
      <c r="AU387">
        <f>_xlfn.RANK.AVG(Table2[[#This Row],[Sharpe Ratio Z-Score]],Table2[Sharpe Ratio Z-Score])</f>
        <v>264</v>
      </c>
      <c r="AV387">
        <f>(Table2[[#This Row],[Rank 1Y]]+Table2[[#This Row],[Rank 6M]]+Table2[[#This Row],[Rank Sharpe]])/3</f>
        <v>382.33333333333331</v>
      </c>
    </row>
    <row r="388" spans="1:48" x14ac:dyDescent="0.3">
      <c r="A388" t="s">
        <v>220</v>
      </c>
      <c r="B388" t="s">
        <v>221</v>
      </c>
      <c r="C388" t="s">
        <v>3158</v>
      </c>
      <c r="D388" t="s">
        <v>34</v>
      </c>
      <c r="E388">
        <v>119711.761146576</v>
      </c>
      <c r="F388">
        <v>108.72</v>
      </c>
      <c r="G388">
        <v>35.645084100471401</v>
      </c>
      <c r="H388">
        <f>(Table2[[#This Row],[1Y Return vs Nifty]]-AVERAGE(Table2[1Y Return vs Nifty]))/_xlfn.STDEV.P(Table2[1Y Return vs Nifty])</f>
        <v>0.11677982382482781</v>
      </c>
      <c r="I388">
        <v>-10.7952538040463</v>
      </c>
      <c r="J388">
        <f>(Table2[[#This Row],[1M Return vs Nifty]]-AVERAGE(Table2[1M Return vs Nifty]))/_xlfn.STDEV.P(Table2[1M Return vs Nifty])</f>
        <v>-0.98095576389155059</v>
      </c>
      <c r="K388">
        <v>-27.3496279656034</v>
      </c>
      <c r="L388">
        <f>(Table2[[#This Row],[6M Return vs Nifty]]-AVERAGE(Table2[6M Return vs Nifty]))/_xlfn.STDEV.P(Table2[6M Return vs Nifty])</f>
        <v>-1.3073879105340223</v>
      </c>
      <c r="M388">
        <v>-6.2243777496296797</v>
      </c>
      <c r="N388">
        <f>(Table2[[#This Row],[1W Return vs Nifty]]-AVERAGE(Table2[1W Return vs Nifty]))/_xlfn.STDEV.P(Table2[1W Return vs Nifty])</f>
        <v>-0.98060083662038766</v>
      </c>
      <c r="O388">
        <v>113.12</v>
      </c>
      <c r="P388">
        <v>116.543022282236</v>
      </c>
      <c r="Q388">
        <v>111.253207630199</v>
      </c>
      <c r="R388">
        <v>28.908559927186801</v>
      </c>
      <c r="S388" s="1">
        <f>(Table2[[#This Row],[Close Price]]-Table2[[#This Row],[20D EMA]])/Table2[[#This Row],[20D EMA]]</f>
        <v>-3.8896746817538942E-2</v>
      </c>
      <c r="T388" s="1">
        <f>(Table2[[#This Row],[Close Price]]-Table2[[#This Row],[50D EMA]])/Table2[[#This Row],[50D EMA]]</f>
        <v>-6.7125617038579374E-2</v>
      </c>
      <c r="U388" s="1">
        <f>(Table2[[#This Row],[Close Price]]-Table2[[#This Row],[200D EMA]])/Table2[[#This Row],[200D EMA]]</f>
        <v>-2.2769749152934785E-2</v>
      </c>
      <c r="V388">
        <v>0.64078984027274299</v>
      </c>
      <c r="W388">
        <v>107</v>
      </c>
      <c r="X388">
        <v>109.47</v>
      </c>
      <c r="Y388">
        <v>106.85</v>
      </c>
      <c r="Z388">
        <v>110.63</v>
      </c>
      <c r="AA388">
        <v>106.85</v>
      </c>
      <c r="AB388">
        <v>117.49</v>
      </c>
      <c r="AC388" s="1">
        <f>(Table2[[#This Row],[Close Price]]/Table2[[#This Row],[Day Low]])-1</f>
        <v>1.6074766355140158E-2</v>
      </c>
      <c r="AD388" s="1">
        <f>(Table2[[#This Row],[Day High]]/Table2[[#This Row],[Close Price]])-1</f>
        <v>6.8984547461368173E-3</v>
      </c>
      <c r="AE388" s="1">
        <f>(Table2[[#This Row],[Close Price]]/Table2[[#This Row],[Current Week Low]])-1</f>
        <v>1.7501169864295729E-2</v>
      </c>
      <c r="AF388" s="1">
        <f>(Table2[[#This Row],[Current Week High]]/Table2[[#This Row],[Close Price]])-1</f>
        <v>1.7568064753495261E-2</v>
      </c>
      <c r="AG388" s="1">
        <f>(Table2[[#This Row],[Close Price]]/Table2[[#This Row],[Current Month Low]])-1</f>
        <v>1.7501169864295729E-2</v>
      </c>
      <c r="AH388" s="1">
        <f>(Table2[[#This Row],[Current Month High]]/Table2[[#This Row],[Close Price]])-1</f>
        <v>8.0665930831493649E-2</v>
      </c>
      <c r="AI388">
        <v>31.438557763060999</v>
      </c>
      <c r="AJ388">
        <v>64.105660377358504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-0.11</v>
      </c>
      <c r="AM388" t="s">
        <v>3202</v>
      </c>
      <c r="AN388">
        <v>-6.24</v>
      </c>
      <c r="AO388" t="s">
        <v>3202</v>
      </c>
      <c r="AP388">
        <v>0.120985987938121</v>
      </c>
      <c r="AQ388">
        <f>(Table2[[#This Row],[Sharpe Ratio]]-AVERAGE(Table2[Sharpe Ratio]))/_xlfn.STDEV.P(Table2[Sharpe Ratio])</f>
        <v>0.65533508317308931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262</v>
      </c>
      <c r="AT388">
        <f>_xlfn.RANK.AVG(Table2[[#This Row],[6M Return vs Nifty Z-Score]],Table2[6M Return vs Nifty Z-Score])</f>
        <v>709</v>
      </c>
      <c r="AU388">
        <f>_xlfn.RANK.AVG(Table2[[#This Row],[Sharpe Ratio Z-Score]],Table2[Sharpe Ratio Z-Score])</f>
        <v>184</v>
      </c>
      <c r="AV388">
        <f>(Table2[[#This Row],[Rank 1Y]]+Table2[[#This Row],[Rank 6M]]+Table2[[#This Row],[Rank Sharpe]])/3</f>
        <v>385</v>
      </c>
    </row>
    <row r="389" spans="1:48" x14ac:dyDescent="0.3">
      <c r="A389" t="s">
        <v>176</v>
      </c>
      <c r="B389" t="s">
        <v>177</v>
      </c>
      <c r="C389" t="s">
        <v>3165</v>
      </c>
      <c r="D389" t="s">
        <v>178</v>
      </c>
      <c r="E389">
        <v>151290.64855086</v>
      </c>
      <c r="F389">
        <v>676.2</v>
      </c>
      <c r="G389">
        <v>14.550785728686201</v>
      </c>
      <c r="H389">
        <f>(Table2[[#This Row],[1Y Return vs Nifty]]-AVERAGE(Table2[1Y Return vs Nifty]))/_xlfn.STDEV.P(Table2[1Y Return vs Nifty])</f>
        <v>-0.23169464004508969</v>
      </c>
      <c r="I389">
        <v>0.46712545366545799</v>
      </c>
      <c r="J389">
        <f>(Table2[[#This Row],[1M Return vs Nifty]]-AVERAGE(Table2[1M Return vs Nifty]))/_xlfn.STDEV.P(Table2[1M Return vs Nifty])</f>
        <v>8.4347694535342382E-2</v>
      </c>
      <c r="K389">
        <v>14.168573752384299</v>
      </c>
      <c r="L389">
        <f>(Table2[[#This Row],[6M Return vs Nifty]]-AVERAGE(Table2[6M Return vs Nifty]))/_xlfn.STDEV.P(Table2[6M Return vs Nifty])</f>
        <v>-1.8500792198685029E-2</v>
      </c>
      <c r="M389">
        <v>-4.4420018107600896</v>
      </c>
      <c r="N389">
        <f>(Table2[[#This Row],[1W Return vs Nifty]]-AVERAGE(Table2[1W Return vs Nifty]))/_xlfn.STDEV.P(Table2[1W Return vs Nifty])</f>
        <v>-0.56790261650163765</v>
      </c>
      <c r="O389">
        <v>669.86</v>
      </c>
      <c r="P389">
        <v>666.86641777313196</v>
      </c>
      <c r="Q389">
        <v>613.04676490542499</v>
      </c>
      <c r="R389">
        <v>54.661096377508002</v>
      </c>
      <c r="S389" s="1">
        <f>(Table2[[#This Row],[Close Price]]-Table2[[#This Row],[20D EMA]])/Table2[[#This Row],[20D EMA]]</f>
        <v>9.4646642582032533E-3</v>
      </c>
      <c r="T389" s="1">
        <f>(Table2[[#This Row],[Close Price]]-Table2[[#This Row],[50D EMA]])/Table2[[#This Row],[50D EMA]]</f>
        <v>1.3996179711726576E-2</v>
      </c>
      <c r="U389" s="1">
        <f>(Table2[[#This Row],[Close Price]]-Table2[[#This Row],[200D EMA]])/Table2[[#This Row],[200D EMA]]</f>
        <v>0.10301536311722929</v>
      </c>
      <c r="V389">
        <v>0.86110822886956895</v>
      </c>
      <c r="W389">
        <v>651.5</v>
      </c>
      <c r="X389">
        <v>677.9</v>
      </c>
      <c r="Y389">
        <v>645.4</v>
      </c>
      <c r="Z389">
        <v>677.9</v>
      </c>
      <c r="AA389">
        <v>645.4</v>
      </c>
      <c r="AB389">
        <v>706.7</v>
      </c>
      <c r="AC389" s="1">
        <f>(Table2[[#This Row],[Close Price]]/Table2[[#This Row],[Day Low]])-1</f>
        <v>3.7912509593246435E-2</v>
      </c>
      <c r="AD389" s="1">
        <f>(Table2[[#This Row],[Day High]]/Table2[[#This Row],[Close Price]])-1</f>
        <v>2.5140490978998731E-3</v>
      </c>
      <c r="AE389" s="1">
        <f>(Table2[[#This Row],[Close Price]]/Table2[[#This Row],[Current Week Low]])-1</f>
        <v>4.7722342733188761E-2</v>
      </c>
      <c r="AF389" s="1">
        <f>(Table2[[#This Row],[Current Week High]]/Table2[[#This Row],[Close Price]])-1</f>
        <v>2.5140490978998731E-3</v>
      </c>
      <c r="AG389" s="1">
        <f>(Table2[[#This Row],[Close Price]]/Table2[[#This Row],[Current Month Low]])-1</f>
        <v>4.7722342733188761E-2</v>
      </c>
      <c r="AH389" s="1">
        <f>(Table2[[#This Row],[Current Month High]]/Table2[[#This Row],[Close Price]])-1</f>
        <v>4.5104998521147577E-2</v>
      </c>
      <c r="AI389">
        <v>5.7749186631174103</v>
      </c>
      <c r="AJ389">
        <v>50.685236768802199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0.05</v>
      </c>
      <c r="AM389" t="s">
        <v>3203</v>
      </c>
      <c r="AN389">
        <v>-3.88</v>
      </c>
      <c r="AO389" t="s">
        <v>3202</v>
      </c>
      <c r="AP389">
        <v>2.6593029160897001E-2</v>
      </c>
      <c r="AQ389">
        <f>(Table2[[#This Row],[Sharpe Ratio]]-AVERAGE(Table2[Sharpe Ratio]))/_xlfn.STDEV.P(Table2[Sharpe Ratio])</f>
        <v>-0.44682365864302853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-1.1805740128530986</v>
      </c>
      <c r="AS389">
        <f>_xlfn.RANK.AVG(Table2[[#This Row],[1Y Return vs Nifty Z-Score]],Table2[1Y Return vs Nifty Z-Score])</f>
        <v>374</v>
      </c>
      <c r="AT389">
        <f>_xlfn.RANK.AVG(Table2[[#This Row],[6M Return vs Nifty Z-Score]],Table2[6M Return vs Nifty Z-Score])</f>
        <v>322</v>
      </c>
      <c r="AU389">
        <f>_xlfn.RANK.AVG(Table2[[#This Row],[Sharpe Ratio Z-Score]],Table2[Sharpe Ratio Z-Score])</f>
        <v>460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259</v>
      </c>
      <c r="B390" t="s">
        <v>260</v>
      </c>
      <c r="C390" t="s">
        <v>3158</v>
      </c>
      <c r="D390" t="s">
        <v>40</v>
      </c>
      <c r="E390">
        <v>104948.62723971999</v>
      </c>
      <c r="F390">
        <v>2122.4499999999998</v>
      </c>
      <c r="G390">
        <v>30.172635186152</v>
      </c>
      <c r="H390">
        <f>(Table2[[#This Row],[1Y Return vs Nifty]]-AVERAGE(Table2[1Y Return vs Nifty]))/_xlfn.STDEV.P(Table2[1Y Return vs Nifty])</f>
        <v>2.6375835606679932E-2</v>
      </c>
      <c r="I390">
        <v>3.3890164463666399</v>
      </c>
      <c r="J390">
        <f>(Table2[[#This Row],[1M Return vs Nifty]]-AVERAGE(Table2[1M Return vs Nifty]))/_xlfn.STDEV.P(Table2[1M Return vs Nifty])</f>
        <v>0.36072806749601832</v>
      </c>
      <c r="K390">
        <v>14.1041681660367</v>
      </c>
      <c r="L390">
        <f>(Table2[[#This Row],[6M Return vs Nifty]]-AVERAGE(Table2[6M Return vs Nifty]))/_xlfn.STDEV.P(Table2[6M Return vs Nifty])</f>
        <v>-2.0500193115808318E-2</v>
      </c>
      <c r="M390">
        <v>-6.53805922251422</v>
      </c>
      <c r="N390">
        <f>(Table2[[#This Row],[1W Return vs Nifty]]-AVERAGE(Table2[1W Return vs Nifty]))/_xlfn.STDEV.P(Table2[1W Return vs Nifty])</f>
        <v>-1.0532318583484863</v>
      </c>
      <c r="O390">
        <v>2134.9699999999998</v>
      </c>
      <c r="P390">
        <v>2022.3784490907599</v>
      </c>
      <c r="Q390">
        <v>1743.11992377911</v>
      </c>
      <c r="R390">
        <v>39.173098716400403</v>
      </c>
      <c r="S390" s="1">
        <f>(Table2[[#This Row],[Close Price]]-Table2[[#This Row],[20D EMA]])/Table2[[#This Row],[20D EMA]]</f>
        <v>-5.8642510199206467E-3</v>
      </c>
      <c r="T390" s="1">
        <f>(Table2[[#This Row],[Close Price]]-Table2[[#This Row],[50D EMA]])/Table2[[#This Row],[50D EMA]]</f>
        <v>4.9482109025751855E-2</v>
      </c>
      <c r="U390" s="1">
        <f>(Table2[[#This Row],[Close Price]]-Table2[[#This Row],[200D EMA]])/Table2[[#This Row],[200D EMA]]</f>
        <v>0.21761559319366655</v>
      </c>
      <c r="V390">
        <v>1.02795689489861</v>
      </c>
      <c r="W390">
        <v>2112</v>
      </c>
      <c r="X390">
        <v>2157</v>
      </c>
      <c r="Y390">
        <v>2112</v>
      </c>
      <c r="Z390">
        <v>2273.4499999999998</v>
      </c>
      <c r="AA390">
        <v>2112</v>
      </c>
      <c r="AB390">
        <v>2285</v>
      </c>
      <c r="AC390" s="1">
        <f>(Table2[[#This Row],[Close Price]]/Table2[[#This Row],[Day Low]])-1</f>
        <v>4.9479166666666075E-3</v>
      </c>
      <c r="AD390" s="1">
        <f>(Table2[[#This Row],[Day High]]/Table2[[#This Row],[Close Price]])-1</f>
        <v>1.6278357558481948E-2</v>
      </c>
      <c r="AE390" s="1">
        <f>(Table2[[#This Row],[Close Price]]/Table2[[#This Row],[Current Week Low]])-1</f>
        <v>4.9479166666666075E-3</v>
      </c>
      <c r="AF390" s="1">
        <f>(Table2[[#This Row],[Current Week High]]/Table2[[#This Row],[Close Price]])-1</f>
        <v>7.1144196565290141E-2</v>
      </c>
      <c r="AG390" s="1">
        <f>(Table2[[#This Row],[Close Price]]/Table2[[#This Row],[Current Month Low]])-1</f>
        <v>4.9479166666666075E-3</v>
      </c>
      <c r="AH390" s="1">
        <f>(Table2[[#This Row],[Current Month High]]/Table2[[#This Row],[Close Price]])-1</f>
        <v>7.658602087210542E-2</v>
      </c>
      <c r="AI390">
        <v>7.6586020872105403</v>
      </c>
      <c r="AJ390">
        <v>67.650078988941502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0.17</v>
      </c>
      <c r="AM390" t="s">
        <v>3203</v>
      </c>
      <c r="AN390">
        <v>-1.43</v>
      </c>
      <c r="AO390" t="s">
        <v>3202</v>
      </c>
      <c r="AP390">
        <v>3.9103031855800002E-4</v>
      </c>
      <c r="AQ390">
        <f>(Table2[[#This Row],[Sharpe Ratio]]-AVERAGE(Table2[Sharpe Ratio]))/_xlfn.STDEV.P(Table2[Sharpe Ratio])</f>
        <v>-0.75276556841297493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-1.4393937167745714</v>
      </c>
      <c r="AS390">
        <f>_xlfn.RANK.AVG(Table2[[#This Row],[1Y Return vs Nifty Z-Score]],Table2[1Y Return vs Nifty Z-Score])</f>
        <v>293</v>
      </c>
      <c r="AT390">
        <f>_xlfn.RANK.AVG(Table2[[#This Row],[6M Return vs Nifty Z-Score]],Table2[6M Return vs Nifty Z-Score])</f>
        <v>324</v>
      </c>
      <c r="AU390">
        <f>_xlfn.RANK.AVG(Table2[[#This Row],[Sharpe Ratio Z-Score]],Table2[Sharpe Ratio Z-Score])</f>
        <v>539</v>
      </c>
      <c r="AV390">
        <f>(Table2[[#This Row],[Rank 1Y]]+Table2[[#This Row],[Rank 6M]]+Table2[[#This Row],[Rank Sharpe]])/3</f>
        <v>385.33333333333331</v>
      </c>
    </row>
    <row r="391" spans="1:48" x14ac:dyDescent="0.3">
      <c r="A391" t="s">
        <v>209</v>
      </c>
      <c r="B391" t="s">
        <v>210</v>
      </c>
      <c r="C391" t="s">
        <v>3168</v>
      </c>
      <c r="D391" t="s">
        <v>211</v>
      </c>
      <c r="E391">
        <v>125158.1231348</v>
      </c>
      <c r="F391">
        <v>1996.4</v>
      </c>
      <c r="G391">
        <v>13.941309083631401</v>
      </c>
      <c r="H391">
        <f>(Table2[[#This Row],[1Y Return vs Nifty]]-AVERAGE(Table2[1Y Return vs Nifty]))/_xlfn.STDEV.P(Table2[1Y Return vs Nifty])</f>
        <v>-0.2417630975677531</v>
      </c>
      <c r="I391">
        <v>5.0226885489636901</v>
      </c>
      <c r="J391">
        <f>(Table2[[#This Row],[1M Return vs Nifty]]-AVERAGE(Table2[1M Return vs Nifty]))/_xlfn.STDEV.P(Table2[1M Return vs Nifty])</f>
        <v>0.51525638704630217</v>
      </c>
      <c r="K391">
        <v>19.246515643896402</v>
      </c>
      <c r="L391">
        <f>(Table2[[#This Row],[6M Return vs Nifty]]-AVERAGE(Table2[6M Return vs Nifty]))/_xlfn.STDEV.P(Table2[6M Return vs Nifty])</f>
        <v>0.13913835450813775</v>
      </c>
      <c r="M391">
        <v>2.08641434365029</v>
      </c>
      <c r="N391">
        <f>(Table2[[#This Row],[1W Return vs Nifty]]-AVERAGE(Table2[1W Return vs Nifty]))/_xlfn.STDEV.P(Table2[1W Return vs Nifty])</f>
        <v>0.94371211547707268</v>
      </c>
      <c r="O391">
        <v>1900.35</v>
      </c>
      <c r="P391">
        <v>1864.4109996264599</v>
      </c>
      <c r="Q391">
        <v>1669.5253779110201</v>
      </c>
      <c r="R391">
        <v>80.478191742295806</v>
      </c>
      <c r="S391" s="1">
        <f>(Table2[[#This Row],[Close Price]]-Table2[[#This Row],[20D EMA]])/Table2[[#This Row],[20D EMA]]</f>
        <v>5.0543320967190351E-2</v>
      </c>
      <c r="T391" s="1">
        <f>(Table2[[#This Row],[Close Price]]-Table2[[#This Row],[50D EMA]])/Table2[[#This Row],[50D EMA]]</f>
        <v>7.0793939962800354E-2</v>
      </c>
      <c r="U391" s="1">
        <f>(Table2[[#This Row],[Close Price]]-Table2[[#This Row],[200D EMA]])/Table2[[#This Row],[200D EMA]]</f>
        <v>0.19578895080827055</v>
      </c>
      <c r="V391">
        <v>0.80104833200570902</v>
      </c>
      <c r="W391">
        <v>1970.3</v>
      </c>
      <c r="X391">
        <v>2000.95</v>
      </c>
      <c r="Y391">
        <v>1859.05</v>
      </c>
      <c r="Z391">
        <v>2000.95</v>
      </c>
      <c r="AA391">
        <v>1859.05</v>
      </c>
      <c r="AB391">
        <v>2000.95</v>
      </c>
      <c r="AC391" s="1">
        <f>(Table2[[#This Row],[Close Price]]/Table2[[#This Row],[Day Low]])-1</f>
        <v>1.3246713698421564E-2</v>
      </c>
      <c r="AD391" s="1">
        <f>(Table2[[#This Row],[Day High]]/Table2[[#This Row],[Close Price]])-1</f>
        <v>2.2791023842916314E-3</v>
      </c>
      <c r="AE391" s="1">
        <f>(Table2[[#This Row],[Close Price]]/Table2[[#This Row],[Current Week Low]])-1</f>
        <v>7.3881821360372246E-2</v>
      </c>
      <c r="AF391" s="1">
        <f>(Table2[[#This Row],[Current Week High]]/Table2[[#This Row],[Close Price]])-1</f>
        <v>2.2791023842916314E-3</v>
      </c>
      <c r="AG391" s="1">
        <f>(Table2[[#This Row],[Close Price]]/Table2[[#This Row],[Current Month Low]])-1</f>
        <v>7.3881821360372246E-2</v>
      </c>
      <c r="AH391" s="1">
        <f>(Table2[[#This Row],[Current Month High]]/Table2[[#This Row],[Close Price]])-1</f>
        <v>2.2791023842916314E-3</v>
      </c>
      <c r="AI391">
        <v>0.227910238429163</v>
      </c>
      <c r="AJ391">
        <v>61.933730786389198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-0.01</v>
      </c>
      <c r="AM391" t="s">
        <v>3202</v>
      </c>
      <c r="AN391">
        <v>5.34</v>
      </c>
      <c r="AO391" t="s">
        <v>3203</v>
      </c>
      <c r="AP391">
        <v>1.1790701560303001E-2</v>
      </c>
      <c r="AQ391">
        <f>(Table2[[#This Row],[Sharpe Ratio]]-AVERAGE(Table2[Sharpe Ratio]))/_xlfn.STDEV.P(Table2[Sharpe Ratio])</f>
        <v>-0.61965979997772724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0.73668395948603227</v>
      </c>
      <c r="AS391">
        <f>_xlfn.RANK.AVG(Table2[[#This Row],[1Y Return vs Nifty Z-Score]],Table2[1Y Return vs Nifty Z-Score])</f>
        <v>380</v>
      </c>
      <c r="AT391">
        <f>_xlfn.RANK.AVG(Table2[[#This Row],[6M Return vs Nifty Z-Score]],Table2[6M Return vs Nifty Z-Score])</f>
        <v>278</v>
      </c>
      <c r="AU391">
        <f>_xlfn.RANK.AVG(Table2[[#This Row],[Sharpe Ratio Z-Score]],Table2[Sharpe Ratio Z-Score])</f>
        <v>501</v>
      </c>
      <c r="AV391">
        <f>(Table2[[#This Row],[Rank 1Y]]+Table2[[#This Row],[Rank 6M]]+Table2[[#This Row],[Rank Sharpe]])/3</f>
        <v>386.33333333333331</v>
      </c>
    </row>
    <row r="392" spans="1:48" x14ac:dyDescent="0.3">
      <c r="A392" t="s">
        <v>1551</v>
      </c>
      <c r="B392" t="s">
        <v>1552</v>
      </c>
      <c r="C392" t="s">
        <v>3172</v>
      </c>
      <c r="D392" t="s">
        <v>276</v>
      </c>
      <c r="E392">
        <v>6490.7381690100001</v>
      </c>
      <c r="F392">
        <v>677.85</v>
      </c>
      <c r="G392">
        <v>-19.503334257408699</v>
      </c>
      <c r="H392">
        <f>(Table2[[#This Row],[1Y Return vs Nifty]]-AVERAGE(Table2[1Y Return vs Nifty]))/_xlfn.STDEV.P(Table2[1Y Return vs Nifty])</f>
        <v>-0.79426330175459803</v>
      </c>
      <c r="I392">
        <v>5.1515169729263199</v>
      </c>
      <c r="J392">
        <f>(Table2[[#This Row],[1M Return vs Nifty]]-AVERAGE(Table2[1M Return vs Nifty]))/_xlfn.STDEV.P(Table2[1M Return vs Nifty])</f>
        <v>0.52744221052557294</v>
      </c>
      <c r="K392">
        <v>27.740646830477399</v>
      </c>
      <c r="L392">
        <f>(Table2[[#This Row],[6M Return vs Nifty]]-AVERAGE(Table2[6M Return vs Nifty]))/_xlfn.STDEV.P(Table2[6M Return vs Nifty])</f>
        <v>0.40282935784683738</v>
      </c>
      <c r="M392">
        <v>-1.3175403210672301</v>
      </c>
      <c r="N392">
        <f>(Table2[[#This Row],[1W Return vs Nifty]]-AVERAGE(Table2[1W Return vs Nifty]))/_xlfn.STDEV.P(Table2[1W Return vs Nifty])</f>
        <v>0.15554728399669157</v>
      </c>
      <c r="O392">
        <v>663.71</v>
      </c>
      <c r="P392">
        <v>624.78155397447199</v>
      </c>
      <c r="Q392">
        <v>563.77924455511402</v>
      </c>
      <c r="R392">
        <v>55.386067785823201</v>
      </c>
      <c r="S392" s="1">
        <f>(Table2[[#This Row],[Close Price]]-Table2[[#This Row],[20D EMA]])/Table2[[#This Row],[20D EMA]]</f>
        <v>2.1304485392716677E-2</v>
      </c>
      <c r="T392" s="1">
        <f>(Table2[[#This Row],[Close Price]]-Table2[[#This Row],[50D EMA]])/Table2[[#This Row],[50D EMA]]</f>
        <v>8.4939201050254376E-2</v>
      </c>
      <c r="U392" s="1">
        <f>(Table2[[#This Row],[Close Price]]-Table2[[#This Row],[200D EMA]])/Table2[[#This Row],[200D EMA]]</f>
        <v>0.20233230745289463</v>
      </c>
      <c r="V392">
        <v>0.51663894713840197</v>
      </c>
      <c r="W392">
        <v>660.55</v>
      </c>
      <c r="X392">
        <v>681</v>
      </c>
      <c r="Y392">
        <v>642.35</v>
      </c>
      <c r="Z392">
        <v>695.95</v>
      </c>
      <c r="AA392">
        <v>642.35</v>
      </c>
      <c r="AB392">
        <v>704.2</v>
      </c>
      <c r="AC392" s="1">
        <f>(Table2[[#This Row],[Close Price]]/Table2[[#This Row],[Day Low]])-1</f>
        <v>2.619029596548339E-2</v>
      </c>
      <c r="AD392" s="1">
        <f>(Table2[[#This Row],[Day High]]/Table2[[#This Row],[Close Price]])-1</f>
        <v>4.6470458065943632E-3</v>
      </c>
      <c r="AE392" s="1">
        <f>(Table2[[#This Row],[Close Price]]/Table2[[#This Row],[Current Week Low]])-1</f>
        <v>5.5265820814197841E-2</v>
      </c>
      <c r="AF392" s="1">
        <f>(Table2[[#This Row],[Current Week High]]/Table2[[#This Row],[Close Price]])-1</f>
        <v>2.6702072729954951E-2</v>
      </c>
      <c r="AG392" s="1">
        <f>(Table2[[#This Row],[Close Price]]/Table2[[#This Row],[Current Month Low]])-1</f>
        <v>5.5265820814197841E-2</v>
      </c>
      <c r="AH392" s="1">
        <f>(Table2[[#This Row],[Current Month High]]/Table2[[#This Row],[Close Price]])-1</f>
        <v>3.8872906985321309E-2</v>
      </c>
      <c r="AI392">
        <v>7.2213616581839402</v>
      </c>
      <c r="AJ392">
        <v>55.845499482699097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0.19</v>
      </c>
      <c r="AM392" t="s">
        <v>3203</v>
      </c>
      <c r="AN392">
        <v>-2.4500000000000002</v>
      </c>
      <c r="AO392" t="s">
        <v>3202</v>
      </c>
      <c r="AP392">
        <v>6.2190904131342997E-2</v>
      </c>
      <c r="AQ392">
        <f>(Table2[[#This Row],[Sharpe Ratio]]-AVERAGE(Table2[Sharpe Ratio]))/_xlfn.STDEV.P(Table2[Sharpe Ratio])</f>
        <v>-3.1172855903056639E-2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0.26038269471144726</v>
      </c>
      <c r="AS392">
        <f>_xlfn.RANK.AVG(Table2[[#This Row],[1Y Return vs Nifty Z-Score]],Table2[1Y Return vs Nifty Z-Score])</f>
        <v>600</v>
      </c>
      <c r="AT392">
        <f>_xlfn.RANK.AVG(Table2[[#This Row],[6M Return vs Nifty Z-Score]],Table2[6M Return vs Nifty Z-Score])</f>
        <v>200</v>
      </c>
      <c r="AU392">
        <f>_xlfn.RANK.AVG(Table2[[#This Row],[Sharpe Ratio Z-Score]],Table2[Sharpe Ratio Z-Score])</f>
        <v>361</v>
      </c>
      <c r="AV392">
        <f>(Table2[[#This Row],[Rank 1Y]]+Table2[[#This Row],[Rank 6M]]+Table2[[#This Row],[Rank Sharpe]])/3</f>
        <v>387</v>
      </c>
    </row>
    <row r="393" spans="1:48" x14ac:dyDescent="0.3">
      <c r="A393" t="s">
        <v>904</v>
      </c>
      <c r="B393" t="s">
        <v>905</v>
      </c>
      <c r="C393" t="s">
        <v>633</v>
      </c>
      <c r="D393" t="s">
        <v>633</v>
      </c>
      <c r="E393">
        <v>17163.912395891999</v>
      </c>
      <c r="F393">
        <v>180.79</v>
      </c>
      <c r="G393">
        <v>25.562516415769299</v>
      </c>
      <c r="H393">
        <f>(Table2[[#This Row],[1Y Return vs Nifty]]-AVERAGE(Table2[1Y Return vs Nifty]))/_xlfn.STDEV.P(Table2[1Y Return vs Nifty])</f>
        <v>-4.978259538595977E-2</v>
      </c>
      <c r="I393">
        <v>-3.8236811334851102</v>
      </c>
      <c r="J393">
        <f>(Table2[[#This Row],[1M Return vs Nifty]]-AVERAGE(Table2[1M Return vs Nifty]))/_xlfn.STDEV.P(Table2[1M Return vs Nifty])</f>
        <v>-0.32151779730577612</v>
      </c>
      <c r="K393">
        <v>8.3621283964733308</v>
      </c>
      <c r="L393">
        <f>(Table2[[#This Row],[6M Return vs Nifty]]-AVERAGE(Table2[6M Return vs Nifty]))/_xlfn.STDEV.P(Table2[6M Return vs Nifty])</f>
        <v>-0.19875553139441762</v>
      </c>
      <c r="M393">
        <v>-6.4183414648038903</v>
      </c>
      <c r="N393">
        <f>(Table2[[#This Row],[1W Return vs Nifty]]-AVERAGE(Table2[1W Return vs Nifty]))/_xlfn.STDEV.P(Table2[1W Return vs Nifty])</f>
        <v>-1.0255119455925972</v>
      </c>
      <c r="O393">
        <v>186.41</v>
      </c>
      <c r="P393">
        <v>179.16985332738599</v>
      </c>
      <c r="Q393">
        <v>155.878501616053</v>
      </c>
      <c r="R393">
        <v>37.727867056365</v>
      </c>
      <c r="S393" s="1">
        <f>(Table2[[#This Row],[Close Price]]-Table2[[#This Row],[20D EMA]])/Table2[[#This Row],[20D EMA]]</f>
        <v>-3.0148597178262994E-2</v>
      </c>
      <c r="T393" s="1">
        <f>(Table2[[#This Row],[Close Price]]-Table2[[#This Row],[50D EMA]])/Table2[[#This Row],[50D EMA]]</f>
        <v>9.0425182726114346E-3</v>
      </c>
      <c r="U393" s="1">
        <f>(Table2[[#This Row],[Close Price]]-Table2[[#This Row],[200D EMA]])/Table2[[#This Row],[200D EMA]]</f>
        <v>0.15981356072633371</v>
      </c>
      <c r="V393">
        <v>1.24782975698536</v>
      </c>
      <c r="W393">
        <v>178.75</v>
      </c>
      <c r="X393">
        <v>182.7</v>
      </c>
      <c r="Y393">
        <v>176.58</v>
      </c>
      <c r="Z393">
        <v>188.42</v>
      </c>
      <c r="AA393">
        <v>176.58</v>
      </c>
      <c r="AB393">
        <v>194.18</v>
      </c>
      <c r="AC393" s="1">
        <f>(Table2[[#This Row],[Close Price]]/Table2[[#This Row],[Day Low]])-1</f>
        <v>1.1412587412587438E-2</v>
      </c>
      <c r="AD393" s="1">
        <f>(Table2[[#This Row],[Day High]]/Table2[[#This Row],[Close Price]])-1</f>
        <v>1.0564743625200546E-2</v>
      </c>
      <c r="AE393" s="1">
        <f>(Table2[[#This Row],[Close Price]]/Table2[[#This Row],[Current Week Low]])-1</f>
        <v>2.3841884698153626E-2</v>
      </c>
      <c r="AF393" s="1">
        <f>(Table2[[#This Row],[Current Week High]]/Table2[[#This Row],[Close Price]])-1</f>
        <v>4.2203661706952778E-2</v>
      </c>
      <c r="AG393" s="1">
        <f>(Table2[[#This Row],[Close Price]]/Table2[[#This Row],[Current Month Low]])-1</f>
        <v>2.3841884698153626E-2</v>
      </c>
      <c r="AH393" s="1">
        <f>(Table2[[#This Row],[Current Month High]]/Table2[[#This Row],[Close Price]])-1</f>
        <v>7.4063830964102184E-2</v>
      </c>
      <c r="AI393">
        <v>17.7885945019082</v>
      </c>
      <c r="AJ393">
        <v>60.5595026642983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</v>
      </c>
      <c r="AM393" t="s">
        <v>3203</v>
      </c>
      <c r="AN393">
        <v>-10.8</v>
      </c>
      <c r="AO393" t="s">
        <v>3202</v>
      </c>
      <c r="AP393">
        <v>2.5443081414846001E-2</v>
      </c>
      <c r="AQ393">
        <f>(Table2[[#This Row],[Sharpe Ratio]]-AVERAGE(Table2[Sharpe Ratio]))/_xlfn.STDEV.P(Table2[Sharpe Ratio])</f>
        <v>-0.46025077203538539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-2.0558186417141364</v>
      </c>
      <c r="AS393">
        <f>_xlfn.RANK.AVG(Table2[[#This Row],[1Y Return vs Nifty Z-Score]],Table2[1Y Return vs Nifty Z-Score])</f>
        <v>315</v>
      </c>
      <c r="AT393">
        <f>_xlfn.RANK.AVG(Table2[[#This Row],[6M Return vs Nifty Z-Score]],Table2[6M Return vs Nifty Z-Score])</f>
        <v>384</v>
      </c>
      <c r="AU393">
        <f>_xlfn.RANK.AVG(Table2[[#This Row],[Sharpe Ratio Z-Score]],Table2[Sharpe Ratio Z-Score])</f>
        <v>463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302</v>
      </c>
      <c r="B394" t="s">
        <v>303</v>
      </c>
      <c r="C394" t="s">
        <v>3158</v>
      </c>
      <c r="D394" t="s">
        <v>232</v>
      </c>
      <c r="E394">
        <v>93696.067043190007</v>
      </c>
      <c r="F394">
        <v>4386.3</v>
      </c>
      <c r="G394">
        <v>39.734738573135402</v>
      </c>
      <c r="H394">
        <f>(Table2[[#This Row],[1Y Return vs Nifty]]-AVERAGE(Table2[1Y Return vs Nifty]))/_xlfn.STDEV.P(Table2[1Y Return vs Nifty])</f>
        <v>0.18434026715680432</v>
      </c>
      <c r="I394">
        <v>1.91467057107251</v>
      </c>
      <c r="J394">
        <f>(Table2[[#This Row],[1M Return vs Nifty]]-AVERAGE(Table2[1M Return vs Nifty]))/_xlfn.STDEV.P(Table2[1M Return vs Nifty])</f>
        <v>0.22127034511530586</v>
      </c>
      <c r="K394">
        <v>5.2293222284216396</v>
      </c>
      <c r="L394">
        <f>(Table2[[#This Row],[6M Return vs Nifty]]-AVERAGE(Table2[6M Return vs Nifty]))/_xlfn.STDEV.P(Table2[6M Return vs Nifty])</f>
        <v>-0.29601006909502153</v>
      </c>
      <c r="M394">
        <v>-3.6891683184263599</v>
      </c>
      <c r="N394">
        <f>(Table2[[#This Row],[1W Return vs Nifty]]-AVERAGE(Table2[1W Return vs Nifty]))/_xlfn.STDEV.P(Table2[1W Return vs Nifty])</f>
        <v>-0.3935886373031981</v>
      </c>
      <c r="O394">
        <v>4374.55</v>
      </c>
      <c r="P394">
        <v>4244.8190685805503</v>
      </c>
      <c r="Q394">
        <v>3745.70444534014</v>
      </c>
      <c r="R394">
        <v>47.0683240156783</v>
      </c>
      <c r="S394" s="1">
        <f>(Table2[[#This Row],[Close Price]]-Table2[[#This Row],[20D EMA]])/Table2[[#This Row],[20D EMA]]</f>
        <v>2.6859905590289287E-3</v>
      </c>
      <c r="T394" s="1">
        <f>(Table2[[#This Row],[Close Price]]-Table2[[#This Row],[50D EMA]])/Table2[[#This Row],[50D EMA]]</f>
        <v>3.3330261934287946E-2</v>
      </c>
      <c r="U394" s="1">
        <f>(Table2[[#This Row],[Close Price]]-Table2[[#This Row],[200D EMA]])/Table2[[#This Row],[200D EMA]]</f>
        <v>0.17102138302897762</v>
      </c>
      <c r="V394">
        <v>0.70491088271765301</v>
      </c>
      <c r="W394">
        <v>4367.8999999999996</v>
      </c>
      <c r="X394">
        <v>4433.3999999999996</v>
      </c>
      <c r="Y394">
        <v>4323.5</v>
      </c>
      <c r="Z394">
        <v>4458.95</v>
      </c>
      <c r="AA394">
        <v>4323.5</v>
      </c>
      <c r="AB394">
        <v>4546.2</v>
      </c>
      <c r="AC394" s="1">
        <f>(Table2[[#This Row],[Close Price]]/Table2[[#This Row],[Day Low]])-1</f>
        <v>4.212550653632352E-3</v>
      </c>
      <c r="AD394" s="1">
        <f>(Table2[[#This Row],[Day High]]/Table2[[#This Row],[Close Price]])-1</f>
        <v>1.0737979618357096E-2</v>
      </c>
      <c r="AE394" s="1">
        <f>(Table2[[#This Row],[Close Price]]/Table2[[#This Row],[Current Week Low]])-1</f>
        <v>1.4525268879380215E-2</v>
      </c>
      <c r="AF394" s="1">
        <f>(Table2[[#This Row],[Current Week High]]/Table2[[#This Row],[Close Price]])-1</f>
        <v>1.6562934591797029E-2</v>
      </c>
      <c r="AG394" s="1">
        <f>(Table2[[#This Row],[Close Price]]/Table2[[#This Row],[Current Month Low]])-1</f>
        <v>1.4525268879380215E-2</v>
      </c>
      <c r="AH394" s="1">
        <f>(Table2[[#This Row],[Current Month High]]/Table2[[#This Row],[Close Price]])-1</f>
        <v>3.6454414882702846E-2</v>
      </c>
      <c r="AI394">
        <v>3.6454414882702801</v>
      </c>
      <c r="AJ394">
        <v>71.540868204927605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0.05</v>
      </c>
      <c r="AM394" t="s">
        <v>3203</v>
      </c>
      <c r="AN394">
        <v>-2.69</v>
      </c>
      <c r="AO394" t="s">
        <v>3202</v>
      </c>
      <c r="AP394">
        <v>1.1535574730848E-2</v>
      </c>
      <c r="AQ394">
        <f>(Table2[[#This Row],[Sharpe Ratio]]-AVERAGE(Table2[Sharpe Ratio]))/_xlfn.STDEV.P(Table2[Sharpe Ratio])</f>
        <v>-0.62263873261209135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-0.90662682673820072</v>
      </c>
      <c r="AS394">
        <f>_xlfn.RANK.AVG(Table2[[#This Row],[1Y Return vs Nifty Z-Score]],Table2[1Y Return vs Nifty Z-Score])</f>
        <v>248</v>
      </c>
      <c r="AT394">
        <f>_xlfn.RANK.AVG(Table2[[#This Row],[6M Return vs Nifty Z-Score]],Table2[6M Return vs Nifty Z-Score])</f>
        <v>417</v>
      </c>
      <c r="AU394">
        <f>_xlfn.RANK.AVG(Table2[[#This Row],[Sharpe Ratio Z-Score]],Table2[Sharpe Ratio Z-Score])</f>
        <v>502</v>
      </c>
      <c r="AV394">
        <f>(Table2[[#This Row],[Rank 1Y]]+Table2[[#This Row],[Rank 6M]]+Table2[[#This Row],[Rank Sharpe]])/3</f>
        <v>389</v>
      </c>
    </row>
    <row r="395" spans="1:48" x14ac:dyDescent="0.3">
      <c r="A395" t="s">
        <v>152</v>
      </c>
      <c r="B395" t="s">
        <v>153</v>
      </c>
      <c r="C395" t="s">
        <v>3158</v>
      </c>
      <c r="D395" t="s">
        <v>40</v>
      </c>
      <c r="E395">
        <v>187930.53260459501</v>
      </c>
      <c r="F395">
        <v>1875.95</v>
      </c>
      <c r="G395">
        <v>12.332784643250999</v>
      </c>
      <c r="H395">
        <f>(Table2[[#This Row],[1Y Return vs Nifty]]-AVERAGE(Table2[1Y Return vs Nifty]))/_xlfn.STDEV.P(Table2[1Y Return vs Nifty])</f>
        <v>-0.26833566623554816</v>
      </c>
      <c r="I395">
        <v>3.90649561970138</v>
      </c>
      <c r="J395">
        <f>(Table2[[#This Row],[1M Return vs Nifty]]-AVERAGE(Table2[1M Return vs Nifty]))/_xlfn.STDEV.P(Table2[1M Return vs Nifty])</f>
        <v>0.40967619296781088</v>
      </c>
      <c r="K395">
        <v>10.041166124869401</v>
      </c>
      <c r="L395">
        <f>(Table2[[#This Row],[6M Return vs Nifty]]-AVERAGE(Table2[6M Return vs Nifty]))/_xlfn.STDEV.P(Table2[6M Return vs Nifty])</f>
        <v>-0.14663164332170439</v>
      </c>
      <c r="M395">
        <v>-3.8915146326443999</v>
      </c>
      <c r="N395">
        <f>(Table2[[#This Row],[1W Return vs Nifty]]-AVERAGE(Table2[1W Return vs Nifty]))/_xlfn.STDEV.P(Table2[1W Return vs Nifty])</f>
        <v>-0.44044068568662526</v>
      </c>
      <c r="O395">
        <v>1836.66</v>
      </c>
      <c r="P395">
        <v>1737.59505062515</v>
      </c>
      <c r="Q395">
        <v>1542.01728981572</v>
      </c>
      <c r="R395">
        <v>57.368549080749602</v>
      </c>
      <c r="S395" s="1">
        <f>(Table2[[#This Row],[Close Price]]-Table2[[#This Row],[20D EMA]])/Table2[[#This Row],[20D EMA]]</f>
        <v>2.1392092167303672E-2</v>
      </c>
      <c r="T395" s="1">
        <f>(Table2[[#This Row],[Close Price]]-Table2[[#This Row],[50D EMA]])/Table2[[#This Row],[50D EMA]]</f>
        <v>7.962439195776537E-2</v>
      </c>
      <c r="U395" s="1">
        <f>(Table2[[#This Row],[Close Price]]-Table2[[#This Row],[200D EMA]])/Table2[[#This Row],[200D EMA]]</f>
        <v>0.21655574965971161</v>
      </c>
      <c r="V395">
        <v>1.1903018633832101</v>
      </c>
      <c r="W395">
        <v>1840.6</v>
      </c>
      <c r="X395">
        <v>1880</v>
      </c>
      <c r="Y395">
        <v>1838.75</v>
      </c>
      <c r="Z395">
        <v>1932.85</v>
      </c>
      <c r="AA395">
        <v>1838.75</v>
      </c>
      <c r="AB395">
        <v>1936</v>
      </c>
      <c r="AC395" s="1">
        <f>(Table2[[#This Row],[Close Price]]/Table2[[#This Row],[Day Low]])-1</f>
        <v>1.9205693795501633E-2</v>
      </c>
      <c r="AD395" s="1">
        <f>(Table2[[#This Row],[Day High]]/Table2[[#This Row],[Close Price]])-1</f>
        <v>2.1589061542151011E-3</v>
      </c>
      <c r="AE395" s="1">
        <f>(Table2[[#This Row],[Close Price]]/Table2[[#This Row],[Current Week Low]])-1</f>
        <v>2.0231135282120949E-2</v>
      </c>
      <c r="AF395" s="1">
        <f>(Table2[[#This Row],[Current Week High]]/Table2[[#This Row],[Close Price]])-1</f>
        <v>3.0331298808603524E-2</v>
      </c>
      <c r="AG395" s="1">
        <f>(Table2[[#This Row],[Close Price]]/Table2[[#This Row],[Current Month Low]])-1</f>
        <v>2.0231135282120949E-2</v>
      </c>
      <c r="AH395" s="1">
        <f>(Table2[[#This Row],[Current Month High]]/Table2[[#This Row],[Close Price]])-1</f>
        <v>3.2010448039659911E-2</v>
      </c>
      <c r="AI395">
        <v>3.2010448039659898</v>
      </c>
      <c r="AJ395">
        <v>48.372681615059101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0.26</v>
      </c>
      <c r="AM395" t="s">
        <v>3203</v>
      </c>
      <c r="AN395">
        <v>2.0099999999999998</v>
      </c>
      <c r="AO395" t="s">
        <v>3203</v>
      </c>
      <c r="AP395">
        <v>4.2256958855460998E-2</v>
      </c>
      <c r="AQ395">
        <f>(Table2[[#This Row],[Sharpe Ratio]]-AVERAGE(Table2[Sharpe Ratio]))/_xlfn.STDEV.P(Table2[Sharpe Ratio])</f>
        <v>-0.26392720886861559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-0.70965901114468255</v>
      </c>
      <c r="AS395">
        <f>_xlfn.RANK.AVG(Table2[[#This Row],[1Y Return vs Nifty Z-Score]],Table2[1Y Return vs Nifty Z-Score])</f>
        <v>388</v>
      </c>
      <c r="AT395">
        <f>_xlfn.RANK.AVG(Table2[[#This Row],[6M Return vs Nifty Z-Score]],Table2[6M Return vs Nifty Z-Score])</f>
        <v>370</v>
      </c>
      <c r="AU395">
        <f>_xlfn.RANK.AVG(Table2[[#This Row],[Sharpe Ratio Z-Score]],Table2[Sharpe Ratio Z-Score])</f>
        <v>411</v>
      </c>
      <c r="AV395">
        <f>(Table2[[#This Row],[Rank 1Y]]+Table2[[#This Row],[Rank 6M]]+Table2[[#This Row],[Rank Sharpe]])/3</f>
        <v>389.66666666666669</v>
      </c>
    </row>
    <row r="396" spans="1:48" x14ac:dyDescent="0.3">
      <c r="A396" t="s">
        <v>1383</v>
      </c>
      <c r="B396" t="s">
        <v>1384</v>
      </c>
      <c r="C396" t="s">
        <v>3171</v>
      </c>
      <c r="D396" t="s">
        <v>144</v>
      </c>
      <c r="E396">
        <v>8195.1046360559994</v>
      </c>
      <c r="F396">
        <v>128.88</v>
      </c>
      <c r="G396">
        <v>47.292243054322</v>
      </c>
      <c r="H396">
        <f>(Table2[[#This Row],[1Y Return vs Nifty]]-AVERAGE(Table2[1Y Return vs Nifty]))/_xlfn.STDEV.P(Table2[1Y Return vs Nifty])</f>
        <v>0.3091890426817861</v>
      </c>
      <c r="I396">
        <v>-1.7846765370602899</v>
      </c>
      <c r="J396">
        <f>(Table2[[#This Row],[1M Return vs Nifty]]-AVERAGE(Table2[1M Return vs Nifty]))/_xlfn.STDEV.P(Table2[1M Return vs Nifty])</f>
        <v>-0.1286492569542925</v>
      </c>
      <c r="K396">
        <v>3.70745297335875</v>
      </c>
      <c r="L396">
        <f>(Table2[[#This Row],[6M Return vs Nifty]]-AVERAGE(Table2[6M Return vs Nifty]))/_xlfn.STDEV.P(Table2[6M Return vs Nifty])</f>
        <v>-0.34325483398066758</v>
      </c>
      <c r="M396">
        <v>-6.5497453381400597</v>
      </c>
      <c r="N396">
        <f>(Table2[[#This Row],[1W Return vs Nifty]]-AVERAGE(Table2[1W Return vs Nifty]))/_xlfn.STDEV.P(Table2[1W Return vs Nifty])</f>
        <v>-1.055937706768963</v>
      </c>
      <c r="O396">
        <v>131.71</v>
      </c>
      <c r="P396">
        <v>133.47672390823499</v>
      </c>
      <c r="Q396">
        <v>120.798054551671</v>
      </c>
      <c r="R396">
        <v>44.699456665524501</v>
      </c>
      <c r="S396" s="1">
        <f>(Table2[[#This Row],[Close Price]]-Table2[[#This Row],[20D EMA]])/Table2[[#This Row],[20D EMA]]</f>
        <v>-2.1486599347050432E-2</v>
      </c>
      <c r="T396" s="1">
        <f>(Table2[[#This Row],[Close Price]]-Table2[[#This Row],[50D EMA]])/Table2[[#This Row],[50D EMA]]</f>
        <v>-3.4438393254206869E-2</v>
      </c>
      <c r="U396" s="1">
        <f>(Table2[[#This Row],[Close Price]]-Table2[[#This Row],[200D EMA]])/Table2[[#This Row],[200D EMA]]</f>
        <v>6.69045994020704E-2</v>
      </c>
      <c r="V396">
        <v>0.49870262706419499</v>
      </c>
      <c r="W396">
        <v>124.84</v>
      </c>
      <c r="X396">
        <v>129.41</v>
      </c>
      <c r="Y396">
        <v>124.84</v>
      </c>
      <c r="Z396">
        <v>130.69999999999999</v>
      </c>
      <c r="AA396">
        <v>124.84</v>
      </c>
      <c r="AB396">
        <v>136.29</v>
      </c>
      <c r="AC396" s="1">
        <f>(Table2[[#This Row],[Close Price]]/Table2[[#This Row],[Day Low]])-1</f>
        <v>3.2361422620954761E-2</v>
      </c>
      <c r="AD396" s="1">
        <f>(Table2[[#This Row],[Day High]]/Table2[[#This Row],[Close Price]])-1</f>
        <v>4.1123525760398127E-3</v>
      </c>
      <c r="AE396" s="1">
        <f>(Table2[[#This Row],[Close Price]]/Table2[[#This Row],[Current Week Low]])-1</f>
        <v>3.2361422620954761E-2</v>
      </c>
      <c r="AF396" s="1">
        <f>(Table2[[#This Row],[Current Week High]]/Table2[[#This Row],[Close Price]])-1</f>
        <v>1.4121663563004372E-2</v>
      </c>
      <c r="AG396" s="1">
        <f>(Table2[[#This Row],[Close Price]]/Table2[[#This Row],[Current Month Low]])-1</f>
        <v>3.2361422620954761E-2</v>
      </c>
      <c r="AH396" s="1">
        <f>(Table2[[#This Row],[Current Month High]]/Table2[[#This Row],[Close Price]])-1</f>
        <v>5.7495344506517609E-2</v>
      </c>
      <c r="AI396">
        <v>27.5294847920546</v>
      </c>
      <c r="AJ396">
        <v>86.782608695652101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</v>
      </c>
      <c r="AM396" t="s">
        <v>3202</v>
      </c>
      <c r="AN396">
        <v>-13.45</v>
      </c>
      <c r="AO396" t="s">
        <v>3202</v>
      </c>
      <c r="AP396">
        <v>2.430059230504E-3</v>
      </c>
      <c r="AQ396">
        <f>(Table2[[#This Row],[Sharpe Ratio]]-AVERAGE(Table2[Sharpe Ratio]))/_xlfn.STDEV.P(Table2[Sharpe Ratio])</f>
        <v>-0.72895729320654756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211</v>
      </c>
      <c r="AT396">
        <f>_xlfn.RANK.AVG(Table2[[#This Row],[6M Return vs Nifty Z-Score]],Table2[6M Return vs Nifty Z-Score])</f>
        <v>433</v>
      </c>
      <c r="AU396">
        <f>_xlfn.RANK.AVG(Table2[[#This Row],[Sharpe Ratio Z-Score]],Table2[Sharpe Ratio Z-Score])</f>
        <v>526</v>
      </c>
      <c r="AV396">
        <f>(Table2[[#This Row],[Rank 1Y]]+Table2[[#This Row],[Rank 6M]]+Table2[[#This Row],[Rank Sharpe]])/3</f>
        <v>390</v>
      </c>
    </row>
    <row r="397" spans="1:48" x14ac:dyDescent="0.3">
      <c r="A397" t="s">
        <v>927</v>
      </c>
      <c r="B397" t="s">
        <v>928</v>
      </c>
      <c r="C397" t="s">
        <v>3164</v>
      </c>
      <c r="D397" t="s">
        <v>206</v>
      </c>
      <c r="E397">
        <v>16492.436368694998</v>
      </c>
      <c r="F397">
        <v>678.45</v>
      </c>
      <c r="G397">
        <v>-6.7377644308316897</v>
      </c>
      <c r="H397">
        <f>(Table2[[#This Row],[1Y Return vs Nifty]]-AVERAGE(Table2[1Y Return vs Nifty]))/_xlfn.STDEV.P(Table2[1Y Return vs Nifty])</f>
        <v>-0.58337811264299899</v>
      </c>
      <c r="I397">
        <v>4.8000478968902298</v>
      </c>
      <c r="J397">
        <f>(Table2[[#This Row],[1M Return vs Nifty]]-AVERAGE(Table2[1M Return vs Nifty]))/_xlfn.STDEV.P(Table2[1M Return vs Nifty])</f>
        <v>0.49419690652153919</v>
      </c>
      <c r="K397">
        <v>17.393863659736201</v>
      </c>
      <c r="L397">
        <f>(Table2[[#This Row],[6M Return vs Nifty]]-AVERAGE(Table2[6M Return vs Nifty]))/_xlfn.STDEV.P(Table2[6M Return vs Nifty])</f>
        <v>8.1624801937580524E-2</v>
      </c>
      <c r="M397">
        <v>-1.09968681198929</v>
      </c>
      <c r="N397">
        <f>(Table2[[#This Row],[1W Return vs Nifty]]-AVERAGE(Table2[1W Return vs Nifty]))/_xlfn.STDEV.P(Table2[1W Return vs Nifty])</f>
        <v>0.20598992826853396</v>
      </c>
      <c r="O397">
        <v>667.98</v>
      </c>
      <c r="P397">
        <v>655.56714374837395</v>
      </c>
      <c r="Q397">
        <v>609.45124864699801</v>
      </c>
      <c r="R397">
        <v>53.746256330856603</v>
      </c>
      <c r="S397" s="1">
        <f>(Table2[[#This Row],[Close Price]]-Table2[[#This Row],[20D EMA]])/Table2[[#This Row],[20D EMA]]</f>
        <v>1.5674121979700032E-2</v>
      </c>
      <c r="T397" s="1">
        <f>(Table2[[#This Row],[Close Price]]-Table2[[#This Row],[50D EMA]])/Table2[[#This Row],[50D EMA]]</f>
        <v>3.4905434889228086E-2</v>
      </c>
      <c r="U397" s="1">
        <f>(Table2[[#This Row],[Close Price]]-Table2[[#This Row],[200D EMA]])/Table2[[#This Row],[200D EMA]]</f>
        <v>0.11321455408645327</v>
      </c>
      <c r="V397">
        <v>0.997186945083405</v>
      </c>
      <c r="W397">
        <v>675.05</v>
      </c>
      <c r="X397">
        <v>693</v>
      </c>
      <c r="Y397">
        <v>664.75</v>
      </c>
      <c r="Z397">
        <v>721.6</v>
      </c>
      <c r="AA397">
        <v>625.29999999999995</v>
      </c>
      <c r="AB397">
        <v>721.6</v>
      </c>
      <c r="AC397" s="1">
        <f>(Table2[[#This Row],[Close Price]]/Table2[[#This Row],[Day Low]])-1</f>
        <v>5.0366639508185873E-3</v>
      </c>
      <c r="AD397" s="1">
        <f>(Table2[[#This Row],[Day High]]/Table2[[#This Row],[Close Price]])-1</f>
        <v>2.1445942958213449E-2</v>
      </c>
      <c r="AE397" s="1">
        <f>(Table2[[#This Row],[Close Price]]/Table2[[#This Row],[Current Week Low]])-1</f>
        <v>2.0609251598345368E-2</v>
      </c>
      <c r="AF397" s="1">
        <f>(Table2[[#This Row],[Current Week High]]/Table2[[#This Row],[Close Price]])-1</f>
        <v>6.3600854889822367E-2</v>
      </c>
      <c r="AG397" s="1">
        <f>(Table2[[#This Row],[Close Price]]/Table2[[#This Row],[Current Month Low]])-1</f>
        <v>8.4999200383815809E-2</v>
      </c>
      <c r="AH397" s="1">
        <f>(Table2[[#This Row],[Current Month High]]/Table2[[#This Row],[Close Price]])-1</f>
        <v>6.3600854889822367E-2</v>
      </c>
      <c r="AI397">
        <v>6.4190434077676803</v>
      </c>
      <c r="AJ397">
        <v>35.270660951051703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-0.08</v>
      </c>
      <c r="AM397" t="s">
        <v>3202</v>
      </c>
      <c r="AN397">
        <v>3.59</v>
      </c>
      <c r="AO397" t="s">
        <v>3203</v>
      </c>
      <c r="AP397">
        <v>6.1959974107793997E-2</v>
      </c>
      <c r="AQ397">
        <f>(Table2[[#This Row],[Sharpe Ratio]]-AVERAGE(Table2[Sharpe Ratio]))/_xlfn.STDEV.P(Table2[Sharpe Ratio])</f>
        <v>-3.3869259824487123E-2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0.16456426426016763</v>
      </c>
      <c r="AS397">
        <f>_xlfn.RANK.AVG(Table2[[#This Row],[1Y Return vs Nifty Z-Score]],Table2[1Y Return vs Nifty Z-Score])</f>
        <v>515</v>
      </c>
      <c r="AT397">
        <f>_xlfn.RANK.AVG(Table2[[#This Row],[6M Return vs Nifty Z-Score]],Table2[6M Return vs Nifty Z-Score])</f>
        <v>296</v>
      </c>
      <c r="AU397">
        <f>_xlfn.RANK.AVG(Table2[[#This Row],[Sharpe Ratio Z-Score]],Table2[Sharpe Ratio Z-Score])</f>
        <v>363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446</v>
      </c>
      <c r="B398" t="s">
        <v>447</v>
      </c>
      <c r="C398" t="s">
        <v>3158</v>
      </c>
      <c r="D398" t="s">
        <v>34</v>
      </c>
      <c r="E398">
        <v>50896.347889815901</v>
      </c>
      <c r="F398">
        <v>58.63</v>
      </c>
      <c r="G398">
        <v>28.943175254054399</v>
      </c>
      <c r="H398">
        <f>(Table2[[#This Row],[1Y Return vs Nifty]]-AVERAGE(Table2[1Y Return vs Nifty]))/_xlfn.STDEV.P(Table2[1Y Return vs Nifty])</f>
        <v>6.0653525019034793E-3</v>
      </c>
      <c r="I398">
        <v>-5.2726433292827499</v>
      </c>
      <c r="J398">
        <f>(Table2[[#This Row],[1M Return vs Nifty]]-AVERAGE(Table2[1M Return vs Nifty]))/_xlfn.STDEV.P(Table2[1M Return vs Nifty])</f>
        <v>-0.45857448870214357</v>
      </c>
      <c r="K398">
        <v>-16.4390821107833</v>
      </c>
      <c r="L398">
        <f>(Table2[[#This Row],[6M Return vs Nifty]]-AVERAGE(Table2[6M Return vs Nifty]))/_xlfn.STDEV.P(Table2[6M Return vs Nifty])</f>
        <v>-0.96868195930318901</v>
      </c>
      <c r="M398">
        <v>-3.3758122289034298</v>
      </c>
      <c r="N398">
        <f>(Table2[[#This Row],[1W Return vs Nifty]]-AVERAGE(Table2[1W Return vs Nifty]))/_xlfn.STDEV.P(Table2[1W Return vs Nifty])</f>
        <v>-0.32103295609741245</v>
      </c>
      <c r="O398">
        <v>59.89</v>
      </c>
      <c r="P398">
        <v>60.9696017805175</v>
      </c>
      <c r="Q398">
        <v>57.788528307404398</v>
      </c>
      <c r="R398">
        <v>34.634720507952203</v>
      </c>
      <c r="S398" s="1">
        <f>(Table2[[#This Row],[Close Price]]-Table2[[#This Row],[20D EMA]])/Table2[[#This Row],[20D EMA]]</f>
        <v>-2.1038570712973752E-2</v>
      </c>
      <c r="T398" s="1">
        <f>(Table2[[#This Row],[Close Price]]-Table2[[#This Row],[50D EMA]])/Table2[[#This Row],[50D EMA]]</f>
        <v>-3.837325014750391E-2</v>
      </c>
      <c r="U398" s="1">
        <f>(Table2[[#This Row],[Close Price]]-Table2[[#This Row],[200D EMA]])/Table2[[#This Row],[200D EMA]]</f>
        <v>1.4561223779906974E-2</v>
      </c>
      <c r="V398">
        <v>0.35899255385224399</v>
      </c>
      <c r="W398">
        <v>58.5</v>
      </c>
      <c r="X398">
        <v>59.49</v>
      </c>
      <c r="Y398">
        <v>57.36</v>
      </c>
      <c r="Z398">
        <v>59.49</v>
      </c>
      <c r="AA398">
        <v>57.36</v>
      </c>
      <c r="AB398">
        <v>61.26</v>
      </c>
      <c r="AC398" s="1">
        <f>(Table2[[#This Row],[Close Price]]/Table2[[#This Row],[Day Low]])-1</f>
        <v>2.2222222222223476E-3</v>
      </c>
      <c r="AD398" s="1">
        <f>(Table2[[#This Row],[Day High]]/Table2[[#This Row],[Close Price]])-1</f>
        <v>1.4668258570697645E-2</v>
      </c>
      <c r="AE398" s="1">
        <f>(Table2[[#This Row],[Close Price]]/Table2[[#This Row],[Current Week Low]])-1</f>
        <v>2.2140864714086606E-2</v>
      </c>
      <c r="AF398" s="1">
        <f>(Table2[[#This Row],[Current Week High]]/Table2[[#This Row],[Close Price]])-1</f>
        <v>1.4668258570697645E-2</v>
      </c>
      <c r="AG398" s="1">
        <f>(Table2[[#This Row],[Close Price]]/Table2[[#This Row],[Current Month Low]])-1</f>
        <v>2.2140864714086606E-2</v>
      </c>
      <c r="AH398" s="1">
        <f>(Table2[[#This Row],[Current Month High]]/Table2[[#This Row],[Close Price]])-1</f>
        <v>4.485758144294727E-2</v>
      </c>
      <c r="AI398">
        <v>31.161521405423802</v>
      </c>
      <c r="AJ398">
        <v>60.191256830600999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-0.06</v>
      </c>
      <c r="AM398" t="s">
        <v>3202</v>
      </c>
      <c r="AN398">
        <v>-4.07</v>
      </c>
      <c r="AO398" t="s">
        <v>3202</v>
      </c>
      <c r="AP398">
        <v>9.7479866626757006E-2</v>
      </c>
      <c r="AQ398">
        <f>(Table2[[#This Row],[Sharpe Ratio]]-AVERAGE(Table2[Sharpe Ratio]))/_xlfn.STDEV.P(Table2[Sharpe Ratio])</f>
        <v>0.38087099787352807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301</v>
      </c>
      <c r="AT398">
        <f>_xlfn.RANK.AVG(Table2[[#This Row],[6M Return vs Nifty Z-Score]],Table2[6M Return vs Nifty Z-Score])</f>
        <v>639</v>
      </c>
      <c r="AU398">
        <f>_xlfn.RANK.AVG(Table2[[#This Row],[Sharpe Ratio Z-Score]],Table2[Sharpe Ratio Z-Score])</f>
        <v>235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1779</v>
      </c>
      <c r="B399" t="s">
        <v>1780</v>
      </c>
      <c r="C399" t="s">
        <v>3170</v>
      </c>
      <c r="D399" t="s">
        <v>127</v>
      </c>
      <c r="E399">
        <v>4527.12113271</v>
      </c>
      <c r="F399">
        <v>230.34</v>
      </c>
      <c r="G399">
        <v>-12.5330174246821</v>
      </c>
      <c r="H399">
        <f>(Table2[[#This Row],[1Y Return vs Nifty]]-AVERAGE(Table2[1Y Return vs Nifty]))/_xlfn.STDEV.P(Table2[1Y Return vs Nifty])</f>
        <v>-0.67911477306322643</v>
      </c>
      <c r="I399">
        <v>2.09562266398324</v>
      </c>
      <c r="J399">
        <f>(Table2[[#This Row],[1M Return vs Nifty]]-AVERAGE(Table2[1M Return vs Nifty]))/_xlfn.STDEV.P(Table2[1M Return vs Nifty])</f>
        <v>0.23838652332031429</v>
      </c>
      <c r="K399">
        <v>17.840537963741699</v>
      </c>
      <c r="L399">
        <f>(Table2[[#This Row],[6M Return vs Nifty]]-AVERAGE(Table2[6M Return vs Nifty]))/_xlfn.STDEV.P(Table2[6M Return vs Nifty])</f>
        <v>9.5491316687776509E-2</v>
      </c>
      <c r="M399">
        <v>-2.1437661490130702</v>
      </c>
      <c r="N399">
        <f>(Table2[[#This Row],[1W Return vs Nifty]]-AVERAGE(Table2[1W Return vs Nifty]))/_xlfn.STDEV.P(Table2[1W Return vs Nifty])</f>
        <v>-3.5760240512220182E-2</v>
      </c>
      <c r="O399">
        <v>229.3</v>
      </c>
      <c r="P399">
        <v>224.171356205514</v>
      </c>
      <c r="Q399">
        <v>219.06186927361301</v>
      </c>
      <c r="R399">
        <v>48.306891063930003</v>
      </c>
      <c r="S399" s="1">
        <f>(Table2[[#This Row],[Close Price]]-Table2[[#This Row],[20D EMA]])/Table2[[#This Row],[20D EMA]]</f>
        <v>4.5355429568250854E-3</v>
      </c>
      <c r="T399" s="1">
        <f>(Table2[[#This Row],[Close Price]]-Table2[[#This Row],[50D EMA]])/Table2[[#This Row],[50D EMA]]</f>
        <v>2.7517537917871909E-2</v>
      </c>
      <c r="U399" s="1">
        <f>(Table2[[#This Row],[Close Price]]-Table2[[#This Row],[200D EMA]])/Table2[[#This Row],[200D EMA]]</f>
        <v>5.1483769237358062E-2</v>
      </c>
      <c r="V399">
        <v>1.0216033303873999</v>
      </c>
      <c r="W399">
        <v>228.26</v>
      </c>
      <c r="X399">
        <v>232.94</v>
      </c>
      <c r="Y399">
        <v>225.91</v>
      </c>
      <c r="Z399">
        <v>235.99</v>
      </c>
      <c r="AA399">
        <v>225.91</v>
      </c>
      <c r="AB399">
        <v>247.4</v>
      </c>
      <c r="AC399" s="1">
        <f>(Table2[[#This Row],[Close Price]]/Table2[[#This Row],[Day Low]])-1</f>
        <v>9.1124156663453526E-3</v>
      </c>
      <c r="AD399" s="1">
        <f>(Table2[[#This Row],[Day High]]/Table2[[#This Row],[Close Price]])-1</f>
        <v>1.1287661717461095E-2</v>
      </c>
      <c r="AE399" s="1">
        <f>(Table2[[#This Row],[Close Price]]/Table2[[#This Row],[Current Week Low]])-1</f>
        <v>1.9609579035899216E-2</v>
      </c>
      <c r="AF399" s="1">
        <f>(Table2[[#This Row],[Current Week High]]/Table2[[#This Row],[Close Price]])-1</f>
        <v>2.452895719371373E-2</v>
      </c>
      <c r="AG399" s="1">
        <f>(Table2[[#This Row],[Close Price]]/Table2[[#This Row],[Current Month Low]])-1</f>
        <v>1.9609579035899216E-2</v>
      </c>
      <c r="AH399" s="1">
        <f>(Table2[[#This Row],[Current Month High]]/Table2[[#This Row],[Close Price]])-1</f>
        <v>7.4064426499956593E-2</v>
      </c>
      <c r="AI399">
        <v>20.691152209776799</v>
      </c>
      <c r="AJ399">
        <v>38.0107849011384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0.12</v>
      </c>
      <c r="AM399" t="s">
        <v>3203</v>
      </c>
      <c r="AN399">
        <v>-2.96</v>
      </c>
      <c r="AO399" t="s">
        <v>3202</v>
      </c>
      <c r="AP399">
        <v>7.0972634245046004E-2</v>
      </c>
      <c r="AQ399">
        <f>(Table2[[#This Row],[Sharpe Ratio]]-AVERAGE(Table2[Sharpe Ratio]))/_xlfn.STDEV.P(Table2[Sharpe Ratio])</f>
        <v>7.1365095427938438E-2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-0.3096320781394174</v>
      </c>
      <c r="AS399">
        <f>_xlfn.RANK.AVG(Table2[[#This Row],[1Y Return vs Nifty Z-Score]],Table2[1Y Return vs Nifty Z-Score])</f>
        <v>557</v>
      </c>
      <c r="AT399">
        <f>_xlfn.RANK.AVG(Table2[[#This Row],[6M Return vs Nifty Z-Score]],Table2[6M Return vs Nifty Z-Score])</f>
        <v>294</v>
      </c>
      <c r="AU399">
        <f>_xlfn.RANK.AVG(Table2[[#This Row],[Sharpe Ratio Z-Score]],Table2[Sharpe Ratio Z-Score])</f>
        <v>327</v>
      </c>
      <c r="AV399">
        <f>(Table2[[#This Row],[Rank 1Y]]+Table2[[#This Row],[Rank 6M]]+Table2[[#This Row],[Rank Sharpe]])/3</f>
        <v>392.66666666666669</v>
      </c>
    </row>
    <row r="400" spans="1:48" x14ac:dyDescent="0.3">
      <c r="A400" t="s">
        <v>1457</v>
      </c>
      <c r="B400" t="s">
        <v>1458</v>
      </c>
      <c r="C400" t="s">
        <v>3164</v>
      </c>
      <c r="D400" t="s">
        <v>206</v>
      </c>
      <c r="E400">
        <v>7401.6836997749997</v>
      </c>
      <c r="F400">
        <v>534.15</v>
      </c>
      <c r="G400">
        <v>3.2769260680444301</v>
      </c>
      <c r="H400">
        <f>(Table2[[#This Row],[1Y Return vs Nifty]]-AVERAGE(Table2[1Y Return vs Nifty]))/_xlfn.STDEV.P(Table2[1Y Return vs Nifty])</f>
        <v>-0.4179370137777767</v>
      </c>
      <c r="I400">
        <v>-0.91413219531468604</v>
      </c>
      <c r="J400">
        <f>(Table2[[#This Row],[1M Return vs Nifty]]-AVERAGE(Table2[1M Return vs Nifty]))/_xlfn.STDEV.P(Table2[1M Return vs Nifty])</f>
        <v>-4.6304853808701869E-2</v>
      </c>
      <c r="K400">
        <v>13.493836717682701</v>
      </c>
      <c r="L400">
        <f>(Table2[[#This Row],[6M Return vs Nifty]]-AVERAGE(Table2[6M Return vs Nifty]))/_xlfn.STDEV.P(Table2[6M Return vs Nifty])</f>
        <v>-3.9447264740965077E-2</v>
      </c>
      <c r="M400">
        <v>0.83042739937402998</v>
      </c>
      <c r="N400">
        <f>(Table2[[#This Row],[1W Return vs Nifty]]-AVERAGE(Table2[1W Return vs Nifty]))/_xlfn.STDEV.P(Table2[1W Return vs Nifty])</f>
        <v>0.65289603953523678</v>
      </c>
      <c r="O400">
        <v>533.79</v>
      </c>
      <c r="P400">
        <v>524.13784414508905</v>
      </c>
      <c r="Q400">
        <v>463.54922016903498</v>
      </c>
      <c r="R400">
        <v>50.583941586967399</v>
      </c>
      <c r="S400" s="1">
        <f>(Table2[[#This Row],[Close Price]]-Table2[[#This Row],[20D EMA]])/Table2[[#This Row],[20D EMA]]</f>
        <v>6.7442252571238437E-4</v>
      </c>
      <c r="T400" s="1">
        <f>(Table2[[#This Row],[Close Price]]-Table2[[#This Row],[50D EMA]])/Table2[[#This Row],[50D EMA]]</f>
        <v>1.9102142626700732E-2</v>
      </c>
      <c r="U400" s="1">
        <f>(Table2[[#This Row],[Close Price]]-Table2[[#This Row],[200D EMA]])/Table2[[#This Row],[200D EMA]]</f>
        <v>0.15230481847261043</v>
      </c>
      <c r="V400">
        <v>0.86322927666189897</v>
      </c>
      <c r="W400">
        <v>530.75</v>
      </c>
      <c r="X400">
        <v>538.25</v>
      </c>
      <c r="Y400">
        <v>504.45</v>
      </c>
      <c r="Z400">
        <v>559.70000000000005</v>
      </c>
      <c r="AA400">
        <v>504.45</v>
      </c>
      <c r="AB400">
        <v>559.70000000000005</v>
      </c>
      <c r="AC400" s="1">
        <f>(Table2[[#This Row],[Close Price]]/Table2[[#This Row],[Day Low]])-1</f>
        <v>6.4060292039567202E-3</v>
      </c>
      <c r="AD400" s="1">
        <f>(Table2[[#This Row],[Day High]]/Table2[[#This Row],[Close Price]])-1</f>
        <v>7.6757465131518376E-3</v>
      </c>
      <c r="AE400" s="1">
        <f>(Table2[[#This Row],[Close Price]]/Table2[[#This Row],[Current Week Low]])-1</f>
        <v>5.8876003568242519E-2</v>
      </c>
      <c r="AF400" s="1">
        <f>(Table2[[#This Row],[Current Week High]]/Table2[[#This Row],[Close Price]])-1</f>
        <v>4.7833005710006704E-2</v>
      </c>
      <c r="AG400" s="1">
        <f>(Table2[[#This Row],[Close Price]]/Table2[[#This Row],[Current Month Low]])-1</f>
        <v>5.8876003568242519E-2</v>
      </c>
      <c r="AH400" s="1">
        <f>(Table2[[#This Row],[Current Month High]]/Table2[[#This Row],[Close Price]])-1</f>
        <v>4.7833005710006704E-2</v>
      </c>
      <c r="AI400">
        <v>19.741645605167001</v>
      </c>
      <c r="AJ400">
        <v>50.996466431095399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0.02</v>
      </c>
      <c r="AM400" t="s">
        <v>3203</v>
      </c>
      <c r="AN400">
        <v>-2.36</v>
      </c>
      <c r="AO400" t="s">
        <v>3202</v>
      </c>
      <c r="AP400">
        <v>4.5757993140198003E-2</v>
      </c>
      <c r="AQ400">
        <f>(Table2[[#This Row],[Sharpe Ratio]]-AVERAGE(Table2[Sharpe Ratio]))/_xlfn.STDEV.P(Table2[Sharpe Ratio])</f>
        <v>-0.22304814763029057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-7.3841240422497401E-2</v>
      </c>
      <c r="AS400">
        <f>_xlfn.RANK.AVG(Table2[[#This Row],[1Y Return vs Nifty Z-Score]],Table2[1Y Return vs Nifty Z-Score])</f>
        <v>445</v>
      </c>
      <c r="AT400">
        <f>_xlfn.RANK.AVG(Table2[[#This Row],[6M Return vs Nifty Z-Score]],Table2[6M Return vs Nifty Z-Score])</f>
        <v>334</v>
      </c>
      <c r="AU400">
        <f>_xlfn.RANK.AVG(Table2[[#This Row],[Sharpe Ratio Z-Score]],Table2[Sharpe Ratio Z-Score])</f>
        <v>400</v>
      </c>
      <c r="AV400">
        <f>(Table2[[#This Row],[Rank 1Y]]+Table2[[#This Row],[Rank 6M]]+Table2[[#This Row],[Rank Sharpe]])/3</f>
        <v>393</v>
      </c>
    </row>
    <row r="401" spans="1:48" x14ac:dyDescent="0.3">
      <c r="A401" t="s">
        <v>169</v>
      </c>
      <c r="B401" t="s">
        <v>170</v>
      </c>
      <c r="C401" t="s">
        <v>3160</v>
      </c>
      <c r="D401" t="s">
        <v>171</v>
      </c>
      <c r="E401">
        <v>154810.035753715</v>
      </c>
      <c r="F401">
        <v>1513.45</v>
      </c>
      <c r="G401">
        <v>22.5701086657422</v>
      </c>
      <c r="H401">
        <f>(Table2[[#This Row],[1Y Return vs Nifty]]-AVERAGE(Table2[1Y Return vs Nifty]))/_xlfn.STDEV.P(Table2[1Y Return vs Nifty])</f>
        <v>-9.9216696866464685E-2</v>
      </c>
      <c r="I401">
        <v>-0.44427297825828599</v>
      </c>
      <c r="J401">
        <f>(Table2[[#This Row],[1M Return vs Nifty]]-AVERAGE(Table2[1M Return vs Nifty]))/_xlfn.STDEV.P(Table2[1M Return vs Nifty])</f>
        <v>-1.8610788788889266E-3</v>
      </c>
      <c r="K401">
        <v>11.1664659862919</v>
      </c>
      <c r="L401">
        <f>(Table2[[#This Row],[6M Return vs Nifty]]-AVERAGE(Table2[6M Return vs Nifty]))/_xlfn.STDEV.P(Table2[6M Return vs Nifty])</f>
        <v>-0.11169794109867137</v>
      </c>
      <c r="M401">
        <v>0.87731247830799097</v>
      </c>
      <c r="N401">
        <f>(Table2[[#This Row],[1W Return vs Nifty]]-AVERAGE(Table2[1W Return vs Nifty]))/_xlfn.STDEV.P(Table2[1W Return vs Nifty])</f>
        <v>0.66375199208946856</v>
      </c>
      <c r="O401">
        <v>1467.54</v>
      </c>
      <c r="P401">
        <v>1439.4601107738999</v>
      </c>
      <c r="Q401">
        <v>1296.4701545304499</v>
      </c>
      <c r="R401">
        <v>68.942749834168595</v>
      </c>
      <c r="S401" s="1">
        <f>(Table2[[#This Row],[Close Price]]-Table2[[#This Row],[20D EMA]])/Table2[[#This Row],[20D EMA]]</f>
        <v>3.1283644738814669E-2</v>
      </c>
      <c r="T401" s="1">
        <f>(Table2[[#This Row],[Close Price]]-Table2[[#This Row],[50D EMA]])/Table2[[#This Row],[50D EMA]]</f>
        <v>5.1401138991146317E-2</v>
      </c>
      <c r="U401" s="1">
        <f>(Table2[[#This Row],[Close Price]]-Table2[[#This Row],[200D EMA]])/Table2[[#This Row],[200D EMA]]</f>
        <v>0.16736200575950394</v>
      </c>
      <c r="V401">
        <v>0.95741589979750497</v>
      </c>
      <c r="W401">
        <v>1501.5</v>
      </c>
      <c r="X401">
        <v>1535</v>
      </c>
      <c r="Y401">
        <v>1425.15</v>
      </c>
      <c r="Z401">
        <v>1541.85</v>
      </c>
      <c r="AA401">
        <v>1417.1</v>
      </c>
      <c r="AB401">
        <v>1541.85</v>
      </c>
      <c r="AC401" s="1">
        <f>(Table2[[#This Row],[Close Price]]/Table2[[#This Row],[Day Low]])-1</f>
        <v>7.9587079587080112E-3</v>
      </c>
      <c r="AD401" s="1">
        <f>(Table2[[#This Row],[Day High]]/Table2[[#This Row],[Close Price]])-1</f>
        <v>1.4238990386203687E-2</v>
      </c>
      <c r="AE401" s="1">
        <f>(Table2[[#This Row],[Close Price]]/Table2[[#This Row],[Current Week Low]])-1</f>
        <v>6.1958390344875935E-2</v>
      </c>
      <c r="AF401" s="1">
        <f>(Table2[[#This Row],[Current Week High]]/Table2[[#This Row],[Close Price]])-1</f>
        <v>1.8765073177177793E-2</v>
      </c>
      <c r="AG401" s="1">
        <f>(Table2[[#This Row],[Close Price]]/Table2[[#This Row],[Current Month Low]])-1</f>
        <v>6.7990967468774421E-2</v>
      </c>
      <c r="AH401" s="1">
        <f>(Table2[[#This Row],[Current Month High]]/Table2[[#This Row],[Close Price]])-1</f>
        <v>1.8765073177177793E-2</v>
      </c>
      <c r="AI401">
        <v>1.87650731771777</v>
      </c>
      <c r="AJ401">
        <v>57.6838924775995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-0.06</v>
      </c>
      <c r="AM401" t="s">
        <v>3202</v>
      </c>
      <c r="AN401">
        <v>3.92</v>
      </c>
      <c r="AO401" t="s">
        <v>3203</v>
      </c>
      <c r="AP401">
        <v>1.4913932210687E-2</v>
      </c>
      <c r="AQ401">
        <f>(Table2[[#This Row],[Sharpe Ratio]]-AVERAGE(Table2[Sharpe Ratio]))/_xlfn.STDEV.P(Table2[Sharpe Ratio])</f>
        <v>-0.58319208025985192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-0.13221580501440844</v>
      </c>
      <c r="AS401">
        <f>_xlfn.RANK.AVG(Table2[[#This Row],[1Y Return vs Nifty Z-Score]],Table2[1Y Return vs Nifty Z-Score])</f>
        <v>333</v>
      </c>
      <c r="AT401">
        <f>_xlfn.RANK.AVG(Table2[[#This Row],[6M Return vs Nifty Z-Score]],Table2[6M Return vs Nifty Z-Score])</f>
        <v>354</v>
      </c>
      <c r="AU401">
        <f>_xlfn.RANK.AVG(Table2[[#This Row],[Sharpe Ratio Z-Score]],Table2[Sharpe Ratio Z-Score])</f>
        <v>493</v>
      </c>
      <c r="AV401">
        <f>(Table2[[#This Row],[Rank 1Y]]+Table2[[#This Row],[Rank 6M]]+Table2[[#This Row],[Rank Sharpe]])/3</f>
        <v>393.33333333333331</v>
      </c>
    </row>
    <row r="402" spans="1:48" x14ac:dyDescent="0.3">
      <c r="A402" t="s">
        <v>28</v>
      </c>
      <c r="B402" t="s">
        <v>29</v>
      </c>
      <c r="C402" t="s">
        <v>3158</v>
      </c>
      <c r="D402" t="s">
        <v>24</v>
      </c>
      <c r="E402">
        <v>882029.36935004999</v>
      </c>
      <c r="F402">
        <v>1252.1500000000001</v>
      </c>
      <c r="G402">
        <v>-0.57172427014886995</v>
      </c>
      <c r="H402">
        <f>(Table2[[#This Row],[1Y Return vs Nifty]]-AVERAGE(Table2[1Y Return vs Nifty]))/_xlfn.STDEV.P(Table2[1Y Return vs Nifty])</f>
        <v>-0.48151610702785413</v>
      </c>
      <c r="I402">
        <v>1.3328893534292501</v>
      </c>
      <c r="J402">
        <f>(Table2[[#This Row],[1M Return vs Nifty]]-AVERAGE(Table2[1M Return vs Nifty]))/_xlfn.STDEV.P(Table2[1M Return vs Nifty])</f>
        <v>0.1662399177942944</v>
      </c>
      <c r="K402">
        <v>2.60936557972357</v>
      </c>
      <c r="L402">
        <f>(Table2[[#This Row],[6M Return vs Nifty]]-AVERAGE(Table2[6M Return vs Nifty]))/_xlfn.STDEV.P(Table2[6M Return vs Nifty])</f>
        <v>-0.37734375493336936</v>
      </c>
      <c r="M402">
        <v>-1.3201811280701701</v>
      </c>
      <c r="N402">
        <f>(Table2[[#This Row],[1W Return vs Nifty]]-AVERAGE(Table2[1W Return vs Nifty]))/_xlfn.STDEV.P(Table2[1W Return vs Nifty])</f>
        <v>0.15493582132710365</v>
      </c>
      <c r="O402">
        <v>1222.21</v>
      </c>
      <c r="P402">
        <v>1203.8907847103801</v>
      </c>
      <c r="Q402">
        <v>1116.5741040253399</v>
      </c>
      <c r="R402">
        <v>67.442862033524506</v>
      </c>
      <c r="S402" s="1">
        <f>(Table2[[#This Row],[Close Price]]-Table2[[#This Row],[20D EMA]])/Table2[[#This Row],[20D EMA]]</f>
        <v>2.4496608602449704E-2</v>
      </c>
      <c r="T402" s="1">
        <f>(Table2[[#This Row],[Close Price]]-Table2[[#This Row],[50D EMA]])/Table2[[#This Row],[50D EMA]]</f>
        <v>4.0086040945341815E-2</v>
      </c>
      <c r="U402" s="1">
        <f>(Table2[[#This Row],[Close Price]]-Table2[[#This Row],[200D EMA]])/Table2[[#This Row],[200D EMA]]</f>
        <v>0.12142131497219764</v>
      </c>
      <c r="V402">
        <v>0.90295940481889603</v>
      </c>
      <c r="W402">
        <v>1226.3499999999999</v>
      </c>
      <c r="X402">
        <v>1257</v>
      </c>
      <c r="Y402">
        <v>1200.45</v>
      </c>
      <c r="Z402">
        <v>1257</v>
      </c>
      <c r="AA402">
        <v>1200.45</v>
      </c>
      <c r="AB402">
        <v>1257</v>
      </c>
      <c r="AC402" s="1">
        <f>(Table2[[#This Row],[Close Price]]/Table2[[#This Row],[Day Low]])-1</f>
        <v>2.1038039711338774E-2</v>
      </c>
      <c r="AD402" s="1">
        <f>(Table2[[#This Row],[Day High]]/Table2[[#This Row],[Close Price]])-1</f>
        <v>3.8733378588826639E-3</v>
      </c>
      <c r="AE402" s="1">
        <f>(Table2[[#This Row],[Close Price]]/Table2[[#This Row],[Current Week Low]])-1</f>
        <v>4.3067183139656073E-2</v>
      </c>
      <c r="AF402" s="1">
        <f>(Table2[[#This Row],[Current Week High]]/Table2[[#This Row],[Close Price]])-1</f>
        <v>3.8733378588826639E-3</v>
      </c>
      <c r="AG402" s="1">
        <f>(Table2[[#This Row],[Close Price]]/Table2[[#This Row],[Current Month Low]])-1</f>
        <v>4.3067183139656073E-2</v>
      </c>
      <c r="AH402" s="1">
        <f>(Table2[[#This Row],[Current Month High]]/Table2[[#This Row],[Close Price]])-1</f>
        <v>3.8733378588826639E-3</v>
      </c>
      <c r="AI402">
        <v>0.45122389490075399</v>
      </c>
      <c r="AJ402">
        <v>39.282536151279203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0.06</v>
      </c>
      <c r="AM402" t="s">
        <v>3203</v>
      </c>
      <c r="AN402">
        <v>2.1</v>
      </c>
      <c r="AO402" t="s">
        <v>3203</v>
      </c>
      <c r="AP402">
        <v>8.7745684547072003E-2</v>
      </c>
      <c r="AQ402">
        <f>(Table2[[#This Row],[Sharpe Ratio]]-AVERAGE(Table2[Sharpe Ratio]))/_xlfn.STDEV.P(Table2[Sharpe Ratio])</f>
        <v>0.26721194943883358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-0.27047217340099189</v>
      </c>
      <c r="AS402">
        <f>_xlfn.RANK.AVG(Table2[[#This Row],[1Y Return vs Nifty Z-Score]],Table2[1Y Return vs Nifty Z-Score])</f>
        <v>471</v>
      </c>
      <c r="AT402">
        <f>_xlfn.RANK.AVG(Table2[[#This Row],[6M Return vs Nifty Z-Score]],Table2[6M Return vs Nifty Z-Score])</f>
        <v>447</v>
      </c>
      <c r="AU402">
        <f>_xlfn.RANK.AVG(Table2[[#This Row],[Sharpe Ratio Z-Score]],Table2[Sharpe Ratio Z-Score])</f>
        <v>266</v>
      </c>
      <c r="AV402">
        <f>(Table2[[#This Row],[Rank 1Y]]+Table2[[#This Row],[Rank 6M]]+Table2[[#This Row],[Rank Sharpe]])/3</f>
        <v>394.66666666666669</v>
      </c>
    </row>
    <row r="403" spans="1:48" x14ac:dyDescent="0.3">
      <c r="A403" t="s">
        <v>1490</v>
      </c>
      <c r="B403" t="s">
        <v>1491</v>
      </c>
      <c r="C403" t="s">
        <v>3161</v>
      </c>
      <c r="D403" t="s">
        <v>46</v>
      </c>
      <c r="E403">
        <v>7036.9616356549996</v>
      </c>
      <c r="F403">
        <v>189.07</v>
      </c>
      <c r="G403">
        <v>5.5070684088651696</v>
      </c>
      <c r="H403">
        <f>(Table2[[#This Row],[1Y Return vs Nifty]]-AVERAGE(Table2[1Y Return vs Nifty]))/_xlfn.STDEV.P(Table2[1Y Return vs Nifty])</f>
        <v>-0.38109541597376595</v>
      </c>
      <c r="I403">
        <v>-2.9954895966141502</v>
      </c>
      <c r="J403">
        <f>(Table2[[#This Row],[1M Return vs Nifty]]-AVERAGE(Table2[1M Return vs Nifty]))/_xlfn.STDEV.P(Table2[1M Return vs Nifty])</f>
        <v>-0.24317952718719602</v>
      </c>
      <c r="K403">
        <v>-12.7784542645998</v>
      </c>
      <c r="L403">
        <f>(Table2[[#This Row],[6M Return vs Nifty]]-AVERAGE(Table2[6M Return vs Nifty]))/_xlfn.STDEV.P(Table2[6M Return vs Nifty])</f>
        <v>-0.85504177546253335</v>
      </c>
      <c r="M403">
        <v>-3.5167905689771799</v>
      </c>
      <c r="N403">
        <f>(Table2[[#This Row],[1W Return vs Nifty]]-AVERAGE(Table2[1W Return vs Nifty]))/_xlfn.STDEV.P(Table2[1W Return vs Nifty])</f>
        <v>-0.35367562634162147</v>
      </c>
      <c r="O403">
        <v>193.26</v>
      </c>
      <c r="P403">
        <v>194.787483809772</v>
      </c>
      <c r="Q403">
        <v>190.35624368017801</v>
      </c>
      <c r="R403">
        <v>39.521248787727401</v>
      </c>
      <c r="S403" s="1">
        <f>(Table2[[#This Row],[Close Price]]-Table2[[#This Row],[20D EMA]])/Table2[[#This Row],[20D EMA]]</f>
        <v>-2.1680637483183267E-2</v>
      </c>
      <c r="T403" s="1">
        <f>(Table2[[#This Row],[Close Price]]-Table2[[#This Row],[50D EMA]])/Table2[[#This Row],[50D EMA]]</f>
        <v>-2.9352418841015769E-2</v>
      </c>
      <c r="U403" s="1">
        <f>(Table2[[#This Row],[Close Price]]-Table2[[#This Row],[200D EMA]])/Table2[[#This Row],[200D EMA]]</f>
        <v>-6.7570343652035179E-3</v>
      </c>
      <c r="V403">
        <v>0.72078462689134803</v>
      </c>
      <c r="W403">
        <v>188</v>
      </c>
      <c r="X403">
        <v>194</v>
      </c>
      <c r="Y403">
        <v>188</v>
      </c>
      <c r="Z403">
        <v>196.26</v>
      </c>
      <c r="AA403">
        <v>188</v>
      </c>
      <c r="AB403">
        <v>199.9</v>
      </c>
      <c r="AC403" s="1">
        <f>(Table2[[#This Row],[Close Price]]/Table2[[#This Row],[Day Low]])-1</f>
        <v>5.6914893617021622E-3</v>
      </c>
      <c r="AD403" s="1">
        <f>(Table2[[#This Row],[Day High]]/Table2[[#This Row],[Close Price]])-1</f>
        <v>2.6074998677738437E-2</v>
      </c>
      <c r="AE403" s="1">
        <f>(Table2[[#This Row],[Close Price]]/Table2[[#This Row],[Current Week Low]])-1</f>
        <v>5.6914893617021622E-3</v>
      </c>
      <c r="AF403" s="1">
        <f>(Table2[[#This Row],[Current Week High]]/Table2[[#This Row],[Close Price]])-1</f>
        <v>3.8028243507695514E-2</v>
      </c>
      <c r="AG403" s="1">
        <f>(Table2[[#This Row],[Close Price]]/Table2[[#This Row],[Current Month Low]])-1</f>
        <v>5.6914893617021622E-3</v>
      </c>
      <c r="AH403" s="1">
        <f>(Table2[[#This Row],[Current Month High]]/Table2[[#This Row],[Close Price]])-1</f>
        <v>5.7280372348865516E-2</v>
      </c>
      <c r="AI403">
        <v>31.855926376474301</v>
      </c>
      <c r="AJ403">
        <v>37.8061224489796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-0.11</v>
      </c>
      <c r="AM403" t="s">
        <v>3202</v>
      </c>
      <c r="AN403">
        <v>-4.88</v>
      </c>
      <c r="AO403" t="s">
        <v>3202</v>
      </c>
      <c r="AP403">
        <v>0.13337287146016</v>
      </c>
      <c r="AQ403">
        <f>(Table2[[#This Row],[Sharpe Ratio]]-AVERAGE(Table2[Sharpe Ratio]))/_xlfn.STDEV.P(Table2[Sharpe Ratio])</f>
        <v>0.79996781992090127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430</v>
      </c>
      <c r="AT403">
        <f>_xlfn.RANK.AVG(Table2[[#This Row],[6M Return vs Nifty Z-Score]],Table2[6M Return vs Nifty Z-Score])</f>
        <v>605</v>
      </c>
      <c r="AU403">
        <f>_xlfn.RANK.AVG(Table2[[#This Row],[Sharpe Ratio Z-Score]],Table2[Sharpe Ratio Z-Score])</f>
        <v>149</v>
      </c>
      <c r="AV403">
        <f>(Table2[[#This Row],[Rank 1Y]]+Table2[[#This Row],[Rank 6M]]+Table2[[#This Row],[Rank Sharpe]])/3</f>
        <v>394.66666666666669</v>
      </c>
    </row>
    <row r="404" spans="1:48" x14ac:dyDescent="0.3">
      <c r="A404" t="s">
        <v>532</v>
      </c>
      <c r="B404" t="s">
        <v>533</v>
      </c>
      <c r="C404" t="s">
        <v>3158</v>
      </c>
      <c r="D404" t="s">
        <v>40</v>
      </c>
      <c r="E404">
        <v>40318.32</v>
      </c>
      <c r="F404">
        <v>244.65</v>
      </c>
      <c r="G404">
        <v>68.810643517955697</v>
      </c>
      <c r="H404">
        <f>(Table2[[#This Row],[1Y Return vs Nifty]]-AVERAGE(Table2[1Y Return vs Nifty]))/_xlfn.STDEV.P(Table2[1Y Return vs Nifty])</f>
        <v>0.66466960585295798</v>
      </c>
      <c r="I404">
        <v>-8.1021928699973405</v>
      </c>
      <c r="J404">
        <f>(Table2[[#This Row],[1M Return vs Nifty]]-AVERAGE(Table2[1M Return vs Nifty]))/_xlfn.STDEV.P(Table2[1M Return vs Nifty])</f>
        <v>-0.72622032467853903</v>
      </c>
      <c r="K404">
        <v>-12.0285492605627</v>
      </c>
      <c r="L404">
        <f>(Table2[[#This Row],[6M Return vs Nifty]]-AVERAGE(Table2[6M Return vs Nifty]))/_xlfn.STDEV.P(Table2[6M Return vs Nifty])</f>
        <v>-0.83176179560589458</v>
      </c>
      <c r="M404">
        <v>-10.793202412876999</v>
      </c>
      <c r="N404">
        <f>(Table2[[#This Row],[1W Return vs Nifty]]-AVERAGE(Table2[1W Return vs Nifty]))/_xlfn.STDEV.P(Table2[1W Return vs Nifty])</f>
        <v>-2.0384841739328614</v>
      </c>
      <c r="O404">
        <v>256.77999999999997</v>
      </c>
      <c r="P404">
        <v>257.66743375170103</v>
      </c>
      <c r="Q404">
        <v>232.79976315861899</v>
      </c>
      <c r="R404">
        <v>38.553805830809701</v>
      </c>
      <c r="S404" s="1">
        <f>(Table2[[#This Row],[Close Price]]-Table2[[#This Row],[20D EMA]])/Table2[[#This Row],[20D EMA]]</f>
        <v>-4.7238881532829534E-2</v>
      </c>
      <c r="T404" s="1">
        <f>(Table2[[#This Row],[Close Price]]-Table2[[#This Row],[50D EMA]])/Table2[[#This Row],[50D EMA]]</f>
        <v>-5.0520291067303276E-2</v>
      </c>
      <c r="U404" s="1">
        <f>(Table2[[#This Row],[Close Price]]-Table2[[#This Row],[200D EMA]])/Table2[[#This Row],[200D EMA]]</f>
        <v>5.090313100235766E-2</v>
      </c>
      <c r="V404">
        <v>0.39560841231006799</v>
      </c>
      <c r="W404">
        <v>240.2</v>
      </c>
      <c r="X404">
        <v>247.9</v>
      </c>
      <c r="Y404">
        <v>236.25</v>
      </c>
      <c r="Z404">
        <v>262.7</v>
      </c>
      <c r="AA404">
        <v>236.25</v>
      </c>
      <c r="AB404">
        <v>271.35000000000002</v>
      </c>
      <c r="AC404" s="1">
        <f>(Table2[[#This Row],[Close Price]]/Table2[[#This Row],[Day Low]])-1</f>
        <v>1.8526228143214141E-2</v>
      </c>
      <c r="AD404" s="1">
        <f>(Table2[[#This Row],[Day High]]/Table2[[#This Row],[Close Price]])-1</f>
        <v>1.328428367054979E-2</v>
      </c>
      <c r="AE404" s="1">
        <f>(Table2[[#This Row],[Close Price]]/Table2[[#This Row],[Current Week Low]])-1</f>
        <v>3.5555555555555562E-2</v>
      </c>
      <c r="AF404" s="1">
        <f>(Table2[[#This Row],[Current Week High]]/Table2[[#This Row],[Close Price]])-1</f>
        <v>7.3778867770283973E-2</v>
      </c>
      <c r="AG404" s="1">
        <f>(Table2[[#This Row],[Close Price]]/Table2[[#This Row],[Current Month Low]])-1</f>
        <v>3.5555555555555562E-2</v>
      </c>
      <c r="AH404" s="1">
        <f>(Table2[[#This Row],[Current Month High]]/Table2[[#This Row],[Close Price]])-1</f>
        <v>0.10913549969343972</v>
      </c>
      <c r="AI404">
        <v>32.720212548538697</v>
      </c>
      <c r="AJ404">
        <v>98.016997167138797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0.01</v>
      </c>
      <c r="AM404" t="s">
        <v>3203</v>
      </c>
      <c r="AN404">
        <v>-9.07</v>
      </c>
      <c r="AO404" t="s">
        <v>3202</v>
      </c>
      <c r="AP404">
        <v>2.9371013408300999E-2</v>
      </c>
      <c r="AQ404">
        <f>(Table2[[#This Row],[Sharpe Ratio]]-AVERAGE(Table2[Sharpe Ratio]))/_xlfn.STDEV.P(Table2[Sharpe Ratio])</f>
        <v>-0.41438713305291686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139</v>
      </c>
      <c r="AT404">
        <f>_xlfn.RANK.AVG(Table2[[#This Row],[6M Return vs Nifty Z-Score]],Table2[6M Return vs Nifty Z-Score])</f>
        <v>599</v>
      </c>
      <c r="AU404">
        <f>_xlfn.RANK.AVG(Table2[[#This Row],[Sharpe Ratio Z-Score]],Table2[Sharpe Ratio Z-Score])</f>
        <v>452</v>
      </c>
      <c r="AV404">
        <f>(Table2[[#This Row],[Rank 1Y]]+Table2[[#This Row],[Rank 6M]]+Table2[[#This Row],[Rank Sharpe]])/3</f>
        <v>396.66666666666669</v>
      </c>
    </row>
    <row r="405" spans="1:48" x14ac:dyDescent="0.3">
      <c r="A405" t="s">
        <v>601</v>
      </c>
      <c r="B405" t="s">
        <v>602</v>
      </c>
      <c r="C405" t="s">
        <v>3164</v>
      </c>
      <c r="D405" t="s">
        <v>400</v>
      </c>
      <c r="E405">
        <v>32901.404507530002</v>
      </c>
      <c r="F405">
        <v>518.04999999999995</v>
      </c>
      <c r="G405">
        <v>8.9121143266359901</v>
      </c>
      <c r="H405">
        <f>(Table2[[#This Row],[1Y Return vs Nifty]]-AVERAGE(Table2[1Y Return vs Nifty]))/_xlfn.STDEV.P(Table2[1Y Return vs Nifty])</f>
        <v>-0.3248445974002151</v>
      </c>
      <c r="I405">
        <v>2.3377457424724901</v>
      </c>
      <c r="J405">
        <f>(Table2[[#This Row],[1M Return vs Nifty]]-AVERAGE(Table2[1M Return vs Nifty]))/_xlfn.STDEV.P(Table2[1M Return vs Nifty])</f>
        <v>0.26128883791808871</v>
      </c>
      <c r="K405">
        <v>-11.510258798174</v>
      </c>
      <c r="L405">
        <f>(Table2[[#This Row],[6M Return vs Nifty]]-AVERAGE(Table2[6M Return vs Nifty]))/_xlfn.STDEV.P(Table2[6M Return vs Nifty])</f>
        <v>-0.81567203562384194</v>
      </c>
      <c r="M405">
        <v>1.57620239203044</v>
      </c>
      <c r="N405">
        <f>(Table2[[#This Row],[1W Return vs Nifty]]-AVERAGE(Table2[1W Return vs Nifty]))/_xlfn.STDEV.P(Table2[1W Return vs Nifty])</f>
        <v>0.82557566641214175</v>
      </c>
      <c r="O405">
        <v>509.69</v>
      </c>
      <c r="P405">
        <v>509.99431281350502</v>
      </c>
      <c r="Q405">
        <v>483.633434513515</v>
      </c>
      <c r="R405">
        <v>61.750023295497201</v>
      </c>
      <c r="S405" s="1">
        <f>(Table2[[#This Row],[Close Price]]-Table2[[#This Row],[20D EMA]])/Table2[[#This Row],[20D EMA]]</f>
        <v>1.6402126782946412E-2</v>
      </c>
      <c r="T405" s="1">
        <f>(Table2[[#This Row],[Close Price]]-Table2[[#This Row],[50D EMA]])/Table2[[#This Row],[50D EMA]]</f>
        <v>1.5795641214220252E-2</v>
      </c>
      <c r="U405" s="1">
        <f>(Table2[[#This Row],[Close Price]]-Table2[[#This Row],[200D EMA]])/Table2[[#This Row],[200D EMA]]</f>
        <v>7.1162502487249354E-2</v>
      </c>
      <c r="V405">
        <v>0.60200207115179205</v>
      </c>
      <c r="W405">
        <v>515.70000000000005</v>
      </c>
      <c r="X405">
        <v>528.5</v>
      </c>
      <c r="Y405">
        <v>499.1</v>
      </c>
      <c r="Z405">
        <v>528.5</v>
      </c>
      <c r="AA405">
        <v>492.8</v>
      </c>
      <c r="AB405">
        <v>528.5</v>
      </c>
      <c r="AC405" s="1">
        <f>(Table2[[#This Row],[Close Price]]/Table2[[#This Row],[Day Low]])-1</f>
        <v>4.5569129338760561E-3</v>
      </c>
      <c r="AD405" s="1">
        <f>(Table2[[#This Row],[Day High]]/Table2[[#This Row],[Close Price]])-1</f>
        <v>2.0171798088987725E-2</v>
      </c>
      <c r="AE405" s="1">
        <f>(Table2[[#This Row],[Close Price]]/Table2[[#This Row],[Current Week Low]])-1</f>
        <v>3.7968343017431128E-2</v>
      </c>
      <c r="AF405" s="1">
        <f>(Table2[[#This Row],[Current Week High]]/Table2[[#This Row],[Close Price]])-1</f>
        <v>2.0171798088987725E-2</v>
      </c>
      <c r="AG405" s="1">
        <f>(Table2[[#This Row],[Close Price]]/Table2[[#This Row],[Current Month Low]])-1</f>
        <v>5.123782467532445E-2</v>
      </c>
      <c r="AH405" s="1">
        <f>(Table2[[#This Row],[Current Month High]]/Table2[[#This Row],[Close Price]])-1</f>
        <v>2.0171798088987725E-2</v>
      </c>
      <c r="AI405">
        <v>9.6515780330084002</v>
      </c>
      <c r="AJ405">
        <v>41.931506849314999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-0.02</v>
      </c>
      <c r="AM405" t="s">
        <v>3202</v>
      </c>
      <c r="AN405">
        <v>2.71</v>
      </c>
      <c r="AO405" t="s">
        <v>3203</v>
      </c>
      <c r="AP405">
        <v>0.11506128892273799</v>
      </c>
      <c r="AQ405">
        <f>(Table2[[#This Row],[Sharpe Ratio]]-AVERAGE(Table2[Sharpe Ratio]))/_xlfn.STDEV.P(Table2[Sharpe Ratio])</f>
        <v>0.58615663070138513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404</v>
      </c>
      <c r="AT405">
        <f>_xlfn.RANK.AVG(Table2[[#This Row],[6M Return vs Nifty Z-Score]],Table2[6M Return vs Nifty Z-Score])</f>
        <v>591</v>
      </c>
      <c r="AU405">
        <f>_xlfn.RANK.AVG(Table2[[#This Row],[Sharpe Ratio Z-Score]],Table2[Sharpe Ratio Z-Score])</f>
        <v>197</v>
      </c>
      <c r="AV405">
        <f>(Table2[[#This Row],[Rank 1Y]]+Table2[[#This Row],[Rank 6M]]+Table2[[#This Row],[Rank Sharpe]])/3</f>
        <v>397.33333333333331</v>
      </c>
    </row>
    <row r="406" spans="1:48" x14ac:dyDescent="0.3">
      <c r="A406" t="s">
        <v>417</v>
      </c>
      <c r="B406" t="s">
        <v>418</v>
      </c>
      <c r="C406" t="s">
        <v>3158</v>
      </c>
      <c r="D406" t="s">
        <v>419</v>
      </c>
      <c r="E406">
        <v>57429.757499425999</v>
      </c>
      <c r="F406">
        <v>220.49</v>
      </c>
      <c r="G406">
        <v>-5.0352421814567396</v>
      </c>
      <c r="H406">
        <f>(Table2[[#This Row],[1Y Return vs Nifty]]-AVERAGE(Table2[1Y Return vs Nifty]))/_xlfn.STDEV.P(Table2[1Y Return vs Nifty])</f>
        <v>-0.55525271507722385</v>
      </c>
      <c r="I406">
        <v>-3.1635380925179302</v>
      </c>
      <c r="J406">
        <f>(Table2[[#This Row],[1M Return vs Nifty]]-AVERAGE(Table2[1M Return vs Nifty]))/_xlfn.STDEV.P(Table2[1M Return vs Nifty])</f>
        <v>-0.25907515987485846</v>
      </c>
      <c r="K406">
        <v>6.3576220837222399</v>
      </c>
      <c r="L406">
        <f>(Table2[[#This Row],[6M Return vs Nifty]]-AVERAGE(Table2[6M Return vs Nifty]))/_xlfn.STDEV.P(Table2[6M Return vs Nifty])</f>
        <v>-0.26098323534642698</v>
      </c>
      <c r="M406">
        <v>-4.9347259528196004</v>
      </c>
      <c r="N406">
        <f>(Table2[[#This Row],[1W Return vs Nifty]]-AVERAGE(Table2[1W Return vs Nifty]))/_xlfn.STDEV.P(Table2[1W Return vs Nifty])</f>
        <v>-0.68198987048828175</v>
      </c>
      <c r="O406">
        <v>219.16</v>
      </c>
      <c r="P406">
        <v>219.95501547599901</v>
      </c>
      <c r="Q406">
        <v>205.983144217621</v>
      </c>
      <c r="R406">
        <v>53.124165703714802</v>
      </c>
      <c r="S406" s="1">
        <f>(Table2[[#This Row],[Close Price]]-Table2[[#This Row],[20D EMA]])/Table2[[#This Row],[20D EMA]]</f>
        <v>6.0686256616171406E-3</v>
      </c>
      <c r="T406" s="1">
        <f>(Table2[[#This Row],[Close Price]]-Table2[[#This Row],[50D EMA]])/Table2[[#This Row],[50D EMA]]</f>
        <v>2.4322451699646756E-3</v>
      </c>
      <c r="U406" s="1">
        <f>(Table2[[#This Row],[Close Price]]-Table2[[#This Row],[200D EMA]])/Table2[[#This Row],[200D EMA]]</f>
        <v>7.042739267564789E-2</v>
      </c>
      <c r="V406">
        <v>0.84106292019534401</v>
      </c>
      <c r="W406">
        <v>214.83</v>
      </c>
      <c r="X406">
        <v>221.64</v>
      </c>
      <c r="Y406">
        <v>212.8</v>
      </c>
      <c r="Z406">
        <v>221.64</v>
      </c>
      <c r="AA406">
        <v>212.8</v>
      </c>
      <c r="AB406">
        <v>229.45</v>
      </c>
      <c r="AC406" s="1">
        <f>(Table2[[#This Row],[Close Price]]/Table2[[#This Row],[Day Low]])-1</f>
        <v>2.6346413443187666E-2</v>
      </c>
      <c r="AD406" s="1">
        <f>(Table2[[#This Row],[Day High]]/Table2[[#This Row],[Close Price]])-1</f>
        <v>5.2156560388225692E-3</v>
      </c>
      <c r="AE406" s="1">
        <f>(Table2[[#This Row],[Close Price]]/Table2[[#This Row],[Current Week Low]])-1</f>
        <v>3.6137218045112718E-2</v>
      </c>
      <c r="AF406" s="1">
        <f>(Table2[[#This Row],[Current Week High]]/Table2[[#This Row],[Close Price]])-1</f>
        <v>5.2156560388225692E-3</v>
      </c>
      <c r="AG406" s="1">
        <f>(Table2[[#This Row],[Close Price]]/Table2[[#This Row],[Current Month Low]])-1</f>
        <v>3.6137218045112718E-2</v>
      </c>
      <c r="AH406" s="1">
        <f>(Table2[[#This Row],[Current Month High]]/Table2[[#This Row],[Close Price]])-1</f>
        <v>4.0636763572043932E-2</v>
      </c>
      <c r="AI406">
        <v>11.977867476983</v>
      </c>
      <c r="AJ406">
        <v>42.251612903225798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-0.09</v>
      </c>
      <c r="AM406" t="s">
        <v>3202</v>
      </c>
      <c r="AN406">
        <v>-1.02</v>
      </c>
      <c r="AO406" t="s">
        <v>3202</v>
      </c>
      <c r="AP406">
        <v>8.5067414485651E-2</v>
      </c>
      <c r="AQ406">
        <f>(Table2[[#This Row],[Sharpe Ratio]]-AVERAGE(Table2[Sharpe Ratio]))/_xlfn.STDEV.P(Table2[Sharpe Ratio])</f>
        <v>0.23593971473638872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505</v>
      </c>
      <c r="AT406">
        <f>_xlfn.RANK.AVG(Table2[[#This Row],[6M Return vs Nifty Z-Score]],Table2[6M Return vs Nifty Z-Score])</f>
        <v>406</v>
      </c>
      <c r="AU406">
        <f>_xlfn.RANK.AVG(Table2[[#This Row],[Sharpe Ratio Z-Score]],Table2[Sharpe Ratio Z-Score])</f>
        <v>282</v>
      </c>
      <c r="AV406">
        <f>(Table2[[#This Row],[Rank 1Y]]+Table2[[#This Row],[Rank 6M]]+Table2[[#This Row],[Rank Sharpe]])/3</f>
        <v>397.66666666666669</v>
      </c>
    </row>
    <row r="407" spans="1:48" x14ac:dyDescent="0.3">
      <c r="A407" t="s">
        <v>1685</v>
      </c>
      <c r="B407" t="s">
        <v>1686</v>
      </c>
      <c r="C407" t="s">
        <v>3169</v>
      </c>
      <c r="D407" t="s">
        <v>72</v>
      </c>
      <c r="E407">
        <v>5149.0559999999996</v>
      </c>
      <c r="F407">
        <v>731.4</v>
      </c>
      <c r="G407">
        <v>52.761648348494496</v>
      </c>
      <c r="H407">
        <f>(Table2[[#This Row],[1Y Return vs Nifty]]-AVERAGE(Table2[1Y Return vs Nifty]))/_xlfn.STDEV.P(Table2[1Y Return vs Nifty])</f>
        <v>0.39954275077777857</v>
      </c>
      <c r="I407">
        <v>-18.953009576673502</v>
      </c>
      <c r="J407">
        <f>(Table2[[#This Row],[1M Return vs Nifty]]-AVERAGE(Table2[1M Return vs Nifty]))/_xlfn.STDEV.P(Table2[1M Return vs Nifty])</f>
        <v>-1.7525942639563585</v>
      </c>
      <c r="K407">
        <v>-28.2755506728185</v>
      </c>
      <c r="L407">
        <f>(Table2[[#This Row],[6M Return vs Nifty]]-AVERAGE(Table2[6M Return vs Nifty]))/_xlfn.STDEV.P(Table2[6M Return vs Nifty])</f>
        <v>-1.336132167282182</v>
      </c>
      <c r="M407">
        <v>-2.9933036487472702</v>
      </c>
      <c r="N407">
        <f>(Table2[[#This Row],[1W Return vs Nifty]]-AVERAGE(Table2[1W Return vs Nifty]))/_xlfn.STDEV.P(Table2[1W Return vs Nifty])</f>
        <v>-0.23246543968967026</v>
      </c>
      <c r="O407">
        <v>785.43</v>
      </c>
      <c r="P407">
        <v>827.06828641047503</v>
      </c>
      <c r="Q407">
        <v>785.72577393744496</v>
      </c>
      <c r="R407">
        <v>21.665759367191701</v>
      </c>
      <c r="S407" s="1">
        <f>(Table2[[#This Row],[Close Price]]-Table2[[#This Row],[20D EMA]])/Table2[[#This Row],[20D EMA]]</f>
        <v>-6.879034414269887E-2</v>
      </c>
      <c r="T407" s="1">
        <f>(Table2[[#This Row],[Close Price]]-Table2[[#This Row],[50D EMA]])/Table2[[#This Row],[50D EMA]]</f>
        <v>-0.11567156906194655</v>
      </c>
      <c r="U407" s="1">
        <f>(Table2[[#This Row],[Close Price]]-Table2[[#This Row],[200D EMA]])/Table2[[#This Row],[200D EMA]]</f>
        <v>-6.914088316742692E-2</v>
      </c>
      <c r="V407">
        <v>0.62024105541099195</v>
      </c>
      <c r="W407">
        <v>715</v>
      </c>
      <c r="X407">
        <v>749.9</v>
      </c>
      <c r="Y407">
        <v>715</v>
      </c>
      <c r="Z407">
        <v>764</v>
      </c>
      <c r="AA407">
        <v>715</v>
      </c>
      <c r="AB407">
        <v>822.8</v>
      </c>
      <c r="AC407" s="1">
        <f>(Table2[[#This Row],[Close Price]]/Table2[[#This Row],[Day Low]])-1</f>
        <v>2.293706293706288E-2</v>
      </c>
      <c r="AD407" s="1">
        <f>(Table2[[#This Row],[Day High]]/Table2[[#This Row],[Close Price]])-1</f>
        <v>2.5293956795187311E-2</v>
      </c>
      <c r="AE407" s="1">
        <f>(Table2[[#This Row],[Close Price]]/Table2[[#This Row],[Current Week Low]])-1</f>
        <v>2.293706293706288E-2</v>
      </c>
      <c r="AF407" s="1">
        <f>(Table2[[#This Row],[Current Week High]]/Table2[[#This Row],[Close Price]])-1</f>
        <v>4.4572053595843597E-2</v>
      </c>
      <c r="AG407" s="1">
        <f>(Table2[[#This Row],[Close Price]]/Table2[[#This Row],[Current Month Low]])-1</f>
        <v>2.293706293706288E-2</v>
      </c>
      <c r="AH407" s="1">
        <f>(Table2[[#This Row],[Current Month High]]/Table2[[#This Row],[Close Price]])-1</f>
        <v>0.12496581897730374</v>
      </c>
      <c r="AI407">
        <v>59.283565764287601</v>
      </c>
      <c r="AJ407">
        <v>85.493279229013396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-0.32</v>
      </c>
      <c r="AM407" t="s">
        <v>3202</v>
      </c>
      <c r="AN407">
        <v>-12.15</v>
      </c>
      <c r="AO407" t="s">
        <v>3202</v>
      </c>
      <c r="AP407">
        <v>8.1331199560987E-2</v>
      </c>
      <c r="AQ407">
        <f>(Table2[[#This Row],[Sharpe Ratio]]-AVERAGE(Table2[Sharpe Ratio]))/_xlfn.STDEV.P(Table2[Sharpe Ratio])</f>
        <v>0.19231461818399756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185</v>
      </c>
      <c r="AT407">
        <f>_xlfn.RANK.AVG(Table2[[#This Row],[6M Return vs Nifty Z-Score]],Table2[6M Return vs Nifty Z-Score])</f>
        <v>714</v>
      </c>
      <c r="AU407">
        <f>_xlfn.RANK.AVG(Table2[[#This Row],[Sharpe Ratio Z-Score]],Table2[Sharpe Ratio Z-Score])</f>
        <v>295</v>
      </c>
      <c r="AV407">
        <f>(Table2[[#This Row],[Rank 1Y]]+Table2[[#This Row],[Rank 6M]]+Table2[[#This Row],[Rank Sharpe]])/3</f>
        <v>398</v>
      </c>
    </row>
    <row r="408" spans="1:48" x14ac:dyDescent="0.3">
      <c r="A408" t="s">
        <v>586</v>
      </c>
      <c r="B408" t="s">
        <v>587</v>
      </c>
      <c r="C408" t="s">
        <v>3168</v>
      </c>
      <c r="D408" t="s">
        <v>588</v>
      </c>
      <c r="E408">
        <v>34195.715222849998</v>
      </c>
      <c r="F408">
        <v>1257.45</v>
      </c>
      <c r="G408">
        <v>-11.1523849433942</v>
      </c>
      <c r="H408">
        <f>(Table2[[#This Row],[1Y Return vs Nifty]]-AVERAGE(Table2[1Y Return vs Nifty]))/_xlfn.STDEV.P(Table2[1Y Return vs Nifty])</f>
        <v>-0.65630694341947238</v>
      </c>
      <c r="I408">
        <v>-10.6890122963061</v>
      </c>
      <c r="J408">
        <f>(Table2[[#This Row],[1M Return vs Nifty]]-AVERAGE(Table2[1M Return vs Nifty]))/_xlfn.STDEV.P(Table2[1M Return vs Nifty])</f>
        <v>-0.97090642679906847</v>
      </c>
      <c r="K408">
        <v>2.7016961904211101</v>
      </c>
      <c r="L408">
        <f>(Table2[[#This Row],[6M Return vs Nifty]]-AVERAGE(Table2[6M Return vs Nifty]))/_xlfn.STDEV.P(Table2[6M Return vs Nifty])</f>
        <v>-0.37447745220753292</v>
      </c>
      <c r="M408">
        <v>-4.20781469777324</v>
      </c>
      <c r="N408">
        <f>(Table2[[#This Row],[1W Return vs Nifty]]-AVERAGE(Table2[1W Return vs Nifty]))/_xlfn.STDEV.P(Table2[1W Return vs Nifty])</f>
        <v>-0.51367802639315718</v>
      </c>
      <c r="O408">
        <v>1283.32</v>
      </c>
      <c r="P408">
        <v>1281.5967154269399</v>
      </c>
      <c r="Q408">
        <v>1196.9042214057299</v>
      </c>
      <c r="R408">
        <v>41.8795127079511</v>
      </c>
      <c r="S408" s="1">
        <f>(Table2[[#This Row],[Close Price]]-Table2[[#This Row],[20D EMA]])/Table2[[#This Row],[20D EMA]]</f>
        <v>-2.0158650998971333E-2</v>
      </c>
      <c r="T408" s="1">
        <f>(Table2[[#This Row],[Close Price]]-Table2[[#This Row],[50D EMA]])/Table2[[#This Row],[50D EMA]]</f>
        <v>-1.8841118377005077E-2</v>
      </c>
      <c r="U408" s="1">
        <f>(Table2[[#This Row],[Close Price]]-Table2[[#This Row],[200D EMA]])/Table2[[#This Row],[200D EMA]]</f>
        <v>5.0585316277989928E-2</v>
      </c>
      <c r="V408">
        <v>0.892857682057694</v>
      </c>
      <c r="W408">
        <v>1248</v>
      </c>
      <c r="X408">
        <v>1273.25</v>
      </c>
      <c r="Y408">
        <v>1200</v>
      </c>
      <c r="Z408">
        <v>1275.8499999999999</v>
      </c>
      <c r="AA408">
        <v>1200</v>
      </c>
      <c r="AB408">
        <v>1318.4</v>
      </c>
      <c r="AC408" s="1">
        <f>(Table2[[#This Row],[Close Price]]/Table2[[#This Row],[Day Low]])-1</f>
        <v>7.57211538461533E-3</v>
      </c>
      <c r="AD408" s="1">
        <f>(Table2[[#This Row],[Day High]]/Table2[[#This Row],[Close Price]])-1</f>
        <v>1.2565111932880013E-2</v>
      </c>
      <c r="AE408" s="1">
        <f>(Table2[[#This Row],[Close Price]]/Table2[[#This Row],[Current Week Low]])-1</f>
        <v>4.7875000000000112E-2</v>
      </c>
      <c r="AF408" s="1">
        <f>(Table2[[#This Row],[Current Week High]]/Table2[[#This Row],[Close Price]])-1</f>
        <v>1.4632788580062783E-2</v>
      </c>
      <c r="AG408" s="1">
        <f>(Table2[[#This Row],[Close Price]]/Table2[[#This Row],[Current Month Low]])-1</f>
        <v>4.7875000000000112E-2</v>
      </c>
      <c r="AH408" s="1">
        <f>(Table2[[#This Row],[Current Month High]]/Table2[[#This Row],[Close Price]])-1</f>
        <v>4.8471112171458053E-2</v>
      </c>
      <c r="AI408">
        <v>14.612907073839899</v>
      </c>
      <c r="AJ408">
        <v>27.588656080361201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-0.11</v>
      </c>
      <c r="AM408" t="s">
        <v>3202</v>
      </c>
      <c r="AN408">
        <v>-3.91</v>
      </c>
      <c r="AO408" t="s">
        <v>3202</v>
      </c>
      <c r="AP408">
        <v>0.11278422292674301</v>
      </c>
      <c r="AQ408">
        <f>(Table2[[#This Row],[Sharpe Ratio]]-AVERAGE(Table2[Sharpe Ratio]))/_xlfn.STDEV.P(Table2[Sharpe Ratio])</f>
        <v>0.55956896753573315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-1.9557998812834976</v>
      </c>
      <c r="AS408">
        <f>_xlfn.RANK.AVG(Table2[[#This Row],[1Y Return vs Nifty Z-Score]],Table2[1Y Return vs Nifty Z-Score])</f>
        <v>551</v>
      </c>
      <c r="AT408">
        <f>_xlfn.RANK.AVG(Table2[[#This Row],[6M Return vs Nifty Z-Score]],Table2[6M Return vs Nifty Z-Score])</f>
        <v>446</v>
      </c>
      <c r="AU408">
        <f>_xlfn.RANK.AVG(Table2[[#This Row],[Sharpe Ratio Z-Score]],Table2[Sharpe Ratio Z-Score])</f>
        <v>202</v>
      </c>
      <c r="AV408">
        <f>(Table2[[#This Row],[Rank 1Y]]+Table2[[#This Row],[Rank 6M]]+Table2[[#This Row],[Rank Sharpe]])/3</f>
        <v>399.66666666666669</v>
      </c>
    </row>
    <row r="409" spans="1:48" x14ac:dyDescent="0.3">
      <c r="A409" t="s">
        <v>1336</v>
      </c>
      <c r="B409" t="s">
        <v>1337</v>
      </c>
      <c r="C409" t="s">
        <v>3164</v>
      </c>
      <c r="D409" t="s">
        <v>206</v>
      </c>
      <c r="E409">
        <v>8598.0546599999998</v>
      </c>
      <c r="F409">
        <v>562.75</v>
      </c>
      <c r="G409">
        <v>9.1560280731326102</v>
      </c>
      <c r="H409">
        <f>(Table2[[#This Row],[1Y Return vs Nifty]]-AVERAGE(Table2[1Y Return vs Nifty]))/_xlfn.STDEV.P(Table2[1Y Return vs Nifty])</f>
        <v>-0.32081518098906764</v>
      </c>
      <c r="I409">
        <v>-4.4501638528707002</v>
      </c>
      <c r="J409">
        <f>(Table2[[#This Row],[1M Return vs Nifty]]-AVERAGE(Table2[1M Return vs Nifty]))/_xlfn.STDEV.P(Table2[1M Return vs Nifty])</f>
        <v>-0.38077651984872057</v>
      </c>
      <c r="K409">
        <v>3.4114398899829301</v>
      </c>
      <c r="L409">
        <f>(Table2[[#This Row],[6M Return vs Nifty]]-AVERAGE(Table2[6M Return vs Nifty]))/_xlfn.STDEV.P(Table2[6M Return vs Nifty])</f>
        <v>-0.35244423607985637</v>
      </c>
      <c r="M409">
        <v>-4.1092900260576899</v>
      </c>
      <c r="N409">
        <f>(Table2[[#This Row],[1W Return vs Nifty]]-AVERAGE(Table2[1W Return vs Nifty]))/_xlfn.STDEV.P(Table2[1W Return vs Nifty])</f>
        <v>-0.49086524275527921</v>
      </c>
      <c r="O409">
        <v>570.23</v>
      </c>
      <c r="P409">
        <v>584.15982636073295</v>
      </c>
      <c r="Q409">
        <v>548.64632301125005</v>
      </c>
      <c r="R409">
        <v>46.960828626682698</v>
      </c>
      <c r="S409" s="1">
        <f>(Table2[[#This Row],[Close Price]]-Table2[[#This Row],[20D EMA]])/Table2[[#This Row],[20D EMA]]</f>
        <v>-1.3117513985584795E-2</v>
      </c>
      <c r="T409" s="1">
        <f>(Table2[[#This Row],[Close Price]]-Table2[[#This Row],[50D EMA]])/Table2[[#This Row],[50D EMA]]</f>
        <v>-3.6650631205015216E-2</v>
      </c>
      <c r="U409" s="1">
        <f>(Table2[[#This Row],[Close Price]]-Table2[[#This Row],[200D EMA]])/Table2[[#This Row],[200D EMA]]</f>
        <v>2.5706318254976723E-2</v>
      </c>
      <c r="V409">
        <v>0.56907476677964497</v>
      </c>
      <c r="W409">
        <v>555.54999999999995</v>
      </c>
      <c r="X409">
        <v>565</v>
      </c>
      <c r="Y409">
        <v>552.54999999999995</v>
      </c>
      <c r="Z409">
        <v>579.54999999999995</v>
      </c>
      <c r="AA409">
        <v>552.54999999999995</v>
      </c>
      <c r="AB409">
        <v>591</v>
      </c>
      <c r="AC409" s="1">
        <f>(Table2[[#This Row],[Close Price]]/Table2[[#This Row],[Day Low]])-1</f>
        <v>1.2960129601296E-2</v>
      </c>
      <c r="AD409" s="1">
        <f>(Table2[[#This Row],[Day High]]/Table2[[#This Row],[Close Price]])-1</f>
        <v>3.998223011994595E-3</v>
      </c>
      <c r="AE409" s="1">
        <f>(Table2[[#This Row],[Close Price]]/Table2[[#This Row],[Current Week Low]])-1</f>
        <v>1.845986788525944E-2</v>
      </c>
      <c r="AF409" s="1">
        <f>(Table2[[#This Row],[Current Week High]]/Table2[[#This Row],[Close Price]])-1</f>
        <v>2.9853398489560146E-2</v>
      </c>
      <c r="AG409" s="1">
        <f>(Table2[[#This Row],[Close Price]]/Table2[[#This Row],[Current Month Low]])-1</f>
        <v>1.845986788525944E-2</v>
      </c>
      <c r="AH409" s="1">
        <f>(Table2[[#This Row],[Current Month High]]/Table2[[#This Row],[Close Price]])-1</f>
        <v>5.0199911150599741E-2</v>
      </c>
      <c r="AI409">
        <v>25.775211017325599</v>
      </c>
      <c r="AJ409">
        <v>39.2945544554455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-0.18</v>
      </c>
      <c r="AM409" t="s">
        <v>3202</v>
      </c>
      <c r="AN409">
        <v>-3.43</v>
      </c>
      <c r="AO409" t="s">
        <v>3202</v>
      </c>
      <c r="AP409">
        <v>6.1028851074976999E-2</v>
      </c>
      <c r="AQ409">
        <f>(Table2[[#This Row],[Sharpe Ratio]]-AVERAGE(Table2[Sharpe Ratio]))/_xlfn.STDEV.P(Table2[Sharpe Ratio])</f>
        <v>-4.4741314304182191E-2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401</v>
      </c>
      <c r="AT409">
        <f>_xlfn.RANK.AVG(Table2[[#This Row],[6M Return vs Nifty Z-Score]],Table2[6M Return vs Nifty Z-Score])</f>
        <v>437</v>
      </c>
      <c r="AU409">
        <f>_xlfn.RANK.AVG(Table2[[#This Row],[Sharpe Ratio Z-Score]],Table2[Sharpe Ratio Z-Score])</f>
        <v>364</v>
      </c>
      <c r="AV409">
        <f>(Table2[[#This Row],[Rank 1Y]]+Table2[[#This Row],[Rank 6M]]+Table2[[#This Row],[Rank Sharpe]])/3</f>
        <v>400.66666666666669</v>
      </c>
    </row>
    <row r="410" spans="1:48" x14ac:dyDescent="0.3">
      <c r="A410" t="s">
        <v>726</v>
      </c>
      <c r="B410" t="s">
        <v>727</v>
      </c>
      <c r="C410" t="s">
        <v>3156</v>
      </c>
      <c r="D410" t="s">
        <v>190</v>
      </c>
      <c r="E410">
        <v>24156.710063439899</v>
      </c>
      <c r="F410">
        <v>428.15</v>
      </c>
      <c r="G410">
        <v>24.704086812013799</v>
      </c>
      <c r="H410">
        <f>(Table2[[#This Row],[1Y Return vs Nifty]]-AVERAGE(Table2[1Y Return vs Nifty]))/_xlfn.STDEV.P(Table2[1Y Return vs Nifty])</f>
        <v>-6.3963716306240342E-2</v>
      </c>
      <c r="I410">
        <v>26.637175331561799</v>
      </c>
      <c r="J410">
        <f>(Table2[[#This Row],[1M Return vs Nifty]]-AVERAGE(Table2[1M Return vs Nifty]))/_xlfn.STDEV.P(Table2[1M Return vs Nifty])</f>
        <v>2.5597611044538082</v>
      </c>
      <c r="K410">
        <v>7.4306724961845996</v>
      </c>
      <c r="L410">
        <f>(Table2[[#This Row],[6M Return vs Nifty]]-AVERAGE(Table2[6M Return vs Nifty]))/_xlfn.STDEV.P(Table2[6M Return vs Nifty])</f>
        <v>-0.22767156006382544</v>
      </c>
      <c r="M410">
        <v>-5.1737768048301902</v>
      </c>
      <c r="N410">
        <f>(Table2[[#This Row],[1W Return vs Nifty]]-AVERAGE(Table2[1W Return vs Nifty]))/_xlfn.STDEV.P(Table2[1W Return vs Nifty])</f>
        <v>-0.73734062954599777</v>
      </c>
      <c r="O410">
        <v>408.22</v>
      </c>
      <c r="P410">
        <v>369.458182192376</v>
      </c>
      <c r="Q410">
        <v>330.98304749197899</v>
      </c>
      <c r="R410">
        <v>56.416553559121098</v>
      </c>
      <c r="S410" s="1">
        <f>(Table2[[#This Row],[Close Price]]-Table2[[#This Row],[20D EMA]])/Table2[[#This Row],[20D EMA]]</f>
        <v>4.882171378178421E-2</v>
      </c>
      <c r="T410" s="1">
        <f>(Table2[[#This Row],[Close Price]]-Table2[[#This Row],[50D EMA]])/Table2[[#This Row],[50D EMA]]</f>
        <v>0.15885916359828589</v>
      </c>
      <c r="U410" s="1">
        <f>(Table2[[#This Row],[Close Price]]-Table2[[#This Row],[200D EMA]])/Table2[[#This Row],[200D EMA]]</f>
        <v>0.29357078329027025</v>
      </c>
      <c r="V410">
        <v>2.9100798656141298</v>
      </c>
      <c r="W410">
        <v>426.15</v>
      </c>
      <c r="X410">
        <v>435</v>
      </c>
      <c r="Y410">
        <v>425.6</v>
      </c>
      <c r="Z410">
        <v>446.8</v>
      </c>
      <c r="AA410">
        <v>415</v>
      </c>
      <c r="AB410">
        <v>469.7</v>
      </c>
      <c r="AC410" s="1">
        <f>(Table2[[#This Row],[Close Price]]/Table2[[#This Row],[Day Low]])-1</f>
        <v>4.6931831514724909E-3</v>
      </c>
      <c r="AD410" s="1">
        <f>(Table2[[#This Row],[Day High]]/Table2[[#This Row],[Close Price]])-1</f>
        <v>1.5999065747985597E-2</v>
      </c>
      <c r="AE410" s="1">
        <f>(Table2[[#This Row],[Close Price]]/Table2[[#This Row],[Current Week Low]])-1</f>
        <v>5.9915413533833117E-3</v>
      </c>
      <c r="AF410" s="1">
        <f>(Table2[[#This Row],[Current Week High]]/Table2[[#This Row],[Close Price]])-1</f>
        <v>4.3559500175172294E-2</v>
      </c>
      <c r="AG410" s="1">
        <f>(Table2[[#This Row],[Close Price]]/Table2[[#This Row],[Current Month Low]])-1</f>
        <v>3.1686746987951819E-2</v>
      </c>
      <c r="AH410" s="1">
        <f>(Table2[[#This Row],[Current Month High]]/Table2[[#This Row],[Close Price]])-1</f>
        <v>9.7045428004204126E-2</v>
      </c>
      <c r="AI410">
        <v>9.7045428004204108</v>
      </c>
      <c r="AJ410">
        <v>68.231827111984202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0.35</v>
      </c>
      <c r="AM410" t="s">
        <v>3203</v>
      </c>
      <c r="AN410">
        <v>9.52</v>
      </c>
      <c r="AO410" t="s">
        <v>3203</v>
      </c>
      <c r="AP410">
        <v>1.6089051637332E-2</v>
      </c>
      <c r="AQ410">
        <f>(Table2[[#This Row],[Sharpe Ratio]]-AVERAGE(Table2[Sharpe Ratio]))/_xlfn.STDEV.P(Table2[Sharpe Ratio])</f>
        <v>-0.56947105524344743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0.96131414329429721</v>
      </c>
      <c r="AS410">
        <f>_xlfn.RANK.AVG(Table2[[#This Row],[1Y Return vs Nifty Z-Score]],Table2[1Y Return vs Nifty Z-Score])</f>
        <v>321</v>
      </c>
      <c r="AT410">
        <f>_xlfn.RANK.AVG(Table2[[#This Row],[6M Return vs Nifty Z-Score]],Table2[6M Return vs Nifty Z-Score])</f>
        <v>393</v>
      </c>
      <c r="AU410">
        <f>_xlfn.RANK.AVG(Table2[[#This Row],[Sharpe Ratio Z-Score]],Table2[Sharpe Ratio Z-Score])</f>
        <v>492</v>
      </c>
      <c r="AV410">
        <f>(Table2[[#This Row],[Rank 1Y]]+Table2[[#This Row],[Rank 6M]]+Table2[[#This Row],[Rank Sharpe]])/3</f>
        <v>402</v>
      </c>
    </row>
    <row r="411" spans="1:48" x14ac:dyDescent="0.3">
      <c r="A411" t="s">
        <v>76</v>
      </c>
      <c r="B411" t="s">
        <v>77</v>
      </c>
      <c r="C411" t="s">
        <v>3167</v>
      </c>
      <c r="D411" t="s">
        <v>78</v>
      </c>
      <c r="E411">
        <v>337488.93424794998</v>
      </c>
      <c r="F411">
        <v>11710.25</v>
      </c>
      <c r="G411">
        <v>9.6283782754941392</v>
      </c>
      <c r="H411">
        <f>(Table2[[#This Row],[1Y Return vs Nifty]]-AVERAGE(Table2[1Y Return vs Nifty]))/_xlfn.STDEV.P(Table2[1Y Return vs Nifty])</f>
        <v>-0.31301203055354782</v>
      </c>
      <c r="I411">
        <v>-3.1855399182307802</v>
      </c>
      <c r="J411">
        <f>(Table2[[#This Row],[1M Return vs Nifty]]-AVERAGE(Table2[1M Return vs Nifty]))/_xlfn.STDEV.P(Table2[1M Return vs Nifty])</f>
        <v>-0.26115630280986979</v>
      </c>
      <c r="K411">
        <v>8.1155423713679404</v>
      </c>
      <c r="L411">
        <f>(Table2[[#This Row],[6M Return vs Nifty]]-AVERAGE(Table2[6M Return vs Nifty]))/_xlfn.STDEV.P(Table2[6M Return vs Nifty])</f>
        <v>-0.20641052458219231</v>
      </c>
      <c r="M411">
        <v>-2.54829649764222</v>
      </c>
      <c r="N411">
        <f>(Table2[[#This Row],[1W Return vs Nifty]]-AVERAGE(Table2[1W Return vs Nifty]))/_xlfn.STDEV.P(Table2[1W Return vs Nifty])</f>
        <v>-0.12942676238478826</v>
      </c>
      <c r="O411">
        <v>11452.72</v>
      </c>
      <c r="P411">
        <v>11324.6949204261</v>
      </c>
      <c r="Q411">
        <v>10339.122737744199</v>
      </c>
      <c r="R411">
        <v>69.614134080315594</v>
      </c>
      <c r="S411" s="1">
        <f>(Table2[[#This Row],[Close Price]]-Table2[[#This Row],[20D EMA]])/Table2[[#This Row],[20D EMA]]</f>
        <v>2.2486361318533998E-2</v>
      </c>
      <c r="T411" s="1">
        <f>(Table2[[#This Row],[Close Price]]-Table2[[#This Row],[50D EMA]])/Table2[[#This Row],[50D EMA]]</f>
        <v>3.4045515776189514E-2</v>
      </c>
      <c r="U411" s="1">
        <f>(Table2[[#This Row],[Close Price]]-Table2[[#This Row],[200D EMA]])/Table2[[#This Row],[200D EMA]]</f>
        <v>0.1326154352777279</v>
      </c>
      <c r="V411">
        <v>0.71826250363350297</v>
      </c>
      <c r="W411">
        <v>11442.25</v>
      </c>
      <c r="X411">
        <v>11735</v>
      </c>
      <c r="Y411">
        <v>11308</v>
      </c>
      <c r="Z411">
        <v>11735</v>
      </c>
      <c r="AA411">
        <v>11308</v>
      </c>
      <c r="AB411">
        <v>11822.75</v>
      </c>
      <c r="AC411" s="1">
        <f>(Table2[[#This Row],[Close Price]]/Table2[[#This Row],[Day Low]])-1</f>
        <v>2.3421966833446328E-2</v>
      </c>
      <c r="AD411" s="1">
        <f>(Table2[[#This Row],[Day High]]/Table2[[#This Row],[Close Price]])-1</f>
        <v>2.1135330159476329E-3</v>
      </c>
      <c r="AE411" s="1">
        <f>(Table2[[#This Row],[Close Price]]/Table2[[#This Row],[Current Week Low]])-1</f>
        <v>3.5572161301733241E-2</v>
      </c>
      <c r="AF411" s="1">
        <f>(Table2[[#This Row],[Current Week High]]/Table2[[#This Row],[Close Price]])-1</f>
        <v>2.1135330159476329E-3</v>
      </c>
      <c r="AG411" s="1">
        <f>(Table2[[#This Row],[Close Price]]/Table2[[#This Row],[Current Month Low]])-1</f>
        <v>3.5572161301733241E-2</v>
      </c>
      <c r="AH411" s="1">
        <f>(Table2[[#This Row],[Current Month High]]/Table2[[#This Row],[Close Price]])-1</f>
        <v>9.6069682543071799E-3</v>
      </c>
      <c r="AI411">
        <v>3.1404111782412798</v>
      </c>
      <c r="AJ411">
        <v>45.558448984157899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3203</v>
      </c>
      <c r="AN411">
        <v>3.63</v>
      </c>
      <c r="AO411" t="s">
        <v>3203</v>
      </c>
      <c r="AP411">
        <v>3.7902768811130999E-2</v>
      </c>
      <c r="AQ411">
        <f>(Table2[[#This Row],[Sharpe Ratio]]-AVERAGE(Table2[Sharpe Ratio]))/_xlfn.STDEV.P(Table2[Sharpe Ratio])</f>
        <v>-0.31476795677030089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-1.2247735771006991</v>
      </c>
      <c r="AS411">
        <f>_xlfn.RANK.AVG(Table2[[#This Row],[1Y Return vs Nifty Z-Score]],Table2[1Y Return vs Nifty Z-Score])</f>
        <v>397</v>
      </c>
      <c r="AT411">
        <f>_xlfn.RANK.AVG(Table2[[#This Row],[6M Return vs Nifty Z-Score]],Table2[6M Return vs Nifty Z-Score])</f>
        <v>388</v>
      </c>
      <c r="AU411">
        <f>_xlfn.RANK.AVG(Table2[[#This Row],[Sharpe Ratio Z-Score]],Table2[Sharpe Ratio Z-Score])</f>
        <v>425</v>
      </c>
      <c r="AV411">
        <f>(Table2[[#This Row],[Rank 1Y]]+Table2[[#This Row],[Rank 6M]]+Table2[[#This Row],[Rank Sharpe]])/3</f>
        <v>403.33333333333331</v>
      </c>
    </row>
    <row r="412" spans="1:48" x14ac:dyDescent="0.3">
      <c r="A412" t="s">
        <v>534</v>
      </c>
      <c r="B412" t="s">
        <v>535</v>
      </c>
      <c r="C412" t="s">
        <v>3172</v>
      </c>
      <c r="D412" t="s">
        <v>276</v>
      </c>
      <c r="E412">
        <v>39868.367849504997</v>
      </c>
      <c r="F412">
        <v>2923.05</v>
      </c>
      <c r="G412">
        <v>3.0759532727200001</v>
      </c>
      <c r="H412">
        <f>(Table2[[#This Row],[1Y Return vs Nifty]]-AVERAGE(Table2[1Y Return vs Nifty]))/_xlfn.STDEV.P(Table2[1Y Return vs Nifty])</f>
        <v>-0.42125705248533546</v>
      </c>
      <c r="I412">
        <v>-8.7212758630216598</v>
      </c>
      <c r="J412">
        <f>(Table2[[#This Row],[1M Return vs Nifty]]-AVERAGE(Table2[1M Return vs Nifty]))/_xlfn.STDEV.P(Table2[1M Return vs Nifty])</f>
        <v>-0.78477911038720605</v>
      </c>
      <c r="K412">
        <v>23.6046893731375</v>
      </c>
      <c r="L412">
        <f>(Table2[[#This Row],[6M Return vs Nifty]]-AVERAGE(Table2[6M Return vs Nifty]))/_xlfn.STDEV.P(Table2[6M Return vs Nifty])</f>
        <v>0.27443308661722832</v>
      </c>
      <c r="M412">
        <v>-3.37165875478073</v>
      </c>
      <c r="N412">
        <f>(Table2[[#This Row],[1W Return vs Nifty]]-AVERAGE(Table2[1W Return vs Nifty]))/_xlfn.STDEV.P(Table2[1W Return vs Nifty])</f>
        <v>-0.3200712446310679</v>
      </c>
      <c r="O412">
        <v>2927.47</v>
      </c>
      <c r="P412">
        <v>2851.28277753884</v>
      </c>
      <c r="Q412">
        <v>2523.9833783672402</v>
      </c>
      <c r="R412">
        <v>47.717222481899498</v>
      </c>
      <c r="S412" s="1">
        <f>(Table2[[#This Row],[Close Price]]-Table2[[#This Row],[20D EMA]])/Table2[[#This Row],[20D EMA]]</f>
        <v>-1.509836138371911E-3</v>
      </c>
      <c r="T412" s="1">
        <f>(Table2[[#This Row],[Close Price]]-Table2[[#This Row],[50D EMA]])/Table2[[#This Row],[50D EMA]]</f>
        <v>2.5170152545552819E-2</v>
      </c>
      <c r="U412" s="1">
        <f>(Table2[[#This Row],[Close Price]]-Table2[[#This Row],[200D EMA]])/Table2[[#This Row],[200D EMA]]</f>
        <v>0.15810984535520806</v>
      </c>
      <c r="V412">
        <v>0.62150310439885204</v>
      </c>
      <c r="W412">
        <v>2910.1</v>
      </c>
      <c r="X412">
        <v>2951.5</v>
      </c>
      <c r="Y412">
        <v>2881</v>
      </c>
      <c r="Z412">
        <v>2988</v>
      </c>
      <c r="AA412">
        <v>2881</v>
      </c>
      <c r="AB412">
        <v>3023.8</v>
      </c>
      <c r="AC412" s="1">
        <f>(Table2[[#This Row],[Close Price]]/Table2[[#This Row],[Day Low]])-1</f>
        <v>4.4500188996943191E-3</v>
      </c>
      <c r="AD412" s="1">
        <f>(Table2[[#This Row],[Day High]]/Table2[[#This Row],[Close Price]])-1</f>
        <v>9.7329843827507201E-3</v>
      </c>
      <c r="AE412" s="1">
        <f>(Table2[[#This Row],[Close Price]]/Table2[[#This Row],[Current Week Low]])-1</f>
        <v>1.4595626518570048E-2</v>
      </c>
      <c r="AF412" s="1">
        <f>(Table2[[#This Row],[Current Week High]]/Table2[[#This Row],[Close Price]])-1</f>
        <v>2.2219941499461049E-2</v>
      </c>
      <c r="AG412" s="1">
        <f>(Table2[[#This Row],[Close Price]]/Table2[[#This Row],[Current Month Low]])-1</f>
        <v>1.4595626518570048E-2</v>
      </c>
      <c r="AH412" s="1">
        <f>(Table2[[#This Row],[Current Month High]]/Table2[[#This Row],[Close Price]])-1</f>
        <v>3.446742272626202E-2</v>
      </c>
      <c r="AI412">
        <v>8.4141564461777705</v>
      </c>
      <c r="AJ412">
        <v>52.095637016416397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0.15</v>
      </c>
      <c r="AM412" t="s">
        <v>3203</v>
      </c>
      <c r="AN412">
        <v>1.86</v>
      </c>
      <c r="AO412" t="s">
        <v>3203</v>
      </c>
      <c r="AP412">
        <v>2.0515030647959998E-3</v>
      </c>
      <c r="AQ412">
        <f>(Table2[[#This Row],[Sharpe Ratio]]-AVERAGE(Table2[Sharpe Ratio]))/_xlfn.STDEV.P(Table2[Sharpe Ratio])</f>
        <v>-0.73337742149480445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-1.9850517423811858</v>
      </c>
      <c r="AS412">
        <f>_xlfn.RANK.AVG(Table2[[#This Row],[1Y Return vs Nifty Z-Score]],Table2[1Y Return vs Nifty Z-Score])</f>
        <v>446</v>
      </c>
      <c r="AT412">
        <f>_xlfn.RANK.AVG(Table2[[#This Row],[6M Return vs Nifty Z-Score]],Table2[6M Return vs Nifty Z-Score])</f>
        <v>237</v>
      </c>
      <c r="AU412">
        <f>_xlfn.RANK.AVG(Table2[[#This Row],[Sharpe Ratio Z-Score]],Table2[Sharpe Ratio Z-Score])</f>
        <v>529</v>
      </c>
      <c r="AV412">
        <f>(Table2[[#This Row],[Rank 1Y]]+Table2[[#This Row],[Rank 6M]]+Table2[[#This Row],[Rank Sharpe]])/3</f>
        <v>404</v>
      </c>
    </row>
    <row r="413" spans="1:48" x14ac:dyDescent="0.3">
      <c r="A413" t="s">
        <v>1110</v>
      </c>
      <c r="B413" t="s">
        <v>1111</v>
      </c>
      <c r="C413" t="s">
        <v>3164</v>
      </c>
      <c r="D413" t="s">
        <v>400</v>
      </c>
      <c r="E413">
        <v>11659.94126946</v>
      </c>
      <c r="F413">
        <v>2882.55</v>
      </c>
      <c r="G413">
        <v>6.9504790586120997</v>
      </c>
      <c r="H413">
        <f>(Table2[[#This Row],[1Y Return vs Nifty]]-AVERAGE(Table2[1Y Return vs Nifty]))/_xlfn.STDEV.P(Table2[1Y Return vs Nifty])</f>
        <v>-0.35725050094272276</v>
      </c>
      <c r="I413">
        <v>-1.31774880061774</v>
      </c>
      <c r="J413">
        <f>(Table2[[#This Row],[1M Return vs Nifty]]-AVERAGE(Table2[1M Return vs Nifty]))/_xlfn.STDEV.P(Table2[1M Return vs Nifty])</f>
        <v>-8.4482769475451136E-2</v>
      </c>
      <c r="K413">
        <v>-2.3269410252316902</v>
      </c>
      <c r="L413">
        <f>(Table2[[#This Row],[6M Return vs Nifty]]-AVERAGE(Table2[6M Return vs Nifty]))/_xlfn.STDEV.P(Table2[6M Return vs Nifty])</f>
        <v>-0.53058598923091116</v>
      </c>
      <c r="M413">
        <v>-2.5011957076328599</v>
      </c>
      <c r="N413">
        <f>(Table2[[#This Row],[1W Return vs Nifty]]-AVERAGE(Table2[1W Return vs Nifty]))/_xlfn.STDEV.P(Table2[1W Return vs Nifty])</f>
        <v>-0.11852086325366666</v>
      </c>
      <c r="O413">
        <v>2816.92</v>
      </c>
      <c r="P413">
        <v>2735.6497178488298</v>
      </c>
      <c r="Q413">
        <v>2542.35039925505</v>
      </c>
      <c r="R413">
        <v>61.992111916510801</v>
      </c>
      <c r="S413" s="1">
        <f>(Table2[[#This Row],[Close Price]]-Table2[[#This Row],[20D EMA]])/Table2[[#This Row],[20D EMA]]</f>
        <v>2.3298496229924921E-2</v>
      </c>
      <c r="T413" s="1">
        <f>(Table2[[#This Row],[Close Price]]-Table2[[#This Row],[50D EMA]])/Table2[[#This Row],[50D EMA]]</f>
        <v>5.3698498456405071E-2</v>
      </c>
      <c r="U413" s="1">
        <f>(Table2[[#This Row],[Close Price]]-Table2[[#This Row],[200D EMA]])/Table2[[#This Row],[200D EMA]]</f>
        <v>0.13381302626287636</v>
      </c>
      <c r="V413">
        <v>0.74521761264376196</v>
      </c>
      <c r="W413">
        <v>2842.1</v>
      </c>
      <c r="X413">
        <v>2894.4</v>
      </c>
      <c r="Y413">
        <v>2791.45</v>
      </c>
      <c r="Z413">
        <v>2906.35</v>
      </c>
      <c r="AA413">
        <v>2757.05</v>
      </c>
      <c r="AB413">
        <v>3032.9</v>
      </c>
      <c r="AC413" s="1">
        <f>(Table2[[#This Row],[Close Price]]/Table2[[#This Row],[Day Low]])-1</f>
        <v>1.4232433763766261E-2</v>
      </c>
      <c r="AD413" s="1">
        <f>(Table2[[#This Row],[Day High]]/Table2[[#This Row],[Close Price]])-1</f>
        <v>4.1109434354997809E-3</v>
      </c>
      <c r="AE413" s="1">
        <f>(Table2[[#This Row],[Close Price]]/Table2[[#This Row],[Current Week Low]])-1</f>
        <v>3.263536871518391E-2</v>
      </c>
      <c r="AF413" s="1">
        <f>(Table2[[#This Row],[Current Week High]]/Table2[[#This Row],[Close Price]])-1</f>
        <v>8.2565783767842849E-3</v>
      </c>
      <c r="AG413" s="1">
        <f>(Table2[[#This Row],[Close Price]]/Table2[[#This Row],[Current Month Low]])-1</f>
        <v>4.5519667760831384E-2</v>
      </c>
      <c r="AH413" s="1">
        <f>(Table2[[#This Row],[Current Month High]]/Table2[[#This Row],[Close Price]])-1</f>
        <v>5.2158678947459736E-2</v>
      </c>
      <c r="AI413">
        <v>5.21586789474597</v>
      </c>
      <c r="AJ413">
        <v>40.177985265154298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0.14000000000000001</v>
      </c>
      <c r="AM413" t="s">
        <v>3203</v>
      </c>
      <c r="AN413">
        <v>0.23</v>
      </c>
      <c r="AO413" t="s">
        <v>3203</v>
      </c>
      <c r="AP413">
        <v>8.0611286181569999E-2</v>
      </c>
      <c r="AQ413">
        <f>(Table2[[#This Row],[Sharpe Ratio]]-AVERAGE(Table2[Sharpe Ratio]))/_xlfn.STDEV.P(Table2[Sharpe Ratio])</f>
        <v>0.18390870703603296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-0.90693141586671866</v>
      </c>
      <c r="AS413">
        <f>_xlfn.RANK.AVG(Table2[[#This Row],[1Y Return vs Nifty Z-Score]],Table2[1Y Return vs Nifty Z-Score])</f>
        <v>417</v>
      </c>
      <c r="AT413">
        <f>_xlfn.RANK.AVG(Table2[[#This Row],[6M Return vs Nifty Z-Score]],Table2[6M Return vs Nifty Z-Score])</f>
        <v>499</v>
      </c>
      <c r="AU413">
        <f>_xlfn.RANK.AVG(Table2[[#This Row],[Sharpe Ratio Z-Score]],Table2[Sharpe Ratio Z-Score])</f>
        <v>299</v>
      </c>
      <c r="AV413">
        <f>(Table2[[#This Row],[Rank 1Y]]+Table2[[#This Row],[Rank 6M]]+Table2[[#This Row],[Rank Sharpe]])/3</f>
        <v>405</v>
      </c>
    </row>
    <row r="414" spans="1:48" x14ac:dyDescent="0.3">
      <c r="A414" t="s">
        <v>1440</v>
      </c>
      <c r="B414" t="s">
        <v>1441</v>
      </c>
      <c r="C414" t="s">
        <v>3175</v>
      </c>
      <c r="D414" t="s">
        <v>628</v>
      </c>
      <c r="E414">
        <v>7584.1429408800004</v>
      </c>
      <c r="F414">
        <v>447.7</v>
      </c>
      <c r="G414">
        <v>-6.6220352666915696</v>
      </c>
      <c r="H414">
        <f>(Table2[[#This Row],[1Y Return vs Nifty]]-AVERAGE(Table2[1Y Return vs Nifty]))/_xlfn.STDEV.P(Table2[1Y Return vs Nifty])</f>
        <v>-0.58146628520427346</v>
      </c>
      <c r="I414">
        <v>-12.911803078590999</v>
      </c>
      <c r="J414">
        <f>(Table2[[#This Row],[1M Return vs Nifty]]-AVERAGE(Table2[1M Return vs Nifty]))/_xlfn.STDEV.P(Table2[1M Return vs Nifty])</f>
        <v>-1.1811592209505444</v>
      </c>
      <c r="K414">
        <v>11.473660257042001</v>
      </c>
      <c r="L414">
        <f>(Table2[[#This Row],[6M Return vs Nifty]]-AVERAGE(Table2[6M Return vs Nifty]))/_xlfn.STDEV.P(Table2[6M Return vs Nifty])</f>
        <v>-0.10216143127857763</v>
      </c>
      <c r="M414">
        <v>-7.7659955359231896</v>
      </c>
      <c r="N414">
        <f>(Table2[[#This Row],[1W Return vs Nifty]]-AVERAGE(Table2[1W Return vs Nifty]))/_xlfn.STDEV.P(Table2[1W Return vs Nifty])</f>
        <v>-1.3375529827036885</v>
      </c>
      <c r="O414">
        <v>465.14</v>
      </c>
      <c r="P414">
        <v>477.61143059029303</v>
      </c>
      <c r="Q414">
        <v>434.99918320340799</v>
      </c>
      <c r="R414">
        <v>37.952842334764199</v>
      </c>
      <c r="S414" s="1">
        <f>(Table2[[#This Row],[Close Price]]-Table2[[#This Row],[20D EMA]])/Table2[[#This Row],[20D EMA]]</f>
        <v>-3.7494087801522122E-2</v>
      </c>
      <c r="T414" s="1">
        <f>(Table2[[#This Row],[Close Price]]-Table2[[#This Row],[50D EMA]])/Table2[[#This Row],[50D EMA]]</f>
        <v>-6.2627124634192025E-2</v>
      </c>
      <c r="U414" s="1">
        <f>(Table2[[#This Row],[Close Price]]-Table2[[#This Row],[200D EMA]])/Table2[[#This Row],[200D EMA]]</f>
        <v>2.91973348158059E-2</v>
      </c>
      <c r="V414">
        <v>0.303026515999891</v>
      </c>
      <c r="W414">
        <v>439</v>
      </c>
      <c r="X414">
        <v>449.8</v>
      </c>
      <c r="Y414">
        <v>429.1</v>
      </c>
      <c r="Z414">
        <v>457.45</v>
      </c>
      <c r="AA414">
        <v>429.1</v>
      </c>
      <c r="AB414">
        <v>478.45</v>
      </c>
      <c r="AC414" s="1">
        <f>(Table2[[#This Row],[Close Price]]/Table2[[#This Row],[Day Low]])-1</f>
        <v>1.9817767653758533E-2</v>
      </c>
      <c r="AD414" s="1">
        <f>(Table2[[#This Row],[Day High]]/Table2[[#This Row],[Close Price]])-1</f>
        <v>4.6906410542775223E-3</v>
      </c>
      <c r="AE414" s="1">
        <f>(Table2[[#This Row],[Close Price]]/Table2[[#This Row],[Current Week Low]])-1</f>
        <v>4.3346539268235729E-2</v>
      </c>
      <c r="AF414" s="1">
        <f>(Table2[[#This Row],[Current Week High]]/Table2[[#This Row],[Close Price]])-1</f>
        <v>2.1777976323430925E-2</v>
      </c>
      <c r="AG414" s="1">
        <f>(Table2[[#This Row],[Close Price]]/Table2[[#This Row],[Current Month Low]])-1</f>
        <v>4.3346539268235729E-2</v>
      </c>
      <c r="AH414" s="1">
        <f>(Table2[[#This Row],[Current Month High]]/Table2[[#This Row],[Close Price]])-1</f>
        <v>6.8684386866205038E-2</v>
      </c>
      <c r="AI414">
        <v>42.673665400938098</v>
      </c>
      <c r="AJ414">
        <v>40.300846129739803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-0.25</v>
      </c>
      <c r="AM414" t="s">
        <v>3202</v>
      </c>
      <c r="AN414">
        <v>-5.38</v>
      </c>
      <c r="AO414" t="s">
        <v>3202</v>
      </c>
      <c r="AP414">
        <v>6.4357473890464006E-2</v>
      </c>
      <c r="AQ414">
        <f>(Table2[[#This Row],[Sharpe Ratio]]-AVERAGE(Table2[Sharpe Ratio]))/_xlfn.STDEV.P(Table2[Sharpe Ratio])</f>
        <v>-5.8753778845390516E-3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512</v>
      </c>
      <c r="AT414">
        <f>_xlfn.RANK.AVG(Table2[[#This Row],[6M Return vs Nifty Z-Score]],Table2[6M Return vs Nifty Z-Score])</f>
        <v>350</v>
      </c>
      <c r="AU414">
        <f>_xlfn.RANK.AVG(Table2[[#This Row],[Sharpe Ratio Z-Score]],Table2[Sharpe Ratio Z-Score])</f>
        <v>355</v>
      </c>
      <c r="AV414">
        <f>(Table2[[#This Row],[Rank 1Y]]+Table2[[#This Row],[Rank 6M]]+Table2[[#This Row],[Rank Sharpe]])/3</f>
        <v>405.66666666666669</v>
      </c>
    </row>
    <row r="415" spans="1:48" x14ac:dyDescent="0.3">
      <c r="A415" t="s">
        <v>1837</v>
      </c>
      <c r="B415" t="s">
        <v>1838</v>
      </c>
      <c r="C415" t="s">
        <v>3170</v>
      </c>
      <c r="D415" t="s">
        <v>258</v>
      </c>
      <c r="E415">
        <v>4139.7996019019902</v>
      </c>
      <c r="F415">
        <v>178.07</v>
      </c>
      <c r="G415">
        <v>1.95511926625653</v>
      </c>
      <c r="H415">
        <f>(Table2[[#This Row],[1Y Return vs Nifty]]-AVERAGE(Table2[1Y Return vs Nifty]))/_xlfn.STDEV.P(Table2[1Y Return vs Nifty])</f>
        <v>-0.43977305252504068</v>
      </c>
      <c r="I415">
        <v>3.86418702041887</v>
      </c>
      <c r="J415">
        <f>(Table2[[#This Row],[1M Return vs Nifty]]-AVERAGE(Table2[1M Return vs Nifty]))/_xlfn.STDEV.P(Table2[1M Return vs Nifty])</f>
        <v>0.40567424132815233</v>
      </c>
      <c r="K415">
        <v>19.069874534737899</v>
      </c>
      <c r="L415">
        <f>(Table2[[#This Row],[6M Return vs Nifty]]-AVERAGE(Table2[6M Return vs Nifty]))/_xlfn.STDEV.P(Table2[6M Return vs Nifty])</f>
        <v>0.13365472466045525</v>
      </c>
      <c r="M415">
        <v>5.6173998316745699</v>
      </c>
      <c r="N415">
        <f>(Table2[[#This Row],[1W Return vs Nifty]]-AVERAGE(Table2[1W Return vs Nifty]))/_xlfn.STDEV.P(Table2[1W Return vs Nifty])</f>
        <v>1.7612901552125924</v>
      </c>
      <c r="O415">
        <v>170.24</v>
      </c>
      <c r="P415">
        <v>163.648306170967</v>
      </c>
      <c r="Q415">
        <v>149.67065068846301</v>
      </c>
      <c r="R415">
        <v>66.961710300195506</v>
      </c>
      <c r="S415" s="1">
        <f>(Table2[[#This Row],[Close Price]]-Table2[[#This Row],[20D EMA]])/Table2[[#This Row],[20D EMA]]</f>
        <v>4.5993890977443511E-2</v>
      </c>
      <c r="T415" s="1">
        <f>(Table2[[#This Row],[Close Price]]-Table2[[#This Row],[50D EMA]])/Table2[[#This Row],[50D EMA]]</f>
        <v>8.8126141763828131E-2</v>
      </c>
      <c r="U415" s="1">
        <f>(Table2[[#This Row],[Close Price]]-Table2[[#This Row],[200D EMA]])/Table2[[#This Row],[200D EMA]]</f>
        <v>0.18974561265621645</v>
      </c>
      <c r="V415">
        <v>0.82678834877485397</v>
      </c>
      <c r="W415">
        <v>173.57</v>
      </c>
      <c r="X415">
        <v>182.9</v>
      </c>
      <c r="Y415">
        <v>161.30000000000001</v>
      </c>
      <c r="Z415">
        <v>182.9</v>
      </c>
      <c r="AA415">
        <v>161.05000000000001</v>
      </c>
      <c r="AB415">
        <v>182.9</v>
      </c>
      <c r="AC415" s="1">
        <f>(Table2[[#This Row],[Close Price]]/Table2[[#This Row],[Day Low]])-1</f>
        <v>2.5926139309788487E-2</v>
      </c>
      <c r="AD415" s="1">
        <f>(Table2[[#This Row],[Day High]]/Table2[[#This Row],[Close Price]])-1</f>
        <v>2.7124164654349414E-2</v>
      </c>
      <c r="AE415" s="1">
        <f>(Table2[[#This Row],[Close Price]]/Table2[[#This Row],[Current Week Low]])-1</f>
        <v>0.10396776193428381</v>
      </c>
      <c r="AF415" s="1">
        <f>(Table2[[#This Row],[Current Week High]]/Table2[[#This Row],[Close Price]])-1</f>
        <v>2.7124164654349414E-2</v>
      </c>
      <c r="AG415" s="1">
        <f>(Table2[[#This Row],[Close Price]]/Table2[[#This Row],[Current Month Low]])-1</f>
        <v>0.10568146538342127</v>
      </c>
      <c r="AH415" s="1">
        <f>(Table2[[#This Row],[Current Month High]]/Table2[[#This Row],[Close Price]])-1</f>
        <v>2.7124164654349414E-2</v>
      </c>
      <c r="AI415">
        <v>3.4705452911776198</v>
      </c>
      <c r="AJ415">
        <v>58.9201249442213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0.28000000000000003</v>
      </c>
      <c r="AM415" t="s">
        <v>3203</v>
      </c>
      <c r="AN415">
        <v>0.34</v>
      </c>
      <c r="AO415" t="s">
        <v>3203</v>
      </c>
      <c r="AP415">
        <v>1.8276111785838E-2</v>
      </c>
      <c r="AQ415">
        <f>(Table2[[#This Row],[Sharpe Ratio]]-AVERAGE(Table2[Sharpe Ratio]))/_xlfn.STDEV.P(Table2[Sharpe Ratio])</f>
        <v>-0.54393432567400446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1.3169117430021549</v>
      </c>
      <c r="AS415">
        <f>_xlfn.RANK.AVG(Table2[[#This Row],[1Y Return vs Nifty Z-Score]],Table2[1Y Return vs Nifty Z-Score])</f>
        <v>455</v>
      </c>
      <c r="AT415">
        <f>_xlfn.RANK.AVG(Table2[[#This Row],[6M Return vs Nifty Z-Score]],Table2[6M Return vs Nifty Z-Score])</f>
        <v>279</v>
      </c>
      <c r="AU415">
        <f>_xlfn.RANK.AVG(Table2[[#This Row],[Sharpe Ratio Z-Score]],Table2[Sharpe Ratio Z-Score])</f>
        <v>485</v>
      </c>
      <c r="AV415">
        <f>(Table2[[#This Row],[Rank 1Y]]+Table2[[#This Row],[Rank 6M]]+Table2[[#This Row],[Rank Sharpe]])/3</f>
        <v>406.33333333333331</v>
      </c>
    </row>
    <row r="416" spans="1:48" x14ac:dyDescent="0.3">
      <c r="A416" t="s">
        <v>1304</v>
      </c>
      <c r="B416" t="s">
        <v>1305</v>
      </c>
      <c r="C416" t="s">
        <v>3162</v>
      </c>
      <c r="D416" t="s">
        <v>54</v>
      </c>
      <c r="E416">
        <v>8805.1049729999995</v>
      </c>
      <c r="F416">
        <v>507.6</v>
      </c>
      <c r="G416">
        <v>-4.2010284948261098</v>
      </c>
      <c r="H416">
        <f>(Table2[[#This Row],[1Y Return vs Nifty]]-AVERAGE(Table2[1Y Return vs Nifty]))/_xlfn.STDEV.P(Table2[1Y Return vs Nifty])</f>
        <v>-0.54147163726757341</v>
      </c>
      <c r="I416">
        <v>1.98130642466699</v>
      </c>
      <c r="J416">
        <f>(Table2[[#This Row],[1M Return vs Nifty]]-AVERAGE(Table2[1M Return vs Nifty]))/_xlfn.STDEV.P(Table2[1M Return vs Nifty])</f>
        <v>0.22757340094969536</v>
      </c>
      <c r="K416">
        <v>34.297172485641298</v>
      </c>
      <c r="L416">
        <f>(Table2[[#This Row],[6M Return vs Nifty]]-AVERAGE(Table2[6M Return vs Nifty]))/_xlfn.STDEV.P(Table2[6M Return vs Nifty])</f>
        <v>0.60636951874727174</v>
      </c>
      <c r="M416">
        <v>3.5052173153404098</v>
      </c>
      <c r="N416">
        <f>(Table2[[#This Row],[1W Return vs Nifty]]-AVERAGE(Table2[1W Return vs Nifty]))/_xlfn.STDEV.P(Table2[1W Return vs Nifty])</f>
        <v>1.2722272442703071</v>
      </c>
      <c r="O416">
        <v>487.55</v>
      </c>
      <c r="P416">
        <v>464.81404434253898</v>
      </c>
      <c r="Q416">
        <v>401.70556874588499</v>
      </c>
      <c r="R416">
        <v>60.114042048530301</v>
      </c>
      <c r="S416" s="1">
        <f>(Table2[[#This Row],[Close Price]]-Table2[[#This Row],[20D EMA]])/Table2[[#This Row],[20D EMA]]</f>
        <v>4.1123987283355576E-2</v>
      </c>
      <c r="T416" s="1">
        <f>(Table2[[#This Row],[Close Price]]-Table2[[#This Row],[50D EMA]])/Table2[[#This Row],[50D EMA]]</f>
        <v>9.2049618935202526E-2</v>
      </c>
      <c r="U416" s="1">
        <f>(Table2[[#This Row],[Close Price]]-Table2[[#This Row],[200D EMA]])/Table2[[#This Row],[200D EMA]]</f>
        <v>0.26361205692197615</v>
      </c>
      <c r="V416">
        <v>0.82097412783538004</v>
      </c>
      <c r="W416">
        <v>497.35</v>
      </c>
      <c r="X416">
        <v>523</v>
      </c>
      <c r="Y416">
        <v>494</v>
      </c>
      <c r="Z416">
        <v>535</v>
      </c>
      <c r="AA416">
        <v>460.5</v>
      </c>
      <c r="AB416">
        <v>535</v>
      </c>
      <c r="AC416" s="1">
        <f>(Table2[[#This Row],[Close Price]]/Table2[[#This Row],[Day Low]])-1</f>
        <v>2.0609228913240241E-2</v>
      </c>
      <c r="AD416" s="1">
        <f>(Table2[[#This Row],[Day High]]/Table2[[#This Row],[Close Price]])-1</f>
        <v>3.0338849487785646E-2</v>
      </c>
      <c r="AE416" s="1">
        <f>(Table2[[#This Row],[Close Price]]/Table2[[#This Row],[Current Week Low]])-1</f>
        <v>2.7530364372469585E-2</v>
      </c>
      <c r="AF416" s="1">
        <f>(Table2[[#This Row],[Current Week High]]/Table2[[#This Row],[Close Price]])-1</f>
        <v>5.3979511426319959E-2</v>
      </c>
      <c r="AG416" s="1">
        <f>(Table2[[#This Row],[Close Price]]/Table2[[#This Row],[Current Month Low]])-1</f>
        <v>0.10228013029315974</v>
      </c>
      <c r="AH416" s="1">
        <f>(Table2[[#This Row],[Current Month High]]/Table2[[#This Row],[Close Price]])-1</f>
        <v>5.3979511426319959E-2</v>
      </c>
      <c r="AI416">
        <v>6.08747044917257</v>
      </c>
      <c r="AJ416">
        <v>58.873239436619698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0.04</v>
      </c>
      <c r="AM416" t="s">
        <v>3203</v>
      </c>
      <c r="AN416">
        <v>1.75</v>
      </c>
      <c r="AO416" t="s">
        <v>3203</v>
      </c>
      <c r="AQ416">
        <f>(Table2[[#This Row],[Sharpe Ratio]]-AVERAGE(Table2[Sharpe Ratio]))/_xlfn.STDEV.P(Table2[Sharpe Ratio])</f>
        <v>-0.7573313484192038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0.80736717828049676</v>
      </c>
      <c r="AS416">
        <f>_xlfn.RANK.AVG(Table2[[#This Row],[1Y Return vs Nifty Z-Score]],Table2[1Y Return vs Nifty Z-Score])</f>
        <v>497</v>
      </c>
      <c r="AT416">
        <f>_xlfn.RANK.AVG(Table2[[#This Row],[6M Return vs Nifty Z-Score]],Table2[6M Return vs Nifty Z-Score])</f>
        <v>159</v>
      </c>
      <c r="AU416">
        <f>_xlfn.RANK.AVG(Table2[[#This Row],[Sharpe Ratio Z-Score]],Table2[Sharpe Ratio Z-Score])</f>
        <v>563.5</v>
      </c>
      <c r="AV416">
        <f>(Table2[[#This Row],[Rank 1Y]]+Table2[[#This Row],[Rank 6M]]+Table2[[#This Row],[Rank Sharpe]])/3</f>
        <v>406.5</v>
      </c>
    </row>
    <row r="417" spans="1:48" x14ac:dyDescent="0.3">
      <c r="A417" t="s">
        <v>73</v>
      </c>
      <c r="B417" t="s">
        <v>74</v>
      </c>
      <c r="C417" t="s">
        <v>3166</v>
      </c>
      <c r="D417" t="s">
        <v>75</v>
      </c>
      <c r="E417">
        <v>340889.77133714</v>
      </c>
      <c r="F417">
        <v>5238.55</v>
      </c>
      <c r="G417">
        <v>12.5860269811392</v>
      </c>
      <c r="H417">
        <f>(Table2[[#This Row],[1Y Return vs Nifty]]-AVERAGE(Table2[1Y Return vs Nifty]))/_xlfn.STDEV.P(Table2[1Y Return vs Nifty])</f>
        <v>-0.26415214297398321</v>
      </c>
      <c r="I417">
        <v>2.1368006702487898</v>
      </c>
      <c r="J417">
        <f>(Table2[[#This Row],[1M Return vs Nifty]]-AVERAGE(Table2[1M Return vs Nifty]))/_xlfn.STDEV.P(Table2[1M Return vs Nifty])</f>
        <v>0.24228153266798627</v>
      </c>
      <c r="K417">
        <v>16.264426661795898</v>
      </c>
      <c r="L417">
        <f>(Table2[[#This Row],[6M Return vs Nifty]]-AVERAGE(Table2[6M Return vs Nifty]))/_xlfn.STDEV.P(Table2[6M Return vs Nifty])</f>
        <v>4.6562666840676649E-2</v>
      </c>
      <c r="M417">
        <v>2.93434896800147</v>
      </c>
      <c r="N417">
        <f>(Table2[[#This Row],[1W Return vs Nifty]]-AVERAGE(Table2[1W Return vs Nifty]))/_xlfn.STDEV.P(Table2[1W Return vs Nifty])</f>
        <v>1.1400461786875147</v>
      </c>
      <c r="O417">
        <v>5134.49</v>
      </c>
      <c r="P417">
        <v>5012.2555435364202</v>
      </c>
      <c r="Q417">
        <v>4548.3444910020798</v>
      </c>
      <c r="R417">
        <v>58.303964540376199</v>
      </c>
      <c r="S417" s="1">
        <f>(Table2[[#This Row],[Close Price]]-Table2[[#This Row],[20D EMA]])/Table2[[#This Row],[20D EMA]]</f>
        <v>2.0266861947340516E-2</v>
      </c>
      <c r="T417" s="1">
        <f>(Table2[[#This Row],[Close Price]]-Table2[[#This Row],[50D EMA]])/Table2[[#This Row],[50D EMA]]</f>
        <v>4.5148228077756161E-2</v>
      </c>
      <c r="U417" s="1">
        <f>(Table2[[#This Row],[Close Price]]-Table2[[#This Row],[200D EMA]])/Table2[[#This Row],[200D EMA]]</f>
        <v>0.15174873195364671</v>
      </c>
      <c r="V417">
        <v>1.0536863642811201</v>
      </c>
      <c r="W417">
        <v>5216.8999999999996</v>
      </c>
      <c r="X417">
        <v>5376.05</v>
      </c>
      <c r="Y417">
        <v>5216.05</v>
      </c>
      <c r="Z417">
        <v>5449</v>
      </c>
      <c r="AA417">
        <v>4951</v>
      </c>
      <c r="AB417">
        <v>5449</v>
      </c>
      <c r="AC417" s="1">
        <f>(Table2[[#This Row],[Close Price]]/Table2[[#This Row],[Day Low]])-1</f>
        <v>4.1499741225632381E-3</v>
      </c>
      <c r="AD417" s="1">
        <f>(Table2[[#This Row],[Day High]]/Table2[[#This Row],[Close Price]])-1</f>
        <v>2.6247721220566733E-2</v>
      </c>
      <c r="AE417" s="1">
        <f>(Table2[[#This Row],[Close Price]]/Table2[[#This Row],[Current Week Low]])-1</f>
        <v>4.3136089569693059E-3</v>
      </c>
      <c r="AF417" s="1">
        <f>(Table2[[#This Row],[Current Week High]]/Table2[[#This Row],[Close Price]])-1</f>
        <v>4.0173330406314767E-2</v>
      </c>
      <c r="AG417" s="1">
        <f>(Table2[[#This Row],[Close Price]]/Table2[[#This Row],[Current Month Low]])-1</f>
        <v>5.8079175924055759E-2</v>
      </c>
      <c r="AH417" s="1">
        <f>(Table2[[#This Row],[Current Month High]]/Table2[[#This Row],[Close Price]])-1</f>
        <v>4.0173330406314767E-2</v>
      </c>
      <c r="AI417">
        <v>4.0173330406314696</v>
      </c>
      <c r="AJ417">
        <v>44.871404867256601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-0.03</v>
      </c>
      <c r="AM417" t="s">
        <v>3202</v>
      </c>
      <c r="AN417">
        <v>5.65</v>
      </c>
      <c r="AO417" t="s">
        <v>3203</v>
      </c>
      <c r="AP417">
        <v>2.1957835011420001E-3</v>
      </c>
      <c r="AQ417">
        <f>(Table2[[#This Row],[Sharpe Ratio]]-AVERAGE(Table2[Sharpe Ratio]))/_xlfn.STDEV.P(Table2[Sharpe Ratio])</f>
        <v>-0.7316927625302827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0.43304547269191163</v>
      </c>
      <c r="AS417">
        <f>_xlfn.RANK.AVG(Table2[[#This Row],[1Y Return vs Nifty Z-Score]],Table2[1Y Return vs Nifty Z-Score])</f>
        <v>386</v>
      </c>
      <c r="AT417">
        <f>_xlfn.RANK.AVG(Table2[[#This Row],[6M Return vs Nifty Z-Score]],Table2[6M Return vs Nifty Z-Score])</f>
        <v>306</v>
      </c>
      <c r="AU417">
        <f>_xlfn.RANK.AVG(Table2[[#This Row],[Sharpe Ratio Z-Score]],Table2[Sharpe Ratio Z-Score])</f>
        <v>528</v>
      </c>
      <c r="AV417">
        <f>(Table2[[#This Row],[Rank 1Y]]+Table2[[#This Row],[Rank 6M]]+Table2[[#This Row],[Rank Sharpe]])/3</f>
        <v>406.66666666666669</v>
      </c>
    </row>
    <row r="418" spans="1:48" x14ac:dyDescent="0.3">
      <c r="A418" t="s">
        <v>104</v>
      </c>
      <c r="B418" t="s">
        <v>105</v>
      </c>
      <c r="C418" t="s">
        <v>3163</v>
      </c>
      <c r="D418" t="s">
        <v>106</v>
      </c>
      <c r="E418">
        <v>287010.84468882001</v>
      </c>
      <c r="F418">
        <v>1811.9</v>
      </c>
      <c r="G418">
        <v>53.3367668653839</v>
      </c>
      <c r="H418">
        <f>(Table2[[#This Row],[1Y Return vs Nifty]]-AVERAGE(Table2[1Y Return vs Nifty]))/_xlfn.STDEV.P(Table2[1Y Return vs Nifty])</f>
        <v>0.40904361747182144</v>
      </c>
      <c r="I418">
        <v>0.60212555415664804</v>
      </c>
      <c r="J418">
        <f>(Table2[[#This Row],[1M Return vs Nifty]]-AVERAGE(Table2[1M Return vs Nifty]))/_xlfn.STDEV.P(Table2[1M Return vs Nifty])</f>
        <v>9.7117294159930312E-2</v>
      </c>
      <c r="K418">
        <v>-18.160661517179399</v>
      </c>
      <c r="L418">
        <f>(Table2[[#This Row],[6M Return vs Nifty]]-AVERAGE(Table2[6M Return vs Nifty]))/_xlfn.STDEV.P(Table2[6M Return vs Nifty])</f>
        <v>-1.022126507194915</v>
      </c>
      <c r="M418">
        <v>-7.61445837959283</v>
      </c>
      <c r="N418">
        <f>(Table2[[#This Row],[1W Return vs Nifty]]-AVERAGE(Table2[1W Return vs Nifty]))/_xlfn.STDEV.P(Table2[1W Return vs Nifty])</f>
        <v>-1.3024654832959826</v>
      </c>
      <c r="O418">
        <v>1857.18</v>
      </c>
      <c r="P418">
        <v>1838.6308452875701</v>
      </c>
      <c r="Q418">
        <v>1706.8166445249699</v>
      </c>
      <c r="R418">
        <v>35.9298655582717</v>
      </c>
      <c r="S418" s="1">
        <f>(Table2[[#This Row],[Close Price]]-Table2[[#This Row],[20D EMA]])/Table2[[#This Row],[20D EMA]]</f>
        <v>-2.4381050840521636E-2</v>
      </c>
      <c r="T418" s="1">
        <f>(Table2[[#This Row],[Close Price]]-Table2[[#This Row],[50D EMA]])/Table2[[#This Row],[50D EMA]]</f>
        <v>-1.4538451454831961E-2</v>
      </c>
      <c r="U418" s="1">
        <f>(Table2[[#This Row],[Close Price]]-Table2[[#This Row],[200D EMA]])/Table2[[#This Row],[200D EMA]]</f>
        <v>6.156686824686803E-2</v>
      </c>
      <c r="V418">
        <v>0.60525364877773502</v>
      </c>
      <c r="W418">
        <v>1805.3</v>
      </c>
      <c r="X418">
        <v>1834.9</v>
      </c>
      <c r="Y418">
        <v>1805.3</v>
      </c>
      <c r="Z418">
        <v>1893</v>
      </c>
      <c r="AA418">
        <v>1805.3</v>
      </c>
      <c r="AB418">
        <v>1960</v>
      </c>
      <c r="AC418" s="1">
        <f>(Table2[[#This Row],[Close Price]]/Table2[[#This Row],[Day Low]])-1</f>
        <v>3.6559020661386388E-3</v>
      </c>
      <c r="AD418" s="1">
        <f>(Table2[[#This Row],[Day High]]/Table2[[#This Row],[Close Price]])-1</f>
        <v>1.2693857276891762E-2</v>
      </c>
      <c r="AE418" s="1">
        <f>(Table2[[#This Row],[Close Price]]/Table2[[#This Row],[Current Week Low]])-1</f>
        <v>3.6559020661386388E-3</v>
      </c>
      <c r="AF418" s="1">
        <f>(Table2[[#This Row],[Current Week High]]/Table2[[#This Row],[Close Price]])-1</f>
        <v>4.4759644571996215E-2</v>
      </c>
      <c r="AG418" s="1">
        <f>(Table2[[#This Row],[Close Price]]/Table2[[#This Row],[Current Month Low]])-1</f>
        <v>3.6559020661386388E-3</v>
      </c>
      <c r="AH418" s="1">
        <f>(Table2[[#This Row],[Current Month High]]/Table2[[#This Row],[Close Price]])-1</f>
        <v>8.1737402726419717E-2</v>
      </c>
      <c r="AI418">
        <v>19.990065676913702</v>
      </c>
      <c r="AJ418">
        <v>122.169088345288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-0.04</v>
      </c>
      <c r="AM418" t="s">
        <v>3202</v>
      </c>
      <c r="AN418">
        <v>-3.97</v>
      </c>
      <c r="AO418" t="s">
        <v>3202</v>
      </c>
      <c r="AP418">
        <v>5.2138880699517998E-2</v>
      </c>
      <c r="AQ418">
        <f>(Table2[[#This Row],[Sharpe Ratio]]-AVERAGE(Table2[Sharpe Ratio]))/_xlfn.STDEV.P(Table2[Sharpe Ratio])</f>
        <v>-0.14854310938217102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-1.9669741882413168</v>
      </c>
      <c r="AS418">
        <f>_xlfn.RANK.AVG(Table2[[#This Row],[1Y Return vs Nifty Z-Score]],Table2[1Y Return vs Nifty Z-Score])</f>
        <v>179</v>
      </c>
      <c r="AT418">
        <f>_xlfn.RANK.AVG(Table2[[#This Row],[6M Return vs Nifty Z-Score]],Table2[6M Return vs Nifty Z-Score])</f>
        <v>658</v>
      </c>
      <c r="AU418">
        <f>_xlfn.RANK.AVG(Table2[[#This Row],[Sharpe Ratio Z-Score]],Table2[Sharpe Ratio Z-Score])</f>
        <v>384</v>
      </c>
      <c r="AV418">
        <f>(Table2[[#This Row],[Rank 1Y]]+Table2[[#This Row],[Rank 6M]]+Table2[[#This Row],[Rank Sharpe]])/3</f>
        <v>407</v>
      </c>
    </row>
    <row r="419" spans="1:48" x14ac:dyDescent="0.3">
      <c r="A419" t="s">
        <v>1030</v>
      </c>
      <c r="B419" t="s">
        <v>1031</v>
      </c>
      <c r="C419" t="s">
        <v>3164</v>
      </c>
      <c r="D419" t="s">
        <v>211</v>
      </c>
      <c r="E419">
        <v>13366.437616764901</v>
      </c>
      <c r="F419">
        <v>1628.45</v>
      </c>
      <c r="G419">
        <v>8.9997980941912701</v>
      </c>
      <c r="H419">
        <f>(Table2[[#This Row],[1Y Return vs Nifty]]-AVERAGE(Table2[1Y Return vs Nifty]))/_xlfn.STDEV.P(Table2[1Y Return vs Nifty])</f>
        <v>-0.3233960754655017</v>
      </c>
      <c r="I419">
        <v>0.1089934813173</v>
      </c>
      <c r="J419">
        <f>(Table2[[#This Row],[1M Return vs Nifty]]-AVERAGE(Table2[1M Return vs Nifty]))/_xlfn.STDEV.P(Table2[1M Return vs Nifty])</f>
        <v>5.0472150124555734E-2</v>
      </c>
      <c r="K419">
        <v>-20.332632832176799</v>
      </c>
      <c r="L419">
        <f>(Table2[[#This Row],[6M Return vs Nifty]]-AVERAGE(Table2[6M Return vs Nifty]))/_xlfn.STDEV.P(Table2[6M Return vs Nifty])</f>
        <v>-1.0895529788014913</v>
      </c>
      <c r="M419">
        <v>1.5432609122709</v>
      </c>
      <c r="N419">
        <f>(Table2[[#This Row],[1W Return vs Nifty]]-AVERAGE(Table2[1W Return vs Nifty]))/_xlfn.STDEV.P(Table2[1W Return vs Nifty])</f>
        <v>0.81794826875244153</v>
      </c>
      <c r="O419">
        <v>1589.18</v>
      </c>
      <c r="P419">
        <v>1639.1411930957199</v>
      </c>
      <c r="Q419">
        <v>1601.0556379105899</v>
      </c>
      <c r="R419">
        <v>67.3048296226806</v>
      </c>
      <c r="S419" s="1">
        <f>(Table2[[#This Row],[Close Price]]-Table2[[#This Row],[20D EMA]])/Table2[[#This Row],[20D EMA]]</f>
        <v>2.471085717162309E-2</v>
      </c>
      <c r="T419" s="1">
        <f>(Table2[[#This Row],[Close Price]]-Table2[[#This Row],[50D EMA]])/Table2[[#This Row],[50D EMA]]</f>
        <v>-6.5224357369289511E-3</v>
      </c>
      <c r="U419" s="1">
        <f>(Table2[[#This Row],[Close Price]]-Table2[[#This Row],[200D EMA]])/Table2[[#This Row],[200D EMA]]</f>
        <v>1.711018745429756E-2</v>
      </c>
      <c r="V419">
        <v>0.78604583521691196</v>
      </c>
      <c r="W419">
        <v>1619.4</v>
      </c>
      <c r="X419">
        <v>1699</v>
      </c>
      <c r="Y419">
        <v>1521</v>
      </c>
      <c r="Z419">
        <v>1699</v>
      </c>
      <c r="AA419">
        <v>1521</v>
      </c>
      <c r="AB419">
        <v>1699</v>
      </c>
      <c r="AC419" s="1">
        <f>(Table2[[#This Row],[Close Price]]/Table2[[#This Row],[Day Low]])-1</f>
        <v>5.5884895640361254E-3</v>
      </c>
      <c r="AD419" s="1">
        <f>(Table2[[#This Row],[Day High]]/Table2[[#This Row],[Close Price]])-1</f>
        <v>4.3323405692529571E-2</v>
      </c>
      <c r="AE419" s="1">
        <f>(Table2[[#This Row],[Close Price]]/Table2[[#This Row],[Current Week Low]])-1</f>
        <v>7.064431295200535E-2</v>
      </c>
      <c r="AF419" s="1">
        <f>(Table2[[#This Row],[Current Week High]]/Table2[[#This Row],[Close Price]])-1</f>
        <v>4.3323405692529571E-2</v>
      </c>
      <c r="AG419" s="1">
        <f>(Table2[[#This Row],[Close Price]]/Table2[[#This Row],[Current Month Low]])-1</f>
        <v>7.064431295200535E-2</v>
      </c>
      <c r="AH419" s="1">
        <f>(Table2[[#This Row],[Current Month High]]/Table2[[#This Row],[Close Price]])-1</f>
        <v>4.3323405692529571E-2</v>
      </c>
      <c r="AI419">
        <v>36.445699898676601</v>
      </c>
      <c r="AJ419">
        <v>59.965618860510801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3202</v>
      </c>
      <c r="AN419">
        <v>3.87</v>
      </c>
      <c r="AO419" t="s">
        <v>3203</v>
      </c>
      <c r="AP419">
        <v>0.13711349046170801</v>
      </c>
      <c r="AQ419">
        <f>(Table2[[#This Row],[Sharpe Ratio]]-AVERAGE(Table2[Sharpe Ratio]))/_xlfn.STDEV.P(Table2[Sharpe Ratio])</f>
        <v>0.84364433971396868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403</v>
      </c>
      <c r="AT419">
        <f>_xlfn.RANK.AVG(Table2[[#This Row],[6M Return vs Nifty Z-Score]],Table2[6M Return vs Nifty Z-Score])</f>
        <v>674</v>
      </c>
      <c r="AU419">
        <f>_xlfn.RANK.AVG(Table2[[#This Row],[Sharpe Ratio Z-Score]],Table2[Sharpe Ratio Z-Score])</f>
        <v>144</v>
      </c>
      <c r="AV419">
        <f>(Table2[[#This Row],[Rank 1Y]]+Table2[[#This Row],[Rank 6M]]+Table2[[#This Row],[Rank Sharpe]])/3</f>
        <v>407</v>
      </c>
    </row>
    <row r="420" spans="1:48" x14ac:dyDescent="0.3">
      <c r="A420" t="s">
        <v>183</v>
      </c>
      <c r="B420" t="s">
        <v>184</v>
      </c>
      <c r="C420" t="s">
        <v>3160</v>
      </c>
      <c r="D420" t="s">
        <v>121</v>
      </c>
      <c r="E420">
        <v>147152.46373379999</v>
      </c>
      <c r="F420">
        <v>6109.25</v>
      </c>
      <c r="G420">
        <v>6.7773636568504703</v>
      </c>
      <c r="H420">
        <f>(Table2[[#This Row],[1Y Return vs Nifty]]-AVERAGE(Table2[1Y Return vs Nifty]))/_xlfn.STDEV.P(Table2[1Y Return vs Nifty])</f>
        <v>-0.36011033992637909</v>
      </c>
      <c r="I420">
        <v>-4.3970969462862698E-2</v>
      </c>
      <c r="J420">
        <f>(Table2[[#This Row],[1M Return vs Nifty]]-AVERAGE(Table2[1M Return vs Nifty]))/_xlfn.STDEV.P(Table2[1M Return vs Nifty])</f>
        <v>3.6003310574431596E-2</v>
      </c>
      <c r="K420">
        <v>11.7989147240968</v>
      </c>
      <c r="L420">
        <f>(Table2[[#This Row],[6M Return vs Nifty]]-AVERAGE(Table2[6M Return vs Nifty]))/_xlfn.STDEV.P(Table2[6M Return vs Nifty])</f>
        <v>-9.206426243645191E-2</v>
      </c>
      <c r="M420">
        <v>0.84002947329998101</v>
      </c>
      <c r="N420">
        <f>(Table2[[#This Row],[1W Return vs Nifty]]-AVERAGE(Table2[1W Return vs Nifty]))/_xlfn.STDEV.P(Table2[1W Return vs Nifty])</f>
        <v>0.65511934087827539</v>
      </c>
      <c r="O420">
        <v>5882.23</v>
      </c>
      <c r="P420">
        <v>5753.5533121935696</v>
      </c>
      <c r="Q420">
        <v>5296.6555793836496</v>
      </c>
      <c r="R420">
        <v>79.264433630879694</v>
      </c>
      <c r="S420" s="1">
        <f>(Table2[[#This Row],[Close Price]]-Table2[[#This Row],[20D EMA]])/Table2[[#This Row],[20D EMA]]</f>
        <v>3.8594206618918415E-2</v>
      </c>
      <c r="T420" s="1">
        <f>(Table2[[#This Row],[Close Price]]-Table2[[#This Row],[50D EMA]])/Table2[[#This Row],[50D EMA]]</f>
        <v>6.1822089499474778E-2</v>
      </c>
      <c r="U420" s="1">
        <f>(Table2[[#This Row],[Close Price]]-Table2[[#This Row],[200D EMA]])/Table2[[#This Row],[200D EMA]]</f>
        <v>0.15341651131314615</v>
      </c>
      <c r="V420">
        <v>1.1579034738621501</v>
      </c>
      <c r="W420">
        <v>6004.7</v>
      </c>
      <c r="X420">
        <v>6128.7</v>
      </c>
      <c r="Y420">
        <v>5846.2</v>
      </c>
      <c r="Z420">
        <v>6128.7</v>
      </c>
      <c r="AA420">
        <v>5827.1</v>
      </c>
      <c r="AB420">
        <v>6128.7</v>
      </c>
      <c r="AC420" s="1">
        <f>(Table2[[#This Row],[Close Price]]/Table2[[#This Row],[Day Low]])-1</f>
        <v>1.7411361100471368E-2</v>
      </c>
      <c r="AD420" s="1">
        <f>(Table2[[#This Row],[Day High]]/Table2[[#This Row],[Close Price]])-1</f>
        <v>3.1836968531324672E-3</v>
      </c>
      <c r="AE420" s="1">
        <f>(Table2[[#This Row],[Close Price]]/Table2[[#This Row],[Current Week Low]])-1</f>
        <v>4.4995039512846002E-2</v>
      </c>
      <c r="AF420" s="1">
        <f>(Table2[[#This Row],[Current Week High]]/Table2[[#This Row],[Close Price]])-1</f>
        <v>3.1836968531324672E-3</v>
      </c>
      <c r="AG420" s="1">
        <f>(Table2[[#This Row],[Close Price]]/Table2[[#This Row],[Current Month Low]])-1</f>
        <v>4.8420311990526876E-2</v>
      </c>
      <c r="AH420" s="1">
        <f>(Table2[[#This Row],[Current Month High]]/Table2[[#This Row],[Close Price]])-1</f>
        <v>3.1836968531324672E-3</v>
      </c>
      <c r="AI420">
        <v>0.318369685313246</v>
      </c>
      <c r="AJ420">
        <v>40.516824987924601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-0.02</v>
      </c>
      <c r="AM420" t="s">
        <v>3202</v>
      </c>
      <c r="AN420">
        <v>5.98</v>
      </c>
      <c r="AO420" t="s">
        <v>3203</v>
      </c>
      <c r="AP420">
        <v>2.8972650629179E-2</v>
      </c>
      <c r="AQ420">
        <f>(Table2[[#This Row],[Sharpe Ratio]]-AVERAGE(Table2[Sharpe Ratio]))/_xlfn.STDEV.P(Table2[Sharpe Ratio])</f>
        <v>-0.41903852893149812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-0.18009047984162208</v>
      </c>
      <c r="AS420">
        <f>_xlfn.RANK.AVG(Table2[[#This Row],[1Y Return vs Nifty Z-Score]],Table2[1Y Return vs Nifty Z-Score])</f>
        <v>420</v>
      </c>
      <c r="AT420">
        <f>_xlfn.RANK.AVG(Table2[[#This Row],[6M Return vs Nifty Z-Score]],Table2[6M Return vs Nifty Z-Score])</f>
        <v>349</v>
      </c>
      <c r="AU420">
        <f>_xlfn.RANK.AVG(Table2[[#This Row],[Sharpe Ratio Z-Score]],Table2[Sharpe Ratio Z-Score])</f>
        <v>453</v>
      </c>
      <c r="AV420">
        <f>(Table2[[#This Row],[Rank 1Y]]+Table2[[#This Row],[Rank 6M]]+Table2[[#This Row],[Rank Sharpe]])/3</f>
        <v>407.33333333333331</v>
      </c>
    </row>
    <row r="421" spans="1:48" x14ac:dyDescent="0.3">
      <c r="A421" t="s">
        <v>898</v>
      </c>
      <c r="B421" t="s">
        <v>899</v>
      </c>
      <c r="C421" t="s">
        <v>3158</v>
      </c>
      <c r="D421" t="s">
        <v>51</v>
      </c>
      <c r="E421">
        <v>17410.315940801</v>
      </c>
      <c r="F421">
        <v>205.69</v>
      </c>
      <c r="G421">
        <v>21.685977966877999</v>
      </c>
      <c r="H421">
        <f>(Table2[[#This Row],[1Y Return vs Nifty]]-AVERAGE(Table2[1Y Return vs Nifty]))/_xlfn.STDEV.P(Table2[1Y Return vs Nifty])</f>
        <v>-0.11382239580214178</v>
      </c>
      <c r="I421">
        <v>-5.3064548336824897</v>
      </c>
      <c r="J421">
        <f>(Table2[[#This Row],[1M Return vs Nifty]]-AVERAGE(Table2[1M Return vs Nifty]))/_xlfn.STDEV.P(Table2[1M Return vs Nifty])</f>
        <v>-0.46177270390582664</v>
      </c>
      <c r="K421">
        <v>7.6456500330780504</v>
      </c>
      <c r="L421">
        <f>(Table2[[#This Row],[6M Return vs Nifty]]-AVERAGE(Table2[6M Return vs Nifty]))/_xlfn.STDEV.P(Table2[6M Return vs Nifty])</f>
        <v>-0.22099781778771468</v>
      </c>
      <c r="M421">
        <v>-5.33804363576367</v>
      </c>
      <c r="N421">
        <f>(Table2[[#This Row],[1W Return vs Nifty]]-AVERAGE(Table2[1W Return vs Nifty]))/_xlfn.STDEV.P(Table2[1W Return vs Nifty])</f>
        <v>-0.77537560705685327</v>
      </c>
      <c r="O421">
        <v>208.54</v>
      </c>
      <c r="P421">
        <v>206.41905016031501</v>
      </c>
      <c r="Q421">
        <v>186.17080583673601</v>
      </c>
      <c r="R421">
        <v>42.923465456528199</v>
      </c>
      <c r="S421" s="1">
        <f>(Table2[[#This Row],[Close Price]]-Table2[[#This Row],[20D EMA]])/Table2[[#This Row],[20D EMA]]</f>
        <v>-1.3666442888654429E-2</v>
      </c>
      <c r="T421" s="1">
        <f>(Table2[[#This Row],[Close Price]]-Table2[[#This Row],[50D EMA]])/Table2[[#This Row],[50D EMA]]</f>
        <v>-3.5318937847490157E-3</v>
      </c>
      <c r="U421" s="1">
        <f>(Table2[[#This Row],[Close Price]]-Table2[[#This Row],[200D EMA]])/Table2[[#This Row],[200D EMA]]</f>
        <v>0.10484562321968732</v>
      </c>
      <c r="V421">
        <v>0.55666654584067898</v>
      </c>
      <c r="W421">
        <v>202</v>
      </c>
      <c r="X421">
        <v>206.3</v>
      </c>
      <c r="Y421">
        <v>200.53</v>
      </c>
      <c r="Z421">
        <v>206.7</v>
      </c>
      <c r="AA421">
        <v>200.53</v>
      </c>
      <c r="AB421">
        <v>218.35</v>
      </c>
      <c r="AC421" s="1">
        <f>(Table2[[#This Row],[Close Price]]/Table2[[#This Row],[Day Low]])-1</f>
        <v>1.8267326732673173E-2</v>
      </c>
      <c r="AD421" s="1">
        <f>(Table2[[#This Row],[Day High]]/Table2[[#This Row],[Close Price]])-1</f>
        <v>2.9656278866254659E-3</v>
      </c>
      <c r="AE421" s="1">
        <f>(Table2[[#This Row],[Close Price]]/Table2[[#This Row],[Current Week Low]])-1</f>
        <v>2.5731810701640656E-2</v>
      </c>
      <c r="AF421" s="1">
        <f>(Table2[[#This Row],[Current Week High]]/Table2[[#This Row],[Close Price]])-1</f>
        <v>4.9103019106422341E-3</v>
      </c>
      <c r="AG421" s="1">
        <f>(Table2[[#This Row],[Close Price]]/Table2[[#This Row],[Current Month Low]])-1</f>
        <v>2.5731810701640656E-2</v>
      </c>
      <c r="AH421" s="1">
        <f>(Table2[[#This Row],[Current Month High]]/Table2[[#This Row],[Close Price]])-1</f>
        <v>6.1548932860129302E-2</v>
      </c>
      <c r="AI421">
        <v>12.0132237833633</v>
      </c>
      <c r="AJ421">
        <v>64.092540885520506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0.05</v>
      </c>
      <c r="AM421" t="s">
        <v>3203</v>
      </c>
      <c r="AN421">
        <v>-5.52</v>
      </c>
      <c r="AO421" t="s">
        <v>3202</v>
      </c>
      <c r="AP421">
        <v>1.241508554154E-2</v>
      </c>
      <c r="AQ421">
        <f>(Table2[[#This Row],[Sharpe Ratio]]-AVERAGE(Table2[Sharpe Ratio]))/_xlfn.STDEV.P(Table2[Sharpe Ratio])</f>
        <v>-0.61236931695775487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-2.1843378415102914</v>
      </c>
      <c r="AS421">
        <f>_xlfn.RANK.AVG(Table2[[#This Row],[1Y Return vs Nifty Z-Score]],Table2[1Y Return vs Nifty Z-Score])</f>
        <v>337</v>
      </c>
      <c r="AT421">
        <f>_xlfn.RANK.AVG(Table2[[#This Row],[6M Return vs Nifty Z-Score]],Table2[6M Return vs Nifty Z-Score])</f>
        <v>390</v>
      </c>
      <c r="AU421">
        <f>_xlfn.RANK.AVG(Table2[[#This Row],[Sharpe Ratio Z-Score]],Table2[Sharpe Ratio Z-Score])</f>
        <v>498</v>
      </c>
      <c r="AV421">
        <f>(Table2[[#This Row],[Rank 1Y]]+Table2[[#This Row],[Rank 6M]]+Table2[[#This Row],[Rank Sharpe]])/3</f>
        <v>408.33333333333331</v>
      </c>
    </row>
    <row r="422" spans="1:48" x14ac:dyDescent="0.3">
      <c r="A422" t="s">
        <v>883</v>
      </c>
      <c r="B422" t="s">
        <v>884</v>
      </c>
      <c r="C422" t="s">
        <v>3168</v>
      </c>
      <c r="D422" t="s">
        <v>885</v>
      </c>
      <c r="E422">
        <v>17799.389093850001</v>
      </c>
      <c r="F422">
        <v>801.15</v>
      </c>
      <c r="G422">
        <v>-8.7192967132297099</v>
      </c>
      <c r="H422">
        <f>(Table2[[#This Row],[1Y Return vs Nifty]]-AVERAGE(Table2[1Y Return vs Nifty]))/_xlfn.STDEV.P(Table2[1Y Return vs Nifty])</f>
        <v>-0.61611271170760618</v>
      </c>
      <c r="I422">
        <v>8.0455526359720295</v>
      </c>
      <c r="J422">
        <f>(Table2[[#This Row],[1M Return vs Nifty]]-AVERAGE(Table2[1M Return vs Nifty]))/_xlfn.STDEV.P(Table2[1M Return vs Nifty])</f>
        <v>0.80118776020969507</v>
      </c>
      <c r="K422">
        <v>7.5698105726918996</v>
      </c>
      <c r="L422">
        <f>(Table2[[#This Row],[6M Return vs Nifty]]-AVERAGE(Table2[6M Return vs Nifty]))/_xlfn.STDEV.P(Table2[6M Return vs Nifty])</f>
        <v>-0.2233521708065947</v>
      </c>
      <c r="M422">
        <v>0.286661222996273</v>
      </c>
      <c r="N422">
        <f>(Table2[[#This Row],[1W Return vs Nifty]]-AVERAGE(Table2[1W Return vs Nifty]))/_xlfn.STDEV.P(Table2[1W Return vs Nifty])</f>
        <v>0.52699031546324115</v>
      </c>
      <c r="O422">
        <v>780.74</v>
      </c>
      <c r="P422">
        <v>747.93685657569597</v>
      </c>
      <c r="Q422">
        <v>701.43801354617699</v>
      </c>
      <c r="R422">
        <v>60.0338273456615</v>
      </c>
      <c r="S422" s="1">
        <f>(Table2[[#This Row],[Close Price]]-Table2[[#This Row],[20D EMA]])/Table2[[#This Row],[20D EMA]]</f>
        <v>2.6141865409739437E-2</v>
      </c>
      <c r="T422" s="1">
        <f>(Table2[[#This Row],[Close Price]]-Table2[[#This Row],[50D EMA]])/Table2[[#This Row],[50D EMA]]</f>
        <v>7.1146572008673969E-2</v>
      </c>
      <c r="U422" s="1">
        <f>(Table2[[#This Row],[Close Price]]-Table2[[#This Row],[200D EMA]])/Table2[[#This Row],[200D EMA]]</f>
        <v>0.14215366793385051</v>
      </c>
      <c r="V422">
        <v>0.664038793267274</v>
      </c>
      <c r="W422">
        <v>792.05</v>
      </c>
      <c r="X422">
        <v>806.65</v>
      </c>
      <c r="Y422">
        <v>786.2</v>
      </c>
      <c r="Z422">
        <v>828.4</v>
      </c>
      <c r="AA422">
        <v>780</v>
      </c>
      <c r="AB422">
        <v>828.8</v>
      </c>
      <c r="AC422" s="1">
        <f>(Table2[[#This Row],[Close Price]]/Table2[[#This Row],[Day Low]])-1</f>
        <v>1.1489173663278951E-2</v>
      </c>
      <c r="AD422" s="1">
        <f>(Table2[[#This Row],[Day High]]/Table2[[#This Row],[Close Price]])-1</f>
        <v>6.8651313736503017E-3</v>
      </c>
      <c r="AE422" s="1">
        <f>(Table2[[#This Row],[Close Price]]/Table2[[#This Row],[Current Week Low]])-1</f>
        <v>1.9015517679979554E-2</v>
      </c>
      <c r="AF422" s="1">
        <f>(Table2[[#This Row],[Current Week High]]/Table2[[#This Row],[Close Price]])-1</f>
        <v>3.4013605442176909E-2</v>
      </c>
      <c r="AG422" s="1">
        <f>(Table2[[#This Row],[Close Price]]/Table2[[#This Row],[Current Month Low]])-1</f>
        <v>2.7115384615384652E-2</v>
      </c>
      <c r="AH422" s="1">
        <f>(Table2[[#This Row],[Current Month High]]/Table2[[#This Row],[Close Price]])-1</f>
        <v>3.4512887723896934E-2</v>
      </c>
      <c r="AI422">
        <v>6.0350745802908401</v>
      </c>
      <c r="AJ422">
        <v>34.873737373737299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0.08</v>
      </c>
      <c r="AM422" t="s">
        <v>3203</v>
      </c>
      <c r="AN422">
        <v>0.12</v>
      </c>
      <c r="AO422" t="s">
        <v>3203</v>
      </c>
      <c r="AP422">
        <v>7.7602791207594002E-2</v>
      </c>
      <c r="AQ422">
        <f>(Table2[[#This Row],[Sharpe Ratio]]-AVERAGE(Table2[Sharpe Ratio]))/_xlfn.STDEV.P(Table2[Sharpe Ratio])</f>
        <v>0.14878067335395312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0.63749386651268847</v>
      </c>
      <c r="AS422">
        <f>_xlfn.RANK.AVG(Table2[[#This Row],[1Y Return vs Nifty Z-Score]],Table2[1Y Return vs Nifty Z-Score])</f>
        <v>528</v>
      </c>
      <c r="AT422">
        <f>_xlfn.RANK.AVG(Table2[[#This Row],[6M Return vs Nifty Z-Score]],Table2[6M Return vs Nifty Z-Score])</f>
        <v>391</v>
      </c>
      <c r="AU422">
        <f>_xlfn.RANK.AVG(Table2[[#This Row],[Sharpe Ratio Z-Score]],Table2[Sharpe Ratio Z-Score])</f>
        <v>306</v>
      </c>
      <c r="AV422">
        <f>(Table2[[#This Row],[Rank 1Y]]+Table2[[#This Row],[Rank 6M]]+Table2[[#This Row],[Rank Sharpe]])/3</f>
        <v>408.33333333333331</v>
      </c>
    </row>
    <row r="423" spans="1:48" x14ac:dyDescent="0.3">
      <c r="A423" t="s">
        <v>949</v>
      </c>
      <c r="B423" t="s">
        <v>950</v>
      </c>
      <c r="C423" t="s">
        <v>3160</v>
      </c>
      <c r="D423" t="s">
        <v>171</v>
      </c>
      <c r="E423">
        <v>16041.43353631</v>
      </c>
      <c r="F423">
        <v>493.85</v>
      </c>
      <c r="G423">
        <v>19.5118792184062</v>
      </c>
      <c r="H423">
        <f>(Table2[[#This Row],[1Y Return vs Nifty]]-AVERAGE(Table2[1Y Return vs Nifty]))/_xlfn.STDEV.P(Table2[1Y Return vs Nifty])</f>
        <v>-0.14973816234820167</v>
      </c>
      <c r="I423">
        <v>2.9074809802049999</v>
      </c>
      <c r="J423">
        <f>(Table2[[#This Row],[1M Return vs Nifty]]-AVERAGE(Table2[1M Return vs Nifty]))/_xlfn.STDEV.P(Table2[1M Return vs Nifty])</f>
        <v>0.31517984134247762</v>
      </c>
      <c r="K423">
        <v>15.2897979698163</v>
      </c>
      <c r="L423">
        <f>(Table2[[#This Row],[6M Return vs Nifty]]-AVERAGE(Table2[6M Return vs Nifty]))/_xlfn.STDEV.P(Table2[6M Return vs Nifty])</f>
        <v>1.6306386118665462E-2</v>
      </c>
      <c r="M423">
        <v>0.69563335905849899</v>
      </c>
      <c r="N423">
        <f>(Table2[[#This Row],[1W Return vs Nifty]]-AVERAGE(Table2[1W Return vs Nifty]))/_xlfn.STDEV.P(Table2[1W Return vs Nifty])</f>
        <v>0.62168530598139637</v>
      </c>
      <c r="O423">
        <v>503.4</v>
      </c>
      <c r="P423">
        <v>482.542583902432</v>
      </c>
      <c r="Q423">
        <v>439.16186866417701</v>
      </c>
      <c r="R423">
        <v>41.362415100796902</v>
      </c>
      <c r="S423" s="1">
        <f>(Table2[[#This Row],[Close Price]]-Table2[[#This Row],[20D EMA]])/Table2[[#This Row],[20D EMA]]</f>
        <v>-1.8970997218911313E-2</v>
      </c>
      <c r="T423" s="1">
        <f>(Table2[[#This Row],[Close Price]]-Table2[[#This Row],[50D EMA]])/Table2[[#This Row],[50D EMA]]</f>
        <v>2.3432991148931083E-2</v>
      </c>
      <c r="U423" s="1">
        <f>(Table2[[#This Row],[Close Price]]-Table2[[#This Row],[200D EMA]])/Table2[[#This Row],[200D EMA]]</f>
        <v>0.12452841477829334</v>
      </c>
      <c r="V423">
        <v>2.7286868603220502</v>
      </c>
      <c r="W423">
        <v>490</v>
      </c>
      <c r="X423">
        <v>508.95</v>
      </c>
      <c r="Y423">
        <v>490</v>
      </c>
      <c r="Z423">
        <v>547</v>
      </c>
      <c r="AA423">
        <v>490</v>
      </c>
      <c r="AB423">
        <v>547</v>
      </c>
      <c r="AC423" s="1">
        <f>(Table2[[#This Row],[Close Price]]/Table2[[#This Row],[Day Low]])-1</f>
        <v>7.8571428571430069E-3</v>
      </c>
      <c r="AD423" s="1">
        <f>(Table2[[#This Row],[Day High]]/Table2[[#This Row],[Close Price]])-1</f>
        <v>3.0576085856029112E-2</v>
      </c>
      <c r="AE423" s="1">
        <f>(Table2[[#This Row],[Close Price]]/Table2[[#This Row],[Current Week Low]])-1</f>
        <v>7.8571428571430069E-3</v>
      </c>
      <c r="AF423" s="1">
        <f>(Table2[[#This Row],[Current Week High]]/Table2[[#This Row],[Close Price]])-1</f>
        <v>0.10762377240052645</v>
      </c>
      <c r="AG423" s="1">
        <f>(Table2[[#This Row],[Close Price]]/Table2[[#This Row],[Current Month Low]])-1</f>
        <v>7.8571428571430069E-3</v>
      </c>
      <c r="AH423" s="1">
        <f>(Table2[[#This Row],[Current Month High]]/Table2[[#This Row],[Close Price]])-1</f>
        <v>0.10762377240052645</v>
      </c>
      <c r="AI423">
        <v>10.762377240052601</v>
      </c>
      <c r="AJ423">
        <v>92.684354272337103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3203</v>
      </c>
      <c r="AN423">
        <v>-3.43</v>
      </c>
      <c r="AO423" t="s">
        <v>3202</v>
      </c>
      <c r="AQ423">
        <f>(Table2[[#This Row],[Sharpe Ratio]]-AVERAGE(Table2[Sharpe Ratio]))/_xlfn.STDEV.P(Table2[Sharpe Ratio])</f>
        <v>-0.7573313484192038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4.6102022675133969E-2</v>
      </c>
      <c r="AS423">
        <f>_xlfn.RANK.AVG(Table2[[#This Row],[1Y Return vs Nifty Z-Score]],Table2[1Y Return vs Nifty Z-Score])</f>
        <v>350</v>
      </c>
      <c r="AT423">
        <f>_xlfn.RANK.AVG(Table2[[#This Row],[6M Return vs Nifty Z-Score]],Table2[6M Return vs Nifty Z-Score])</f>
        <v>313</v>
      </c>
      <c r="AU423">
        <f>_xlfn.RANK.AVG(Table2[[#This Row],[Sharpe Ratio Z-Score]],Table2[Sharpe Ratio Z-Score])</f>
        <v>563.5</v>
      </c>
      <c r="AV423">
        <f>(Table2[[#This Row],[Rank 1Y]]+Table2[[#This Row],[Rank 6M]]+Table2[[#This Row],[Rank Sharpe]])/3</f>
        <v>408.83333333333331</v>
      </c>
    </row>
    <row r="424" spans="1:48" x14ac:dyDescent="0.3">
      <c r="A424" t="s">
        <v>381</v>
      </c>
      <c r="B424" t="s">
        <v>382</v>
      </c>
      <c r="C424" t="s">
        <v>3165</v>
      </c>
      <c r="D424" t="s">
        <v>383</v>
      </c>
      <c r="E424">
        <v>63148.6948558</v>
      </c>
      <c r="F424">
        <v>215.48</v>
      </c>
      <c r="G424">
        <v>30.8731300510305</v>
      </c>
      <c r="H424">
        <f>(Table2[[#This Row],[1Y Return vs Nifty]]-AVERAGE(Table2[1Y Return vs Nifty]))/_xlfn.STDEV.P(Table2[1Y Return vs Nifty])</f>
        <v>3.7947899686738132E-2</v>
      </c>
      <c r="I424">
        <v>-10.125573210897199</v>
      </c>
      <c r="J424">
        <f>(Table2[[#This Row],[1M Return vs Nifty]]-AVERAGE(Table2[1M Return vs Nifty]))/_xlfn.STDEV.P(Table2[1M Return vs Nifty])</f>
        <v>-0.9176109736302378</v>
      </c>
      <c r="K424">
        <v>-17.2579630973494</v>
      </c>
      <c r="L424">
        <f>(Table2[[#This Row],[6M Return vs Nifty]]-AVERAGE(Table2[6M Return vs Nifty]))/_xlfn.STDEV.P(Table2[6M Return vs Nifty])</f>
        <v>-0.99410322302274712</v>
      </c>
      <c r="M424">
        <v>-3.8850655583724598</v>
      </c>
      <c r="N424">
        <f>(Table2[[#This Row],[1W Return vs Nifty]]-AVERAGE(Table2[1W Return vs Nifty]))/_xlfn.STDEV.P(Table2[1W Return vs Nifty])</f>
        <v>-0.43894744208105274</v>
      </c>
      <c r="O424">
        <v>217.75</v>
      </c>
      <c r="P424">
        <v>227.54340331451101</v>
      </c>
      <c r="Q424">
        <v>220.36943229152601</v>
      </c>
      <c r="R424">
        <v>50.324486115531101</v>
      </c>
      <c r="S424" s="1">
        <f>(Table2[[#This Row],[Close Price]]-Table2[[#This Row],[20D EMA]])/Table2[[#This Row],[20D EMA]]</f>
        <v>-1.0424799081515546E-2</v>
      </c>
      <c r="T424" s="1">
        <f>(Table2[[#This Row],[Close Price]]-Table2[[#This Row],[50D EMA]])/Table2[[#This Row],[50D EMA]]</f>
        <v>-5.3015834072926107E-2</v>
      </c>
      <c r="U424" s="1">
        <f>(Table2[[#This Row],[Close Price]]-Table2[[#This Row],[200D EMA]])/Table2[[#This Row],[200D EMA]]</f>
        <v>-2.2187434258385739E-2</v>
      </c>
      <c r="V424">
        <v>0.83272824782500598</v>
      </c>
      <c r="W424">
        <v>208.5</v>
      </c>
      <c r="X424">
        <v>216.8</v>
      </c>
      <c r="Y424">
        <v>204.9</v>
      </c>
      <c r="Z424">
        <v>216.8</v>
      </c>
      <c r="AA424">
        <v>204.9</v>
      </c>
      <c r="AB424">
        <v>221.79</v>
      </c>
      <c r="AC424" s="1">
        <f>(Table2[[#This Row],[Close Price]]/Table2[[#This Row],[Day Low]])-1</f>
        <v>3.3477218225419714E-2</v>
      </c>
      <c r="AD424" s="1">
        <f>(Table2[[#This Row],[Day High]]/Table2[[#This Row],[Close Price]])-1</f>
        <v>6.1258585483572325E-3</v>
      </c>
      <c r="AE424" s="1">
        <f>(Table2[[#This Row],[Close Price]]/Table2[[#This Row],[Current Week Low]])-1</f>
        <v>5.1634943875060957E-2</v>
      </c>
      <c r="AF424" s="1">
        <f>(Table2[[#This Row],[Current Week High]]/Table2[[#This Row],[Close Price]])-1</f>
        <v>6.1258585483572325E-3</v>
      </c>
      <c r="AG424" s="1">
        <f>(Table2[[#This Row],[Close Price]]/Table2[[#This Row],[Current Month Low]])-1</f>
        <v>5.1634943875060957E-2</v>
      </c>
      <c r="AH424" s="1">
        <f>(Table2[[#This Row],[Current Month High]]/Table2[[#This Row],[Close Price]])-1</f>
        <v>2.9283460181919407E-2</v>
      </c>
      <c r="AI424">
        <v>32.889363281975101</v>
      </c>
      <c r="AJ424">
        <v>58.849981570217402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-0.11</v>
      </c>
      <c r="AM424" t="s">
        <v>3202</v>
      </c>
      <c r="AN424">
        <v>-6.17</v>
      </c>
      <c r="AO424" t="s">
        <v>3202</v>
      </c>
      <c r="AP424">
        <v>8.2144164221117005E-2</v>
      </c>
      <c r="AQ424">
        <f>(Table2[[#This Row],[Sharpe Ratio]]-AVERAGE(Table2[Sharpe Ratio]))/_xlfn.STDEV.P(Table2[Sharpe Ratio])</f>
        <v>0.20180702226325239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288</v>
      </c>
      <c r="AT424">
        <f>_xlfn.RANK.AVG(Table2[[#This Row],[6M Return vs Nifty Z-Score]],Table2[6M Return vs Nifty Z-Score])</f>
        <v>648</v>
      </c>
      <c r="AU424">
        <f>_xlfn.RANK.AVG(Table2[[#This Row],[Sharpe Ratio Z-Score]],Table2[Sharpe Ratio Z-Score])</f>
        <v>291</v>
      </c>
      <c r="AV424">
        <f>(Table2[[#This Row],[Rank 1Y]]+Table2[[#This Row],[Rank 6M]]+Table2[[#This Row],[Rank Sharpe]])/3</f>
        <v>409</v>
      </c>
    </row>
    <row r="425" spans="1:48" x14ac:dyDescent="0.3">
      <c r="A425" t="s">
        <v>408</v>
      </c>
      <c r="B425" t="s">
        <v>409</v>
      </c>
      <c r="C425" t="s">
        <v>3158</v>
      </c>
      <c r="D425" t="s">
        <v>34</v>
      </c>
      <c r="E425">
        <v>58022.265028128</v>
      </c>
      <c r="F425">
        <v>48.53</v>
      </c>
      <c r="G425">
        <v>17.232235037178601</v>
      </c>
      <c r="H425">
        <f>(Table2[[#This Row],[1Y Return vs Nifty]]-AVERAGE(Table2[1Y Return vs Nifty]))/_xlfn.STDEV.P(Table2[1Y Return vs Nifty])</f>
        <v>-0.18739752270550164</v>
      </c>
      <c r="I425">
        <v>-9.4085864198068894</v>
      </c>
      <c r="J425">
        <f>(Table2[[#This Row],[1M Return vs Nifty]]-AVERAGE(Table2[1M Return vs Nifty]))/_xlfn.STDEV.P(Table2[1M Return vs Nifty])</f>
        <v>-0.84979151108888362</v>
      </c>
      <c r="K425">
        <v>-19.7102544838326</v>
      </c>
      <c r="L425">
        <f>(Table2[[#This Row],[6M Return vs Nifty]]-AVERAGE(Table2[6M Return vs Nifty]))/_xlfn.STDEV.P(Table2[6M Return vs Nifty])</f>
        <v>-1.0702319243550478</v>
      </c>
      <c r="M425">
        <v>-4.4741524492918403</v>
      </c>
      <c r="N425">
        <f>(Table2[[#This Row],[1W Return vs Nifty]]-AVERAGE(Table2[1W Return vs Nifty]))/_xlfn.STDEV.P(Table2[1W Return vs Nifty])</f>
        <v>-0.57534689972403674</v>
      </c>
      <c r="O425">
        <v>50.38</v>
      </c>
      <c r="P425">
        <v>52.1163801531602</v>
      </c>
      <c r="Q425">
        <v>49.801384871767702</v>
      </c>
      <c r="R425">
        <v>27.676302872047501</v>
      </c>
      <c r="S425" s="1">
        <f>(Table2[[#This Row],[Close Price]]-Table2[[#This Row],[20D EMA]])/Table2[[#This Row],[20D EMA]]</f>
        <v>-3.6720921000397012E-2</v>
      </c>
      <c r="T425" s="1">
        <f>(Table2[[#This Row],[Close Price]]-Table2[[#This Row],[50D EMA]])/Table2[[#This Row],[50D EMA]]</f>
        <v>-6.8814836000130955E-2</v>
      </c>
      <c r="U425" s="1">
        <f>(Table2[[#This Row],[Close Price]]-Table2[[#This Row],[200D EMA]])/Table2[[#This Row],[200D EMA]]</f>
        <v>-2.552910677165619E-2</v>
      </c>
      <c r="V425">
        <v>0.369704036195659</v>
      </c>
      <c r="W425">
        <v>48.33</v>
      </c>
      <c r="X425">
        <v>48.99</v>
      </c>
      <c r="Y425">
        <v>47.72</v>
      </c>
      <c r="Z425">
        <v>49.5</v>
      </c>
      <c r="AA425">
        <v>47.72</v>
      </c>
      <c r="AB425">
        <v>51.39</v>
      </c>
      <c r="AC425" s="1">
        <f>(Table2[[#This Row],[Close Price]]/Table2[[#This Row],[Day Low]])-1</f>
        <v>4.1382164287193657E-3</v>
      </c>
      <c r="AD425" s="1">
        <f>(Table2[[#This Row],[Day High]]/Table2[[#This Row],[Close Price]])-1</f>
        <v>9.4786729857820884E-3</v>
      </c>
      <c r="AE425" s="1">
        <f>(Table2[[#This Row],[Close Price]]/Table2[[#This Row],[Current Week Low]])-1</f>
        <v>1.697401508801355E-2</v>
      </c>
      <c r="AF425" s="1">
        <f>(Table2[[#This Row],[Current Week High]]/Table2[[#This Row],[Close Price]])-1</f>
        <v>1.9987636513496776E-2</v>
      </c>
      <c r="AG425" s="1">
        <f>(Table2[[#This Row],[Close Price]]/Table2[[#This Row],[Current Month Low]])-1</f>
        <v>1.697401508801355E-2</v>
      </c>
      <c r="AH425" s="1">
        <f>(Table2[[#This Row],[Current Month High]]/Table2[[#This Row],[Close Price]])-1</f>
        <v>5.8932618998557507E-2</v>
      </c>
      <c r="AI425">
        <v>45.580053575108103</v>
      </c>
      <c r="AJ425">
        <v>48.409785932721697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-0.11</v>
      </c>
      <c r="AM425" t="s">
        <v>3202</v>
      </c>
      <c r="AN425">
        <v>-5.77</v>
      </c>
      <c r="AO425" t="s">
        <v>3202</v>
      </c>
      <c r="AP425">
        <v>0.114625994187861</v>
      </c>
      <c r="AQ425">
        <f>(Table2[[#This Row],[Sharpe Ratio]]-AVERAGE(Table2[Sharpe Ratio]))/_xlfn.STDEV.P(Table2[Sharpe Ratio])</f>
        <v>0.58107400691751265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361</v>
      </c>
      <c r="AT425">
        <f>_xlfn.RANK.AVG(Table2[[#This Row],[6M Return vs Nifty Z-Score]],Table2[6M Return vs Nifty Z-Score])</f>
        <v>670</v>
      </c>
      <c r="AU425">
        <f>_xlfn.RANK.AVG(Table2[[#This Row],[Sharpe Ratio Z-Score]],Table2[Sharpe Ratio Z-Score])</f>
        <v>199</v>
      </c>
      <c r="AV425">
        <f>(Table2[[#This Row],[Rank 1Y]]+Table2[[#This Row],[Rank 6M]]+Table2[[#This Row],[Rank Sharpe]])/3</f>
        <v>410</v>
      </c>
    </row>
    <row r="426" spans="1:48" x14ac:dyDescent="0.3">
      <c r="A426" t="s">
        <v>1257</v>
      </c>
      <c r="B426" t="s">
        <v>1258</v>
      </c>
      <c r="C426" t="s">
        <v>3158</v>
      </c>
      <c r="D426" t="s">
        <v>531</v>
      </c>
      <c r="E426">
        <v>9519.1065976600003</v>
      </c>
      <c r="F426">
        <v>288.2</v>
      </c>
      <c r="G426">
        <v>-9.4749337098772699</v>
      </c>
      <c r="H426">
        <f>(Table2[[#This Row],[1Y Return vs Nifty]]-AVERAGE(Table2[1Y Return vs Nifty]))/_xlfn.STDEV.P(Table2[1Y Return vs Nifty])</f>
        <v>-0.62859571505979339</v>
      </c>
      <c r="I426">
        <v>12.2743297907033</v>
      </c>
      <c r="J426">
        <f>(Table2[[#This Row],[1M Return vs Nifty]]-AVERAGE(Table2[1M Return vs Nifty]))/_xlfn.STDEV.P(Table2[1M Return vs Nifty])</f>
        <v>1.2011859155521525</v>
      </c>
      <c r="K426">
        <v>17.8685142448793</v>
      </c>
      <c r="L426">
        <f>(Table2[[#This Row],[6M Return vs Nifty]]-AVERAGE(Table2[6M Return vs Nifty]))/_xlfn.STDEV.P(Table2[6M Return vs Nifty])</f>
        <v>9.6359809707346755E-2</v>
      </c>
      <c r="M426">
        <v>-0.223966351735503</v>
      </c>
      <c r="N426">
        <f>(Table2[[#This Row],[1W Return vs Nifty]]-AVERAGE(Table2[1W Return vs Nifty]))/_xlfn.STDEV.P(Table2[1W Return vs Nifty])</f>
        <v>0.40875763141511084</v>
      </c>
      <c r="O426">
        <v>271.64</v>
      </c>
      <c r="P426">
        <v>257.09256308741101</v>
      </c>
      <c r="Q426">
        <v>233.00476201492901</v>
      </c>
      <c r="R426">
        <v>64.248070589216198</v>
      </c>
      <c r="S426" s="1">
        <f>(Table2[[#This Row],[Close Price]]-Table2[[#This Row],[20D EMA]])/Table2[[#This Row],[20D EMA]]</f>
        <v>6.0963039316742761E-2</v>
      </c>
      <c r="T426" s="1">
        <f>(Table2[[#This Row],[Close Price]]-Table2[[#This Row],[50D EMA]])/Table2[[#This Row],[50D EMA]]</f>
        <v>0.12099703133774627</v>
      </c>
      <c r="U426" s="1">
        <f>(Table2[[#This Row],[Close Price]]-Table2[[#This Row],[200D EMA]])/Table2[[#This Row],[200D EMA]]</f>
        <v>0.23688459200475276</v>
      </c>
      <c r="V426">
        <v>1.09275777574354</v>
      </c>
      <c r="W426">
        <v>283.95</v>
      </c>
      <c r="X426">
        <v>289.8</v>
      </c>
      <c r="Y426">
        <v>273</v>
      </c>
      <c r="Z426">
        <v>296.14999999999998</v>
      </c>
      <c r="AA426">
        <v>264.60000000000002</v>
      </c>
      <c r="AB426">
        <v>296.14999999999998</v>
      </c>
      <c r="AC426" s="1">
        <f>(Table2[[#This Row],[Close Price]]/Table2[[#This Row],[Day Low]])-1</f>
        <v>1.4967423842225713E-2</v>
      </c>
      <c r="AD426" s="1">
        <f>(Table2[[#This Row],[Day High]]/Table2[[#This Row],[Close Price]])-1</f>
        <v>5.5517002081888478E-3</v>
      </c>
      <c r="AE426" s="1">
        <f>(Table2[[#This Row],[Close Price]]/Table2[[#This Row],[Current Week Low]])-1</f>
        <v>5.5677655677655702E-2</v>
      </c>
      <c r="AF426" s="1">
        <f>(Table2[[#This Row],[Current Week High]]/Table2[[#This Row],[Close Price]])-1</f>
        <v>2.7585010409437949E-2</v>
      </c>
      <c r="AG426" s="1">
        <f>(Table2[[#This Row],[Close Price]]/Table2[[#This Row],[Current Month Low]])-1</f>
        <v>8.9191232048374758E-2</v>
      </c>
      <c r="AH426" s="1">
        <f>(Table2[[#This Row],[Current Month High]]/Table2[[#This Row],[Close Price]])-1</f>
        <v>2.7585010409437949E-2</v>
      </c>
      <c r="AI426">
        <v>2.75850104094379</v>
      </c>
      <c r="AJ426">
        <v>42.956349206349202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0.19</v>
      </c>
      <c r="AM426" t="s">
        <v>3203</v>
      </c>
      <c r="AN426">
        <v>11.15</v>
      </c>
      <c r="AO426" t="s">
        <v>3203</v>
      </c>
      <c r="AP426">
        <v>4.6118292809328998E-2</v>
      </c>
      <c r="AQ426">
        <f>(Table2[[#This Row],[Sharpe Ratio]]-AVERAGE(Table2[Sharpe Ratio]))/_xlfn.STDEV.P(Table2[Sharpe Ratio])</f>
        <v>-0.21884118733208241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0.85886645428273434</v>
      </c>
      <c r="AS426">
        <f>_xlfn.RANK.AVG(Table2[[#This Row],[1Y Return vs Nifty Z-Score]],Table2[1Y Return vs Nifty Z-Score])</f>
        <v>538</v>
      </c>
      <c r="AT426">
        <f>_xlfn.RANK.AVG(Table2[[#This Row],[6M Return vs Nifty Z-Score]],Table2[6M Return vs Nifty Z-Score])</f>
        <v>293</v>
      </c>
      <c r="AU426">
        <f>_xlfn.RANK.AVG(Table2[[#This Row],[Sharpe Ratio Z-Score]],Table2[Sharpe Ratio Z-Score])</f>
        <v>399</v>
      </c>
      <c r="AV426">
        <f>(Table2[[#This Row],[Rank 1Y]]+Table2[[#This Row],[Rank 6M]]+Table2[[#This Row],[Rank Sharpe]])/3</f>
        <v>410</v>
      </c>
    </row>
    <row r="427" spans="1:48" x14ac:dyDescent="0.3">
      <c r="A427" t="s">
        <v>700</v>
      </c>
      <c r="B427" t="s">
        <v>701</v>
      </c>
      <c r="C427" t="s">
        <v>3168</v>
      </c>
      <c r="D427" t="s">
        <v>335</v>
      </c>
      <c r="E427">
        <v>26782.643313</v>
      </c>
      <c r="F427">
        <v>2111</v>
      </c>
      <c r="G427">
        <v>-1.2849955441206899</v>
      </c>
      <c r="H427">
        <f>(Table2[[#This Row],[1Y Return vs Nifty]]-AVERAGE(Table2[1Y Return vs Nifty]))/_xlfn.STDEV.P(Table2[1Y Return vs Nifty])</f>
        <v>-0.49329923535999159</v>
      </c>
      <c r="I427">
        <v>-2.1629752196146401</v>
      </c>
      <c r="J427">
        <f>(Table2[[#This Row],[1M Return vs Nifty]]-AVERAGE(Table2[1M Return vs Nifty]))/_xlfn.STDEV.P(Table2[1M Return vs Nifty])</f>
        <v>-0.16443236153830268</v>
      </c>
      <c r="K427">
        <v>54.685137025346002</v>
      </c>
      <c r="L427">
        <f>(Table2[[#This Row],[6M Return vs Nifty]]-AVERAGE(Table2[6M Return vs Nifty]))/_xlfn.STDEV.P(Table2[6M Return vs Nifty])</f>
        <v>1.23929155720151</v>
      </c>
      <c r="M427">
        <v>-5.3454030625317097</v>
      </c>
      <c r="N427">
        <f>(Table2[[#This Row],[1W Return vs Nifty]]-AVERAGE(Table2[1W Return vs Nifty]))/_xlfn.STDEV.P(Table2[1W Return vs Nifty])</f>
        <v>-0.77707963720112827</v>
      </c>
      <c r="O427">
        <v>2132.64</v>
      </c>
      <c r="P427">
        <v>2044.3719686864299</v>
      </c>
      <c r="Q427">
        <v>1727.0247811545701</v>
      </c>
      <c r="R427">
        <v>40.225466284313299</v>
      </c>
      <c r="S427" s="1">
        <f>(Table2[[#This Row],[Close Price]]-Table2[[#This Row],[20D EMA]])/Table2[[#This Row],[20D EMA]]</f>
        <v>-1.0147047790531863E-2</v>
      </c>
      <c r="T427" s="1">
        <f>(Table2[[#This Row],[Close Price]]-Table2[[#This Row],[50D EMA]])/Table2[[#This Row],[50D EMA]]</f>
        <v>3.259095327763694E-2</v>
      </c>
      <c r="U427" s="1">
        <f>(Table2[[#This Row],[Close Price]]-Table2[[#This Row],[200D EMA]])/Table2[[#This Row],[200D EMA]]</f>
        <v>0.22233335794332407</v>
      </c>
      <c r="V427">
        <v>1.0207598336820001</v>
      </c>
      <c r="W427">
        <v>2094.5500000000002</v>
      </c>
      <c r="X427">
        <v>2140.6999999999998</v>
      </c>
      <c r="Y427">
        <v>2090.5500000000002</v>
      </c>
      <c r="Z427">
        <v>2219.65</v>
      </c>
      <c r="AA427">
        <v>2090.5500000000002</v>
      </c>
      <c r="AB427">
        <v>2280</v>
      </c>
      <c r="AC427" s="1">
        <f>(Table2[[#This Row],[Close Price]]/Table2[[#This Row],[Day Low]])-1</f>
        <v>7.8537155952351778E-3</v>
      </c>
      <c r="AD427" s="1">
        <f>(Table2[[#This Row],[Day High]]/Table2[[#This Row],[Close Price]])-1</f>
        <v>1.4069161534817631E-2</v>
      </c>
      <c r="AE427" s="1">
        <f>(Table2[[#This Row],[Close Price]]/Table2[[#This Row],[Current Week Low]])-1</f>
        <v>9.782114754490312E-3</v>
      </c>
      <c r="AF427" s="1">
        <f>(Table2[[#This Row],[Current Week High]]/Table2[[#This Row],[Close Price]])-1</f>
        <v>5.1468498342017943E-2</v>
      </c>
      <c r="AG427" s="1">
        <f>(Table2[[#This Row],[Close Price]]/Table2[[#This Row],[Current Month Low]])-1</f>
        <v>9.782114754490312E-3</v>
      </c>
      <c r="AH427" s="1">
        <f>(Table2[[#This Row],[Current Month High]]/Table2[[#This Row],[Close Price]])-1</f>
        <v>8.0056845097110418E-2</v>
      </c>
      <c r="AI427">
        <v>8.0056845097110401</v>
      </c>
      <c r="AJ427">
        <v>77.978248039794295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0.01</v>
      </c>
      <c r="AM427" t="s">
        <v>3203</v>
      </c>
      <c r="AN427">
        <v>4.58</v>
      </c>
      <c r="AO427" t="s">
        <v>3203</v>
      </c>
      <c r="AP427">
        <v>-5.7974446514025002E-2</v>
      </c>
      <c r="AQ427">
        <f>(Table2[[#This Row],[Sharpe Ratio]]-AVERAGE(Table2[Sharpe Ratio]))/_xlfn.STDEV.P(Table2[Sharpe Ratio])</f>
        <v>-1.4342572955990827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-1.6297769724969955</v>
      </c>
      <c r="AS427">
        <f>_xlfn.RANK.AVG(Table2[[#This Row],[1Y Return vs Nifty Z-Score]],Table2[1Y Return vs Nifty Z-Score])</f>
        <v>477</v>
      </c>
      <c r="AT427">
        <f>_xlfn.RANK.AVG(Table2[[#This Row],[6M Return vs Nifty Z-Score]],Table2[6M Return vs Nifty Z-Score])</f>
        <v>77</v>
      </c>
      <c r="AU427">
        <f>_xlfn.RANK.AVG(Table2[[#This Row],[Sharpe Ratio Z-Score]],Table2[Sharpe Ratio Z-Score])</f>
        <v>677</v>
      </c>
      <c r="AV427">
        <f>(Table2[[#This Row],[Rank 1Y]]+Table2[[#This Row],[Rank 6M]]+Table2[[#This Row],[Rank Sharpe]])/3</f>
        <v>410.33333333333331</v>
      </c>
    </row>
    <row r="428" spans="1:48" x14ac:dyDescent="0.3">
      <c r="A428" t="s">
        <v>1012</v>
      </c>
      <c r="B428" t="s">
        <v>1013</v>
      </c>
      <c r="C428" t="s">
        <v>3160</v>
      </c>
      <c r="D428" t="s">
        <v>121</v>
      </c>
      <c r="E428">
        <v>14243.41911296</v>
      </c>
      <c r="F428">
        <v>2238.4</v>
      </c>
      <c r="G428">
        <v>16.964117553820302</v>
      </c>
      <c r="H428">
        <f>(Table2[[#This Row],[1Y Return vs Nifty]]-AVERAGE(Table2[1Y Return vs Nifty]))/_xlfn.STDEV.P(Table2[1Y Return vs Nifty])</f>
        <v>-0.19182678101126285</v>
      </c>
      <c r="I428">
        <v>-4.80996891260029</v>
      </c>
      <c r="J428">
        <f>(Table2[[#This Row],[1M Return vs Nifty]]-AVERAGE(Table2[1M Return vs Nifty]))/_xlfn.STDEV.P(Table2[1M Return vs Nifty])</f>
        <v>-0.4148103208527994</v>
      </c>
      <c r="K428">
        <v>29.085505833847201</v>
      </c>
      <c r="L428">
        <f>(Table2[[#This Row],[6M Return vs Nifty]]-AVERAGE(Table2[6M Return vs Nifty]))/_xlfn.STDEV.P(Table2[6M Return vs Nifty])</f>
        <v>0.44457903325895082</v>
      </c>
      <c r="M428">
        <v>-0.97399914216906602</v>
      </c>
      <c r="N428">
        <f>(Table2[[#This Row],[1W Return vs Nifty]]-AVERAGE(Table2[1W Return vs Nifty]))/_xlfn.STDEV.P(Table2[1W Return vs Nifty])</f>
        <v>0.23509213756932659</v>
      </c>
      <c r="O428">
        <v>2255.15</v>
      </c>
      <c r="P428">
        <v>2191.7453640470198</v>
      </c>
      <c r="Q428">
        <v>1883.1603725433099</v>
      </c>
      <c r="R428">
        <v>44.505758792514101</v>
      </c>
      <c r="S428" s="1">
        <f>(Table2[[#This Row],[Close Price]]-Table2[[#This Row],[20D EMA]])/Table2[[#This Row],[20D EMA]]</f>
        <v>-7.4274438507416357E-3</v>
      </c>
      <c r="T428" s="1">
        <f>(Table2[[#This Row],[Close Price]]-Table2[[#This Row],[50D EMA]])/Table2[[#This Row],[50D EMA]]</f>
        <v>2.1286522019525692E-2</v>
      </c>
      <c r="U428" s="1">
        <f>(Table2[[#This Row],[Close Price]]-Table2[[#This Row],[200D EMA]])/Table2[[#This Row],[200D EMA]]</f>
        <v>0.18864013529390483</v>
      </c>
      <c r="V428">
        <v>0.50859265160813705</v>
      </c>
      <c r="W428">
        <v>2232.0500000000002</v>
      </c>
      <c r="X428">
        <v>2262</v>
      </c>
      <c r="Y428">
        <v>2207.0500000000002</v>
      </c>
      <c r="Z428">
        <v>2270.8000000000002</v>
      </c>
      <c r="AA428">
        <v>2182</v>
      </c>
      <c r="AB428">
        <v>2321</v>
      </c>
      <c r="AC428" s="1">
        <f>(Table2[[#This Row],[Close Price]]/Table2[[#This Row],[Day Low]])-1</f>
        <v>2.8449183486032315E-3</v>
      </c>
      <c r="AD428" s="1">
        <f>(Table2[[#This Row],[Day High]]/Table2[[#This Row],[Close Price]])-1</f>
        <v>1.054324517512506E-2</v>
      </c>
      <c r="AE428" s="1">
        <f>(Table2[[#This Row],[Close Price]]/Table2[[#This Row],[Current Week Low]])-1</f>
        <v>1.420448109467376E-2</v>
      </c>
      <c r="AF428" s="1">
        <f>(Table2[[#This Row],[Current Week High]]/Table2[[#This Row],[Close Price]])-1</f>
        <v>1.447462473195138E-2</v>
      </c>
      <c r="AG428" s="1">
        <f>(Table2[[#This Row],[Close Price]]/Table2[[#This Row],[Current Month Low]])-1</f>
        <v>2.5847846012832409E-2</v>
      </c>
      <c r="AH428" s="1">
        <f>(Table2[[#This Row],[Current Month High]]/Table2[[#This Row],[Close Price]])-1</f>
        <v>3.6901358112937821E-2</v>
      </c>
      <c r="AI428">
        <v>10.972122944960599</v>
      </c>
      <c r="AJ428">
        <v>55.428254001319303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0.04</v>
      </c>
      <c r="AM428" t="s">
        <v>3203</v>
      </c>
      <c r="AN428">
        <v>-1.1000000000000001</v>
      </c>
      <c r="AO428" t="s">
        <v>3202</v>
      </c>
      <c r="AP428">
        <v>-6.2729521646500003E-2</v>
      </c>
      <c r="AQ428">
        <f>(Table2[[#This Row],[Sharpe Ratio]]-AVERAGE(Table2[Sharpe Ratio]))/_xlfn.STDEV.P(Table2[Sharpe Ratio])</f>
        <v>-1.4897788905690914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-1.4167448216048764</v>
      </c>
      <c r="AS428">
        <f>_xlfn.RANK.AVG(Table2[[#This Row],[1Y Return vs Nifty Z-Score]],Table2[1Y Return vs Nifty Z-Score])</f>
        <v>363</v>
      </c>
      <c r="AT428">
        <f>_xlfn.RANK.AVG(Table2[[#This Row],[6M Return vs Nifty Z-Score]],Table2[6M Return vs Nifty Z-Score])</f>
        <v>187</v>
      </c>
      <c r="AU428">
        <f>_xlfn.RANK.AVG(Table2[[#This Row],[Sharpe Ratio Z-Score]],Table2[Sharpe Ratio Z-Score])</f>
        <v>683</v>
      </c>
      <c r="AV428">
        <f>(Table2[[#This Row],[Rank 1Y]]+Table2[[#This Row],[Rank 6M]]+Table2[[#This Row],[Rank Sharpe]])/3</f>
        <v>411</v>
      </c>
    </row>
    <row r="429" spans="1:48" x14ac:dyDescent="0.3">
      <c r="A429" t="s">
        <v>486</v>
      </c>
      <c r="B429" t="s">
        <v>487</v>
      </c>
      <c r="C429" t="s">
        <v>3162</v>
      </c>
      <c r="D429" t="s">
        <v>488</v>
      </c>
      <c r="E429">
        <v>45088.571705800001</v>
      </c>
      <c r="F429">
        <v>376.6</v>
      </c>
      <c r="G429">
        <v>13.9027095250544</v>
      </c>
      <c r="H429">
        <f>(Table2[[#This Row],[1Y Return vs Nifty]]-AVERAGE(Table2[1Y Return vs Nifty]))/_xlfn.STDEV.P(Table2[1Y Return vs Nifty])</f>
        <v>-0.24240075615414758</v>
      </c>
      <c r="I429">
        <v>11.8798026458946</v>
      </c>
      <c r="J429">
        <f>(Table2[[#This Row],[1M Return vs Nifty]]-AVERAGE(Table2[1M Return vs Nifty]))/_xlfn.STDEV.P(Table2[1M Return vs Nifty])</f>
        <v>1.1638677679218277</v>
      </c>
      <c r="K429">
        <v>25.631310025692201</v>
      </c>
      <c r="L429">
        <f>(Table2[[#This Row],[6M Return vs Nifty]]-AVERAGE(Table2[6M Return vs Nifty]))/_xlfn.STDEV.P(Table2[6M Return vs Nifty])</f>
        <v>0.33734730603772956</v>
      </c>
      <c r="M429">
        <v>-0.29018927164766001</v>
      </c>
      <c r="N429">
        <f>(Table2[[#This Row],[1W Return vs Nifty]]-AVERAGE(Table2[1W Return vs Nifty]))/_xlfn.STDEV.P(Table2[1W Return vs Nifty])</f>
        <v>0.39342412035113922</v>
      </c>
      <c r="O429">
        <v>366.62</v>
      </c>
      <c r="P429">
        <v>354.193795918685</v>
      </c>
      <c r="Q429">
        <v>312.82582943596702</v>
      </c>
      <c r="R429">
        <v>57.667332844347499</v>
      </c>
      <c r="S429" s="1">
        <f>(Table2[[#This Row],[Close Price]]-Table2[[#This Row],[20D EMA]])/Table2[[#This Row],[20D EMA]]</f>
        <v>2.7221646391358951E-2</v>
      </c>
      <c r="T429" s="1">
        <f>(Table2[[#This Row],[Close Price]]-Table2[[#This Row],[50D EMA]])/Table2[[#This Row],[50D EMA]]</f>
        <v>6.325973051899246E-2</v>
      </c>
      <c r="U429" s="1">
        <f>(Table2[[#This Row],[Close Price]]-Table2[[#This Row],[200D EMA]])/Table2[[#This Row],[200D EMA]]</f>
        <v>0.20386478533124794</v>
      </c>
      <c r="V429">
        <v>1.5569248699159399</v>
      </c>
      <c r="W429">
        <v>374.85</v>
      </c>
      <c r="X429">
        <v>393.85</v>
      </c>
      <c r="Y429">
        <v>366.15</v>
      </c>
      <c r="Z429">
        <v>394.9</v>
      </c>
      <c r="AA429">
        <v>355.25</v>
      </c>
      <c r="AB429">
        <v>394.9</v>
      </c>
      <c r="AC429" s="1">
        <f>(Table2[[#This Row],[Close Price]]/Table2[[#This Row],[Day Low]])-1</f>
        <v>4.6685340802987696E-3</v>
      </c>
      <c r="AD429" s="1">
        <f>(Table2[[#This Row],[Day High]]/Table2[[#This Row],[Close Price]])-1</f>
        <v>4.5804567180031786E-2</v>
      </c>
      <c r="AE429" s="1">
        <f>(Table2[[#This Row],[Close Price]]/Table2[[#This Row],[Current Week Low]])-1</f>
        <v>2.8540215758569021E-2</v>
      </c>
      <c r="AF429" s="1">
        <f>(Table2[[#This Row],[Current Week High]]/Table2[[#This Row],[Close Price]])-1</f>
        <v>4.8592671269251042E-2</v>
      </c>
      <c r="AG429" s="1">
        <f>(Table2[[#This Row],[Close Price]]/Table2[[#This Row],[Current Month Low]])-1</f>
        <v>6.0098522167487678E-2</v>
      </c>
      <c r="AH429" s="1">
        <f>(Table2[[#This Row],[Current Month High]]/Table2[[#This Row],[Close Price]])-1</f>
        <v>4.8592671269251042E-2</v>
      </c>
      <c r="AI429">
        <v>4.8592671269250998</v>
      </c>
      <c r="AJ429">
        <v>73.149425287356294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-7.0000000000000007E-2</v>
      </c>
      <c r="AM429" t="s">
        <v>3202</v>
      </c>
      <c r="AN429">
        <v>6.76</v>
      </c>
      <c r="AO429" t="s">
        <v>3203</v>
      </c>
      <c r="AP429">
        <v>-2.9368778403384001E-2</v>
      </c>
      <c r="AQ429">
        <f>(Table2[[#This Row],[Sharpe Ratio]]-AVERAGE(Table2[Sharpe Ratio]))/_xlfn.STDEV.P(Table2[Sharpe Ratio])</f>
        <v>-1.1002494672393164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0.55198897091723231</v>
      </c>
      <c r="AS429">
        <f>_xlfn.RANK.AVG(Table2[[#This Row],[1Y Return vs Nifty Z-Score]],Table2[1Y Return vs Nifty Z-Score])</f>
        <v>381</v>
      </c>
      <c r="AT429">
        <f>_xlfn.RANK.AVG(Table2[[#This Row],[6M Return vs Nifty Z-Score]],Table2[6M Return vs Nifty Z-Score])</f>
        <v>219</v>
      </c>
      <c r="AU429">
        <f>_xlfn.RANK.AVG(Table2[[#This Row],[Sharpe Ratio Z-Score]],Table2[Sharpe Ratio Z-Score])</f>
        <v>642</v>
      </c>
      <c r="AV429">
        <f>(Table2[[#This Row],[Rank 1Y]]+Table2[[#This Row],[Rank 6M]]+Table2[[#This Row],[Rank Sharpe]])/3</f>
        <v>414</v>
      </c>
    </row>
    <row r="430" spans="1:48" x14ac:dyDescent="0.3">
      <c r="A430" t="s">
        <v>2040</v>
      </c>
      <c r="B430" t="s">
        <v>2041</v>
      </c>
      <c r="C430" t="s">
        <v>3170</v>
      </c>
      <c r="D430" t="s">
        <v>127</v>
      </c>
      <c r="E430">
        <v>3311.9534789999998</v>
      </c>
      <c r="F430">
        <v>574.95000000000005</v>
      </c>
      <c r="G430">
        <v>-15.681897085547201</v>
      </c>
      <c r="H430">
        <f>(Table2[[#This Row],[1Y Return vs Nifty]]-AVERAGE(Table2[1Y Return vs Nifty]))/_xlfn.STDEV.P(Table2[1Y Return vs Nifty])</f>
        <v>-0.7311337656967315</v>
      </c>
      <c r="I430">
        <v>-2.4417470562581101</v>
      </c>
      <c r="J430">
        <f>(Table2[[#This Row],[1M Return vs Nifty]]-AVERAGE(Table2[1M Return vs Nifty]))/_xlfn.STDEV.P(Table2[1M Return vs Nifty])</f>
        <v>-0.1908012659138994</v>
      </c>
      <c r="K430">
        <v>-3.3568563758102501</v>
      </c>
      <c r="L430">
        <f>(Table2[[#This Row],[6M Return vs Nifty]]-AVERAGE(Table2[6M Return vs Nifty]))/_xlfn.STDEV.P(Table2[6M Return vs Nifty])</f>
        <v>-0.56255858374146328</v>
      </c>
      <c r="M430">
        <v>-5.38865617708041</v>
      </c>
      <c r="N430">
        <f>(Table2[[#This Row],[1W Return vs Nifty]]-AVERAGE(Table2[1W Return vs Nifty]))/_xlfn.STDEV.P(Table2[1W Return vs Nifty])</f>
        <v>-0.78709463067111529</v>
      </c>
      <c r="O430">
        <v>575.51</v>
      </c>
      <c r="P430">
        <v>583.49870513797305</v>
      </c>
      <c r="Q430">
        <v>566.10470071434804</v>
      </c>
      <c r="R430">
        <v>52.4010224403848</v>
      </c>
      <c r="S430" s="1">
        <f>(Table2[[#This Row],[Close Price]]-Table2[[#This Row],[20D EMA]])/Table2[[#This Row],[20D EMA]]</f>
        <v>-9.7304999044316425E-4</v>
      </c>
      <c r="T430" s="1">
        <f>(Table2[[#This Row],[Close Price]]-Table2[[#This Row],[50D EMA]])/Table2[[#This Row],[50D EMA]]</f>
        <v>-1.4650769680716927E-2</v>
      </c>
      <c r="U430" s="1">
        <f>(Table2[[#This Row],[Close Price]]-Table2[[#This Row],[200D EMA]])/Table2[[#This Row],[200D EMA]]</f>
        <v>1.5624846913460399E-2</v>
      </c>
      <c r="V430">
        <v>0.50714307752886201</v>
      </c>
      <c r="W430">
        <v>554.54999999999995</v>
      </c>
      <c r="X430">
        <v>577</v>
      </c>
      <c r="Y430">
        <v>548.25</v>
      </c>
      <c r="Z430">
        <v>581.9</v>
      </c>
      <c r="AA430">
        <v>548.25</v>
      </c>
      <c r="AB430">
        <v>596</v>
      </c>
      <c r="AC430" s="1">
        <f>(Table2[[#This Row],[Close Price]]/Table2[[#This Row],[Day Low]])-1</f>
        <v>3.6786583716527099E-2</v>
      </c>
      <c r="AD430" s="1">
        <f>(Table2[[#This Row],[Day High]]/Table2[[#This Row],[Close Price]])-1</f>
        <v>3.5655274371684254E-3</v>
      </c>
      <c r="AE430" s="1">
        <f>(Table2[[#This Row],[Close Price]]/Table2[[#This Row],[Current Week Low]])-1</f>
        <v>4.870041039671702E-2</v>
      </c>
      <c r="AF430" s="1">
        <f>(Table2[[#This Row],[Current Week High]]/Table2[[#This Row],[Close Price]])-1</f>
        <v>1.208800765283935E-2</v>
      </c>
      <c r="AG430" s="1">
        <f>(Table2[[#This Row],[Close Price]]/Table2[[#This Row],[Current Month Low]])-1</f>
        <v>4.870041039671702E-2</v>
      </c>
      <c r="AH430" s="1">
        <f>(Table2[[#This Row],[Current Month High]]/Table2[[#This Row],[Close Price]])-1</f>
        <v>3.6611879293851457E-2</v>
      </c>
      <c r="AI430">
        <v>20.349595617010099</v>
      </c>
      <c r="AJ430">
        <v>24.989130434782599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0.12</v>
      </c>
      <c r="AM430" t="s">
        <v>3203</v>
      </c>
      <c r="AN430">
        <v>-0.84</v>
      </c>
      <c r="AO430" t="s">
        <v>3202</v>
      </c>
      <c r="AP430">
        <v>0.132556171117067</v>
      </c>
      <c r="AQ430">
        <f>(Table2[[#This Row],[Sharpe Ratio]]-AVERAGE(Table2[Sharpe Ratio]))/_xlfn.STDEV.P(Table2[Sharpe Ratio])</f>
        <v>0.79043179695642807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577</v>
      </c>
      <c r="AT430">
        <f>_xlfn.RANK.AVG(Table2[[#This Row],[6M Return vs Nifty Z-Score]],Table2[6M Return vs Nifty Z-Score])</f>
        <v>515</v>
      </c>
      <c r="AU430">
        <f>_xlfn.RANK.AVG(Table2[[#This Row],[Sharpe Ratio Z-Score]],Table2[Sharpe Ratio Z-Score])</f>
        <v>153</v>
      </c>
      <c r="AV430">
        <f>(Table2[[#This Row],[Rank 1Y]]+Table2[[#This Row],[Rank 6M]]+Table2[[#This Row],[Rank Sharpe]])/3</f>
        <v>415</v>
      </c>
    </row>
    <row r="431" spans="1:48" x14ac:dyDescent="0.3">
      <c r="A431" t="s">
        <v>339</v>
      </c>
      <c r="B431" t="s">
        <v>340</v>
      </c>
      <c r="C431" t="s">
        <v>3164</v>
      </c>
      <c r="D431" t="s">
        <v>341</v>
      </c>
      <c r="E431">
        <v>76304.871478379995</v>
      </c>
      <c r="F431">
        <v>3945.05</v>
      </c>
      <c r="G431">
        <v>-9.77083483045514</v>
      </c>
      <c r="H431">
        <f>(Table2[[#This Row],[1Y Return vs Nifty]]-AVERAGE(Table2[1Y Return vs Nifty]))/_xlfn.STDEV.P(Table2[1Y Return vs Nifty])</f>
        <v>-0.63348395464636353</v>
      </c>
      <c r="I431">
        <v>-5.1079208504115998</v>
      </c>
      <c r="J431">
        <f>(Table2[[#This Row],[1M Return vs Nifty]]-AVERAGE(Table2[1M Return vs Nifty]))/_xlfn.STDEV.P(Table2[1M Return vs Nifty])</f>
        <v>-0.44299346249030386</v>
      </c>
      <c r="K431">
        <v>-2.4803514105316302</v>
      </c>
      <c r="L431">
        <f>(Table2[[#This Row],[6M Return vs Nifty]]-AVERAGE(Table2[6M Return vs Nifty]))/_xlfn.STDEV.P(Table2[6M Return vs Nifty])</f>
        <v>-0.53534844668932968</v>
      </c>
      <c r="M431">
        <v>-5.6536618190501402</v>
      </c>
      <c r="N431">
        <f>(Table2[[#This Row],[1W Return vs Nifty]]-AVERAGE(Table2[1W Return vs Nifty]))/_xlfn.STDEV.P(Table2[1W Return vs Nifty])</f>
        <v>-0.84845506220370026</v>
      </c>
      <c r="O431">
        <v>4015.38</v>
      </c>
      <c r="P431">
        <v>4037.0676924804202</v>
      </c>
      <c r="Q431">
        <v>3785.30749689091</v>
      </c>
      <c r="R431">
        <v>40.993109444733904</v>
      </c>
      <c r="S431" s="1">
        <f>(Table2[[#This Row],[Close Price]]-Table2[[#This Row],[20D EMA]])/Table2[[#This Row],[20D EMA]]</f>
        <v>-1.7515154231978025E-2</v>
      </c>
      <c r="T431" s="1">
        <f>(Table2[[#This Row],[Close Price]]-Table2[[#This Row],[50D EMA]])/Table2[[#This Row],[50D EMA]]</f>
        <v>-2.2793200285399055E-2</v>
      </c>
      <c r="U431" s="1">
        <f>(Table2[[#This Row],[Close Price]]-Table2[[#This Row],[200D EMA]])/Table2[[#This Row],[200D EMA]]</f>
        <v>4.2200667512558986E-2</v>
      </c>
      <c r="V431">
        <v>0.81036503855873199</v>
      </c>
      <c r="W431">
        <v>3916.1</v>
      </c>
      <c r="X431">
        <v>3967</v>
      </c>
      <c r="Y431">
        <v>3871.6</v>
      </c>
      <c r="Z431">
        <v>3986</v>
      </c>
      <c r="AA431">
        <v>3871.6</v>
      </c>
      <c r="AB431">
        <v>4168.8500000000004</v>
      </c>
      <c r="AC431" s="1">
        <f>(Table2[[#This Row],[Close Price]]/Table2[[#This Row],[Day Low]])-1</f>
        <v>7.3925589234187239E-3</v>
      </c>
      <c r="AD431" s="1">
        <f>(Table2[[#This Row],[Day High]]/Table2[[#This Row],[Close Price]])-1</f>
        <v>5.5639345508928795E-3</v>
      </c>
      <c r="AE431" s="1">
        <f>(Table2[[#This Row],[Close Price]]/Table2[[#This Row],[Current Week Low]])-1</f>
        <v>1.8971484657505977E-2</v>
      </c>
      <c r="AF431" s="1">
        <f>(Table2[[#This Row],[Current Week High]]/Table2[[#This Row],[Close Price]])-1</f>
        <v>1.0380096576722675E-2</v>
      </c>
      <c r="AG431" s="1">
        <f>(Table2[[#This Row],[Close Price]]/Table2[[#This Row],[Current Month Low]])-1</f>
        <v>1.8971484657505977E-2</v>
      </c>
      <c r="AH431" s="1">
        <f>(Table2[[#This Row],[Current Month High]]/Table2[[#This Row],[Close Price]])-1</f>
        <v>5.672931902003775E-2</v>
      </c>
      <c r="AI431">
        <v>18.672767138566002</v>
      </c>
      <c r="AJ431">
        <v>37.016584179907902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-0.08</v>
      </c>
      <c r="AM431" t="s">
        <v>3202</v>
      </c>
      <c r="AN431">
        <v>-5.14</v>
      </c>
      <c r="AO431" t="s">
        <v>3202</v>
      </c>
      <c r="AP431">
        <v>0.111802460841965</v>
      </c>
      <c r="AQ431">
        <f>(Table2[[#This Row],[Sharpe Ratio]]-AVERAGE(Table2[Sharpe Ratio]))/_xlfn.STDEV.P(Table2[Sharpe Ratio])</f>
        <v>0.54810563723929173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542</v>
      </c>
      <c r="AT431">
        <f>_xlfn.RANK.AVG(Table2[[#This Row],[6M Return vs Nifty Z-Score]],Table2[6M Return vs Nifty Z-Score])</f>
        <v>501</v>
      </c>
      <c r="AU431">
        <f>_xlfn.RANK.AVG(Table2[[#This Row],[Sharpe Ratio Z-Score]],Table2[Sharpe Ratio Z-Score])</f>
        <v>204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558</v>
      </c>
      <c r="B432" t="s">
        <v>559</v>
      </c>
      <c r="C432" t="s">
        <v>3162</v>
      </c>
      <c r="D432" t="s">
        <v>54</v>
      </c>
      <c r="E432">
        <v>36959.630478239997</v>
      </c>
      <c r="F432">
        <v>1456.8</v>
      </c>
      <c r="G432">
        <v>35.474686184202497</v>
      </c>
      <c r="H432">
        <f>(Table2[[#This Row],[1Y Return vs Nifty]]-AVERAGE(Table2[1Y Return vs Nifty]))/_xlfn.STDEV.P(Table2[1Y Return vs Nifty])</f>
        <v>0.11396487727055983</v>
      </c>
      <c r="I432">
        <v>1.32376983851171</v>
      </c>
      <c r="J432">
        <f>(Table2[[#This Row],[1M Return vs Nifty]]-AVERAGE(Table2[1M Return vs Nifty]))/_xlfn.STDEV.P(Table2[1M Return vs Nifty])</f>
        <v>0.16537730692331182</v>
      </c>
      <c r="K432">
        <v>10.076422055931699</v>
      </c>
      <c r="L432">
        <f>(Table2[[#This Row],[6M Return vs Nifty]]-AVERAGE(Table2[6M Return vs Nifty]))/_xlfn.STDEV.P(Table2[6M Return vs Nifty])</f>
        <v>-0.14553716153996024</v>
      </c>
      <c r="M432">
        <v>0.809244592244588</v>
      </c>
      <c r="N432">
        <f>(Table2[[#This Row],[1W Return vs Nifty]]-AVERAGE(Table2[1W Return vs Nifty]))/_xlfn.STDEV.P(Table2[1W Return vs Nifty])</f>
        <v>0.64799129042547043</v>
      </c>
      <c r="O432">
        <v>1399.24</v>
      </c>
      <c r="P432">
        <v>1340.8126848862501</v>
      </c>
      <c r="Q432">
        <v>1211.9710921139699</v>
      </c>
      <c r="R432">
        <v>67.647280752114199</v>
      </c>
      <c r="S432" s="1">
        <f>(Table2[[#This Row],[Close Price]]-Table2[[#This Row],[20D EMA]])/Table2[[#This Row],[20D EMA]]</f>
        <v>4.1136617020668322E-2</v>
      </c>
      <c r="T432" s="1">
        <f>(Table2[[#This Row],[Close Price]]-Table2[[#This Row],[50D EMA]])/Table2[[#This Row],[50D EMA]]</f>
        <v>8.6505234042881893E-2</v>
      </c>
      <c r="U432" s="1">
        <f>(Table2[[#This Row],[Close Price]]-Table2[[#This Row],[200D EMA]])/Table2[[#This Row],[200D EMA]]</f>
        <v>0.20200886760342557</v>
      </c>
      <c r="V432">
        <v>0.82774603251077505</v>
      </c>
      <c r="W432">
        <v>1437.6</v>
      </c>
      <c r="X432">
        <v>1462.95</v>
      </c>
      <c r="Y432">
        <v>1388.8</v>
      </c>
      <c r="Z432">
        <v>1462.95</v>
      </c>
      <c r="AA432">
        <v>1375</v>
      </c>
      <c r="AB432">
        <v>1462.95</v>
      </c>
      <c r="AC432" s="1">
        <f>(Table2[[#This Row],[Close Price]]/Table2[[#This Row],[Day Low]])-1</f>
        <v>1.3355592654423987E-2</v>
      </c>
      <c r="AD432" s="1">
        <f>(Table2[[#This Row],[Day High]]/Table2[[#This Row],[Close Price]])-1</f>
        <v>4.221581548599751E-3</v>
      </c>
      <c r="AE432" s="1">
        <f>(Table2[[#This Row],[Close Price]]/Table2[[#This Row],[Current Week Low]])-1</f>
        <v>4.8963133640552936E-2</v>
      </c>
      <c r="AF432" s="1">
        <f>(Table2[[#This Row],[Current Week High]]/Table2[[#This Row],[Close Price]])-1</f>
        <v>4.221581548599751E-3</v>
      </c>
      <c r="AG432" s="1">
        <f>(Table2[[#This Row],[Close Price]]/Table2[[#This Row],[Current Month Low]])-1</f>
        <v>5.9490909090909039E-2</v>
      </c>
      <c r="AH432" s="1">
        <f>(Table2[[#This Row],[Current Month High]]/Table2[[#This Row],[Close Price]])-1</f>
        <v>4.221581548599751E-3</v>
      </c>
      <c r="AI432">
        <v>0.42215815485997499</v>
      </c>
      <c r="AJ432">
        <v>65.922551252847299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</v>
      </c>
      <c r="AM432" t="s">
        <v>3203</v>
      </c>
      <c r="AN432">
        <v>4.58</v>
      </c>
      <c r="AO432" t="s">
        <v>3203</v>
      </c>
      <c r="AP432">
        <v>-1.6568151975452999E-2</v>
      </c>
      <c r="AQ432">
        <f>(Table2[[#This Row],[Sharpe Ratio]]-AVERAGE(Table2[Sharpe Ratio]))/_xlfn.STDEV.P(Table2[Sharpe Ratio])</f>
        <v>-0.95078575192593684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-0.16898943884655493</v>
      </c>
      <c r="AS432">
        <f>_xlfn.RANK.AVG(Table2[[#This Row],[1Y Return vs Nifty Z-Score]],Table2[1Y Return vs Nifty Z-Score])</f>
        <v>264</v>
      </c>
      <c r="AT432">
        <f>_xlfn.RANK.AVG(Table2[[#This Row],[6M Return vs Nifty Z-Score]],Table2[6M Return vs Nifty Z-Score])</f>
        <v>369</v>
      </c>
      <c r="AU432">
        <f>_xlfn.RANK.AVG(Table2[[#This Row],[Sharpe Ratio Z-Score]],Table2[Sharpe Ratio Z-Score])</f>
        <v>615</v>
      </c>
      <c r="AV432">
        <f>(Table2[[#This Row],[Rank 1Y]]+Table2[[#This Row],[Rank 6M]]+Table2[[#This Row],[Rank Sharpe]])/3</f>
        <v>416</v>
      </c>
    </row>
    <row r="433" spans="1:48" x14ac:dyDescent="0.3">
      <c r="A433" t="s">
        <v>1438</v>
      </c>
      <c r="B433" t="s">
        <v>1439</v>
      </c>
      <c r="C433" t="s">
        <v>633</v>
      </c>
      <c r="D433" t="s">
        <v>633</v>
      </c>
      <c r="E433">
        <v>7585.5816517049998</v>
      </c>
      <c r="F433">
        <v>541.04999999999995</v>
      </c>
      <c r="G433">
        <v>3.9696036286852698</v>
      </c>
      <c r="H433">
        <f>(Table2[[#This Row],[1Y Return vs Nifty]]-AVERAGE(Table2[1Y Return vs Nifty]))/_xlfn.STDEV.P(Table2[1Y Return vs Nifty])</f>
        <v>-0.40649409032402023</v>
      </c>
      <c r="I433">
        <v>-7.4010135039392502</v>
      </c>
      <c r="J433">
        <f>(Table2[[#This Row],[1M Return vs Nifty]]-AVERAGE(Table2[1M Return vs Nifty]))/_xlfn.STDEV.P(Table2[1M Return vs Nifty])</f>
        <v>-0.6598960794594142</v>
      </c>
      <c r="K433">
        <v>-1.58134263332089</v>
      </c>
      <c r="L433">
        <f>(Table2[[#This Row],[6M Return vs Nifty]]-AVERAGE(Table2[6M Return vs Nifty]))/_xlfn.STDEV.P(Table2[6M Return vs Nifty])</f>
        <v>-0.50743970343286748</v>
      </c>
      <c r="M433">
        <v>-3.8472704423525901</v>
      </c>
      <c r="N433">
        <f>(Table2[[#This Row],[1W Return vs Nifty]]-AVERAGE(Table2[1W Return vs Nifty]))/_xlfn.STDEV.P(Table2[1W Return vs Nifty])</f>
        <v>-0.43019621470504005</v>
      </c>
      <c r="O433">
        <v>552.63</v>
      </c>
      <c r="P433">
        <v>545.71740682642803</v>
      </c>
      <c r="Q433">
        <v>509.76541367766498</v>
      </c>
      <c r="R433">
        <v>40.713474463328197</v>
      </c>
      <c r="S433" s="1">
        <f>(Table2[[#This Row],[Close Price]]-Table2[[#This Row],[20D EMA]])/Table2[[#This Row],[20D EMA]]</f>
        <v>-2.09543455838446E-2</v>
      </c>
      <c r="T433" s="1">
        <f>(Table2[[#This Row],[Close Price]]-Table2[[#This Row],[50D EMA]])/Table2[[#This Row],[50D EMA]]</f>
        <v>-8.5527908181836729E-3</v>
      </c>
      <c r="U433" s="1">
        <f>(Table2[[#This Row],[Close Price]]-Table2[[#This Row],[200D EMA]])/Table2[[#This Row],[200D EMA]]</f>
        <v>6.1370554931600076E-2</v>
      </c>
      <c r="V433">
        <v>1.2155713863608399</v>
      </c>
      <c r="W433">
        <v>532.1</v>
      </c>
      <c r="X433">
        <v>546.29999999999995</v>
      </c>
      <c r="Y433">
        <v>518.79999999999995</v>
      </c>
      <c r="Z433">
        <v>547.5</v>
      </c>
      <c r="AA433">
        <v>518.79999999999995</v>
      </c>
      <c r="AB433">
        <v>558</v>
      </c>
      <c r="AC433" s="1">
        <f>(Table2[[#This Row],[Close Price]]/Table2[[#This Row],[Day Low]])-1</f>
        <v>1.6820146588987006E-2</v>
      </c>
      <c r="AD433" s="1">
        <f>(Table2[[#This Row],[Day High]]/Table2[[#This Row],[Close Price]])-1</f>
        <v>9.7033545883005168E-3</v>
      </c>
      <c r="AE433" s="1">
        <f>(Table2[[#This Row],[Close Price]]/Table2[[#This Row],[Current Week Low]])-1</f>
        <v>4.2887432536623082E-2</v>
      </c>
      <c r="AF433" s="1">
        <f>(Table2[[#This Row],[Current Week High]]/Table2[[#This Row],[Close Price]])-1</f>
        <v>1.1921264208483606E-2</v>
      </c>
      <c r="AG433" s="1">
        <f>(Table2[[#This Row],[Close Price]]/Table2[[#This Row],[Current Month Low]])-1</f>
        <v>4.2887432536623082E-2</v>
      </c>
      <c r="AH433" s="1">
        <f>(Table2[[#This Row],[Current Month High]]/Table2[[#This Row],[Close Price]])-1</f>
        <v>3.132797338508464E-2</v>
      </c>
      <c r="AI433">
        <v>23.0939839201552</v>
      </c>
      <c r="AJ433">
        <v>37.078794020775199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-0.11</v>
      </c>
      <c r="AM433" t="s">
        <v>3202</v>
      </c>
      <c r="AN433">
        <v>-10.51</v>
      </c>
      <c r="AO433" t="s">
        <v>3202</v>
      </c>
      <c r="AP433">
        <v>7.3026973277048005E-2</v>
      </c>
      <c r="AQ433">
        <f>(Table2[[#This Row],[Sharpe Ratio]]-AVERAGE(Table2[Sharpe Ratio]))/_xlfn.STDEV.P(Table2[Sharpe Ratio])</f>
        <v>9.5352135903264607E-2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-1.9086739520180773</v>
      </c>
      <c r="AS433">
        <f>_xlfn.RANK.AVG(Table2[[#This Row],[1Y Return vs Nifty Z-Score]],Table2[1Y Return vs Nifty Z-Score])</f>
        <v>439</v>
      </c>
      <c r="AT433">
        <f>_xlfn.RANK.AVG(Table2[[#This Row],[6M Return vs Nifty Z-Score]],Table2[6M Return vs Nifty Z-Score])</f>
        <v>491</v>
      </c>
      <c r="AU433">
        <f>_xlfn.RANK.AVG(Table2[[#This Row],[Sharpe Ratio Z-Score]],Table2[Sharpe Ratio Z-Score])</f>
        <v>318</v>
      </c>
      <c r="AV433">
        <f>(Table2[[#This Row],[Rank 1Y]]+Table2[[#This Row],[Rank 6M]]+Table2[[#This Row],[Rank Sharpe]])/3</f>
        <v>416</v>
      </c>
    </row>
    <row r="434" spans="1:48" x14ac:dyDescent="0.3">
      <c r="A434" t="s">
        <v>539</v>
      </c>
      <c r="B434" t="s">
        <v>540</v>
      </c>
      <c r="C434" t="s">
        <v>3165</v>
      </c>
      <c r="D434" t="s">
        <v>127</v>
      </c>
      <c r="E434">
        <v>39711.854614705</v>
      </c>
      <c r="F434">
        <v>754.3</v>
      </c>
      <c r="G434">
        <v>5.9989250364869902</v>
      </c>
      <c r="H434">
        <f>(Table2[[#This Row],[1Y Return vs Nifty]]-AVERAGE(Table2[1Y Return vs Nifty]))/_xlfn.STDEV.P(Table2[1Y Return vs Nifty])</f>
        <v>-0.37297002248636574</v>
      </c>
      <c r="I434">
        <v>-6.6540475207133296</v>
      </c>
      <c r="J434">
        <f>(Table2[[#This Row],[1M Return vs Nifty]]-AVERAGE(Table2[1M Return vs Nifty]))/_xlfn.STDEV.P(Table2[1M Return vs Nifty])</f>
        <v>-0.5892408984315739</v>
      </c>
      <c r="K434">
        <v>20.870669555984499</v>
      </c>
      <c r="L434">
        <f>(Table2[[#This Row],[6M Return vs Nifty]]-AVERAGE(Table2[6M Return vs Nifty]))/_xlfn.STDEV.P(Table2[6M Return vs Nifty])</f>
        <v>0.18955843459020333</v>
      </c>
      <c r="M434">
        <v>-5.6210350410331396</v>
      </c>
      <c r="N434">
        <f>(Table2[[#This Row],[1W Return vs Nifty]]-AVERAGE(Table2[1W Return vs Nifty]))/_xlfn.STDEV.P(Table2[1W Return vs Nifty])</f>
        <v>-0.84090053180291091</v>
      </c>
      <c r="O434">
        <v>760.36</v>
      </c>
      <c r="P434">
        <v>748.40592919089704</v>
      </c>
      <c r="Q434">
        <v>664.90903423235795</v>
      </c>
      <c r="R434">
        <v>42.291280095580099</v>
      </c>
      <c r="S434" s="1">
        <f>(Table2[[#This Row],[Close Price]]-Table2[[#This Row],[20D EMA]])/Table2[[#This Row],[20D EMA]]</f>
        <v>-7.9699089904782718E-3</v>
      </c>
      <c r="T434" s="1">
        <f>(Table2[[#This Row],[Close Price]]-Table2[[#This Row],[50D EMA]])/Table2[[#This Row],[50D EMA]]</f>
        <v>7.8754998847684228E-3</v>
      </c>
      <c r="U434" s="1">
        <f>(Table2[[#This Row],[Close Price]]-Table2[[#This Row],[200D EMA]])/Table2[[#This Row],[200D EMA]]</f>
        <v>0.13444089516823077</v>
      </c>
      <c r="V434">
        <v>0.51151145718278601</v>
      </c>
      <c r="W434">
        <v>742</v>
      </c>
      <c r="X434">
        <v>757.65</v>
      </c>
      <c r="Y434">
        <v>732.75</v>
      </c>
      <c r="Z434">
        <v>769.75</v>
      </c>
      <c r="AA434">
        <v>732.75</v>
      </c>
      <c r="AB434">
        <v>786.65</v>
      </c>
      <c r="AC434" s="1">
        <f>(Table2[[#This Row],[Close Price]]/Table2[[#This Row],[Day Low]])-1</f>
        <v>1.6576819407007948E-2</v>
      </c>
      <c r="AD434" s="1">
        <f>(Table2[[#This Row],[Day High]]/Table2[[#This Row],[Close Price]])-1</f>
        <v>4.4412037650802816E-3</v>
      </c>
      <c r="AE434" s="1">
        <f>(Table2[[#This Row],[Close Price]]/Table2[[#This Row],[Current Week Low]])-1</f>
        <v>2.9409757761855948E-2</v>
      </c>
      <c r="AF434" s="1">
        <f>(Table2[[#This Row],[Current Week High]]/Table2[[#This Row],[Close Price]])-1</f>
        <v>2.0482566618056586E-2</v>
      </c>
      <c r="AG434" s="1">
        <f>(Table2[[#This Row],[Close Price]]/Table2[[#This Row],[Current Month Low]])-1</f>
        <v>2.9409757761855948E-2</v>
      </c>
      <c r="AH434" s="1">
        <f>(Table2[[#This Row],[Current Month High]]/Table2[[#This Row],[Close Price]])-1</f>
        <v>4.2887445313535721E-2</v>
      </c>
      <c r="AI434">
        <v>7.5102744266207102</v>
      </c>
      <c r="AJ434">
        <v>53.313008130081201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</v>
      </c>
      <c r="AM434" t="s">
        <v>3203</v>
      </c>
      <c r="AN434">
        <v>-2.9</v>
      </c>
      <c r="AO434" t="s">
        <v>3202</v>
      </c>
      <c r="AQ434">
        <f>(Table2[[#This Row],[Sharpe Ratio]]-AVERAGE(Table2[Sharpe Ratio]))/_xlfn.STDEV.P(Table2[Sharpe Ratio])</f>
        <v>-0.7573313484192038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-2.3708843665498511</v>
      </c>
      <c r="AS434">
        <f>_xlfn.RANK.AVG(Table2[[#This Row],[1Y Return vs Nifty Z-Score]],Table2[1Y Return vs Nifty Z-Score])</f>
        <v>424</v>
      </c>
      <c r="AT434">
        <f>_xlfn.RANK.AVG(Table2[[#This Row],[6M Return vs Nifty Z-Score]],Table2[6M Return vs Nifty Z-Score])</f>
        <v>262</v>
      </c>
      <c r="AU434">
        <f>_xlfn.RANK.AVG(Table2[[#This Row],[Sharpe Ratio Z-Score]],Table2[Sharpe Ratio Z-Score])</f>
        <v>563.5</v>
      </c>
      <c r="AV434">
        <f>(Table2[[#This Row],[Rank 1Y]]+Table2[[#This Row],[Rank 6M]]+Table2[[#This Row],[Rank Sharpe]])/3</f>
        <v>416.5</v>
      </c>
    </row>
    <row r="435" spans="1:48" x14ac:dyDescent="0.3">
      <c r="A435" t="s">
        <v>1433</v>
      </c>
      <c r="B435" t="s">
        <v>1434</v>
      </c>
      <c r="C435" t="s">
        <v>3174</v>
      </c>
      <c r="D435" t="s">
        <v>1435</v>
      </c>
      <c r="E435">
        <v>7716.9281448000002</v>
      </c>
      <c r="F435">
        <v>1008.2</v>
      </c>
      <c r="G435">
        <v>-4.6926733837685202</v>
      </c>
      <c r="H435">
        <f>(Table2[[#This Row],[1Y Return vs Nifty]]-AVERAGE(Table2[1Y Return vs Nifty]))/_xlfn.STDEV.P(Table2[1Y Return vs Nifty])</f>
        <v>-0.54959353286556822</v>
      </c>
      <c r="I435">
        <v>-0.93854855349186295</v>
      </c>
      <c r="J435">
        <f>(Table2[[#This Row],[1M Return vs Nifty]]-AVERAGE(Table2[1M Return vs Nifty]))/_xlfn.STDEV.P(Table2[1M Return vs Nifty])</f>
        <v>-4.8614386298519753E-2</v>
      </c>
      <c r="K435">
        <v>36.248619406413702</v>
      </c>
      <c r="L435">
        <f>(Table2[[#This Row],[6M Return vs Nifty]]-AVERAGE(Table2[6M Return vs Nifty]))/_xlfn.STDEV.P(Table2[6M Return vs Nifty])</f>
        <v>0.66695005196456203</v>
      </c>
      <c r="M435">
        <v>-0.128446222693783</v>
      </c>
      <c r="N435">
        <f>(Table2[[#This Row],[1W Return vs Nifty]]-AVERAGE(Table2[1W Return vs Nifty]))/_xlfn.STDEV.P(Table2[1W Return vs Nifty])</f>
        <v>0.43087473161902884</v>
      </c>
      <c r="O435">
        <v>944.39</v>
      </c>
      <c r="P435">
        <v>913.05550336264798</v>
      </c>
      <c r="Q435">
        <v>819.36422916926097</v>
      </c>
      <c r="R435">
        <v>75.925307658093402</v>
      </c>
      <c r="S435" s="1">
        <f>(Table2[[#This Row],[Close Price]]-Table2[[#This Row],[20D EMA]])/Table2[[#This Row],[20D EMA]]</f>
        <v>6.7567424475058036E-2</v>
      </c>
      <c r="T435" s="1">
        <f>(Table2[[#This Row],[Close Price]]-Table2[[#This Row],[50D EMA]])/Table2[[#This Row],[50D EMA]]</f>
        <v>0.10420450485972539</v>
      </c>
      <c r="U435" s="1">
        <f>(Table2[[#This Row],[Close Price]]-Table2[[#This Row],[200D EMA]])/Table2[[#This Row],[200D EMA]]</f>
        <v>0.23046621283698993</v>
      </c>
      <c r="V435">
        <v>1.4259059427718099</v>
      </c>
      <c r="W435">
        <v>978.75</v>
      </c>
      <c r="X435">
        <v>1018.8</v>
      </c>
      <c r="Y435">
        <v>917.95</v>
      </c>
      <c r="Z435">
        <v>1018.8</v>
      </c>
      <c r="AA435">
        <v>911.1</v>
      </c>
      <c r="AB435">
        <v>1018.8</v>
      </c>
      <c r="AC435" s="1">
        <f>(Table2[[#This Row],[Close Price]]/Table2[[#This Row],[Day Low]])-1</f>
        <v>3.0089399744572143E-2</v>
      </c>
      <c r="AD435" s="1">
        <f>(Table2[[#This Row],[Day High]]/Table2[[#This Row],[Close Price]])-1</f>
        <v>1.0513786947034198E-2</v>
      </c>
      <c r="AE435" s="1">
        <f>(Table2[[#This Row],[Close Price]]/Table2[[#This Row],[Current Week Low]])-1</f>
        <v>9.8316901792036671E-2</v>
      </c>
      <c r="AF435" s="1">
        <f>(Table2[[#This Row],[Current Week High]]/Table2[[#This Row],[Close Price]])-1</f>
        <v>1.0513786947034198E-2</v>
      </c>
      <c r="AG435" s="1">
        <f>(Table2[[#This Row],[Close Price]]/Table2[[#This Row],[Current Month Low]])-1</f>
        <v>0.10657447042037105</v>
      </c>
      <c r="AH435" s="1">
        <f>(Table2[[#This Row],[Current Month High]]/Table2[[#This Row],[Close Price]])-1</f>
        <v>1.0513786947034198E-2</v>
      </c>
      <c r="AI435">
        <v>2.6482840706209201</v>
      </c>
      <c r="AJ435">
        <v>70.448013524936599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-0.03</v>
      </c>
      <c r="AM435" t="s">
        <v>3202</v>
      </c>
      <c r="AN435">
        <v>6.52</v>
      </c>
      <c r="AO435" t="s">
        <v>3203</v>
      </c>
      <c r="AP435">
        <v>-7.1431078790460002E-3</v>
      </c>
      <c r="AQ435">
        <f>(Table2[[#This Row],[Sharpe Ratio]]-AVERAGE(Table2[Sharpe Ratio]))/_xlfn.STDEV.P(Table2[Sharpe Ratio])</f>
        <v>-0.84073628555235114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-0.34111942113284827</v>
      </c>
      <c r="AS435">
        <f>_xlfn.RANK.AVG(Table2[[#This Row],[1Y Return vs Nifty Z-Score]],Table2[1Y Return vs Nifty Z-Score])</f>
        <v>502</v>
      </c>
      <c r="AT435">
        <f>_xlfn.RANK.AVG(Table2[[#This Row],[6M Return vs Nifty Z-Score]],Table2[6M Return vs Nifty Z-Score])</f>
        <v>150</v>
      </c>
      <c r="AU435">
        <f>_xlfn.RANK.AVG(Table2[[#This Row],[Sharpe Ratio Z-Score]],Table2[Sharpe Ratio Z-Score])</f>
        <v>598</v>
      </c>
      <c r="AV435">
        <f>(Table2[[#This Row],[Rank 1Y]]+Table2[[#This Row],[Rank 6M]]+Table2[[#This Row],[Rank Sharpe]])/3</f>
        <v>416.66666666666669</v>
      </c>
    </row>
    <row r="436" spans="1:48" x14ac:dyDescent="0.3">
      <c r="A436" t="s">
        <v>609</v>
      </c>
      <c r="B436" t="s">
        <v>610</v>
      </c>
      <c r="C436" t="s">
        <v>3164</v>
      </c>
      <c r="D436" t="s">
        <v>206</v>
      </c>
      <c r="E436">
        <v>32171.014060320002</v>
      </c>
      <c r="F436">
        <v>16961.05</v>
      </c>
      <c r="G436">
        <v>-20.8252037010961</v>
      </c>
      <c r="H436">
        <f>(Table2[[#This Row],[1Y Return vs Nifty]]-AVERAGE(Table2[1Y Return vs Nifty]))/_xlfn.STDEV.P(Table2[1Y Return vs Nifty])</f>
        <v>-0.8161003753361078</v>
      </c>
      <c r="I436">
        <v>3.43798787127426</v>
      </c>
      <c r="J436">
        <f>(Table2[[#This Row],[1M Return vs Nifty]]-AVERAGE(Table2[1M Return vs Nifty]))/_xlfn.STDEV.P(Table2[1M Return vs Nifty])</f>
        <v>0.36536025285618173</v>
      </c>
      <c r="K436">
        <v>7.4024964759751199</v>
      </c>
      <c r="L436">
        <f>(Table2[[#This Row],[6M Return vs Nifty]]-AVERAGE(Table2[6M Return vs Nifty]))/_xlfn.STDEV.P(Table2[6M Return vs Nifty])</f>
        <v>-0.22854625376420845</v>
      </c>
      <c r="M436">
        <v>5.4788960804390197</v>
      </c>
      <c r="N436">
        <f>(Table2[[#This Row],[1W Return vs Nifty]]-AVERAGE(Table2[1W Return vs Nifty]))/_xlfn.STDEV.P(Table2[1W Return vs Nifty])</f>
        <v>1.7292204608410819</v>
      </c>
      <c r="O436">
        <v>15988.86</v>
      </c>
      <c r="P436">
        <v>15783.8519775649</v>
      </c>
      <c r="Q436">
        <v>15127.326404007101</v>
      </c>
      <c r="R436">
        <v>80.004882310707998</v>
      </c>
      <c r="S436" s="1">
        <f>(Table2[[#This Row],[Close Price]]-Table2[[#This Row],[20D EMA]])/Table2[[#This Row],[20D EMA]]</f>
        <v>6.0804209931164491E-2</v>
      </c>
      <c r="T436" s="1">
        <f>(Table2[[#This Row],[Close Price]]-Table2[[#This Row],[50D EMA]])/Table2[[#This Row],[50D EMA]]</f>
        <v>7.4582429188284546E-2</v>
      </c>
      <c r="U436" s="1">
        <f>(Table2[[#This Row],[Close Price]]-Table2[[#This Row],[200D EMA]])/Table2[[#This Row],[200D EMA]]</f>
        <v>0.12121927874228725</v>
      </c>
      <c r="V436">
        <v>0.45557751943653402</v>
      </c>
      <c r="W436">
        <v>16455.5</v>
      </c>
      <c r="X436">
        <v>17020</v>
      </c>
      <c r="Y436">
        <v>15642.95</v>
      </c>
      <c r="Z436">
        <v>17020</v>
      </c>
      <c r="AA436">
        <v>15075</v>
      </c>
      <c r="AB436">
        <v>17020</v>
      </c>
      <c r="AC436" s="1">
        <f>(Table2[[#This Row],[Close Price]]/Table2[[#This Row],[Day Low]])-1</f>
        <v>3.0722250919145599E-2</v>
      </c>
      <c r="AD436" s="1">
        <f>(Table2[[#This Row],[Day High]]/Table2[[#This Row],[Close Price]])-1</f>
        <v>3.4756102953532597E-3</v>
      </c>
      <c r="AE436" s="1">
        <f>(Table2[[#This Row],[Close Price]]/Table2[[#This Row],[Current Week Low]])-1</f>
        <v>8.426160027360563E-2</v>
      </c>
      <c r="AF436" s="1">
        <f>(Table2[[#This Row],[Current Week High]]/Table2[[#This Row],[Close Price]])-1</f>
        <v>3.4756102953532597E-3</v>
      </c>
      <c r="AG436" s="1">
        <f>(Table2[[#This Row],[Close Price]]/Table2[[#This Row],[Current Month Low]])-1</f>
        <v>0.12511111111111117</v>
      </c>
      <c r="AH436" s="1">
        <f>(Table2[[#This Row],[Current Month High]]/Table2[[#This Row],[Close Price]])-1</f>
        <v>3.4756102953532597E-3</v>
      </c>
      <c r="AI436">
        <v>7.5994705516462702</v>
      </c>
      <c r="AJ436">
        <v>30.721001926782201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0.06</v>
      </c>
      <c r="AM436" t="s">
        <v>3203</v>
      </c>
      <c r="AN436">
        <v>10.47</v>
      </c>
      <c r="AO436" t="s">
        <v>3203</v>
      </c>
      <c r="AP436">
        <v>9.2812507719509996E-2</v>
      </c>
      <c r="AQ436">
        <f>(Table2[[#This Row],[Sharpe Ratio]]-AVERAGE(Table2[Sharpe Ratio]))/_xlfn.STDEV.P(Table2[Sharpe Ratio])</f>
        <v>0.32637360222608019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1.3763076868230275</v>
      </c>
      <c r="AS436">
        <f>_xlfn.RANK.AVG(Table2[[#This Row],[1Y Return vs Nifty Z-Score]],Table2[1Y Return vs Nifty Z-Score])</f>
        <v>607</v>
      </c>
      <c r="AT436">
        <f>_xlfn.RANK.AVG(Table2[[#This Row],[6M Return vs Nifty Z-Score]],Table2[6M Return vs Nifty Z-Score])</f>
        <v>394</v>
      </c>
      <c r="AU436">
        <f>_xlfn.RANK.AVG(Table2[[#This Row],[Sharpe Ratio Z-Score]],Table2[Sharpe Ratio Z-Score])</f>
        <v>256</v>
      </c>
      <c r="AV436">
        <f>(Table2[[#This Row],[Rank 1Y]]+Table2[[#This Row],[Rank 6M]]+Table2[[#This Row],[Rank Sharpe]])/3</f>
        <v>419</v>
      </c>
    </row>
    <row r="437" spans="1:48" x14ac:dyDescent="0.3">
      <c r="A437" t="s">
        <v>1145</v>
      </c>
      <c r="B437" t="s">
        <v>1146</v>
      </c>
      <c r="C437" t="s">
        <v>3166</v>
      </c>
      <c r="D437" t="s">
        <v>843</v>
      </c>
      <c r="E437">
        <v>10989.103552631999</v>
      </c>
      <c r="F437">
        <v>79.58</v>
      </c>
      <c r="G437">
        <v>14.4878797457802</v>
      </c>
      <c r="H437">
        <f>(Table2[[#This Row],[1Y Return vs Nifty]]-AVERAGE(Table2[1Y Return vs Nifty]))/_xlfn.STDEV.P(Table2[1Y Return vs Nifty])</f>
        <v>-0.23273383690677341</v>
      </c>
      <c r="I437">
        <v>-8.3314219456821803</v>
      </c>
      <c r="J437">
        <f>(Table2[[#This Row],[1M Return vs Nifty]]-AVERAGE(Table2[1M Return vs Nifty]))/_xlfn.STDEV.P(Table2[1M Return vs Nifty])</f>
        <v>-0.74790300127033005</v>
      </c>
      <c r="K437">
        <v>-2.6019060464666799</v>
      </c>
      <c r="L437">
        <f>(Table2[[#This Row],[6M Return vs Nifty]]-AVERAGE(Table2[6M Return vs Nifty]))/_xlfn.STDEV.P(Table2[6M Return vs Nifty])</f>
        <v>-0.53912197728429168</v>
      </c>
      <c r="M437">
        <v>-7.38726658177172</v>
      </c>
      <c r="N437">
        <f>(Table2[[#This Row],[1W Return vs Nifty]]-AVERAGE(Table2[1W Return vs Nifty]))/_xlfn.STDEV.P(Table2[1W Return vs Nifty])</f>
        <v>-1.249860615522792</v>
      </c>
      <c r="O437">
        <v>79.349999999999994</v>
      </c>
      <c r="P437">
        <v>78.920722917391899</v>
      </c>
      <c r="Q437">
        <v>74.293025549834994</v>
      </c>
      <c r="R437">
        <v>51.743253301442998</v>
      </c>
      <c r="S437" s="1">
        <f>(Table2[[#This Row],[Close Price]]-Table2[[#This Row],[20D EMA]])/Table2[[#This Row],[20D EMA]]</f>
        <v>2.8985507246377315E-3</v>
      </c>
      <c r="T437" s="1">
        <f>(Table2[[#This Row],[Close Price]]-Table2[[#This Row],[50D EMA]])/Table2[[#This Row],[50D EMA]]</f>
        <v>8.3536624885985847E-3</v>
      </c>
      <c r="U437" s="1">
        <f>(Table2[[#This Row],[Close Price]]-Table2[[#This Row],[200D EMA]])/Table2[[#This Row],[200D EMA]]</f>
        <v>7.1163805902864419E-2</v>
      </c>
      <c r="V437">
        <v>1.17071815375891</v>
      </c>
      <c r="W437">
        <v>76.94</v>
      </c>
      <c r="X437">
        <v>80.5</v>
      </c>
      <c r="Y437">
        <v>76.83</v>
      </c>
      <c r="Z437">
        <v>80.5</v>
      </c>
      <c r="AA437">
        <v>76.83</v>
      </c>
      <c r="AB437">
        <v>84.4</v>
      </c>
      <c r="AC437" s="1">
        <f>(Table2[[#This Row],[Close Price]]/Table2[[#This Row],[Day Low]])-1</f>
        <v>3.4312451260722687E-2</v>
      </c>
      <c r="AD437" s="1">
        <f>(Table2[[#This Row],[Day High]]/Table2[[#This Row],[Close Price]])-1</f>
        <v>1.1560693641618602E-2</v>
      </c>
      <c r="AE437" s="1">
        <f>(Table2[[#This Row],[Close Price]]/Table2[[#This Row],[Current Week Low]])-1</f>
        <v>3.5793309904984971E-2</v>
      </c>
      <c r="AF437" s="1">
        <f>(Table2[[#This Row],[Current Week High]]/Table2[[#This Row],[Close Price]])-1</f>
        <v>1.1560693641618602E-2</v>
      </c>
      <c r="AG437" s="1">
        <f>(Table2[[#This Row],[Close Price]]/Table2[[#This Row],[Current Month Low]])-1</f>
        <v>3.5793309904984971E-2</v>
      </c>
      <c r="AH437" s="1">
        <f>(Table2[[#This Row],[Current Month High]]/Table2[[#This Row],[Close Price]])-1</f>
        <v>6.0567981905001345E-2</v>
      </c>
      <c r="AI437">
        <v>19.188238250816699</v>
      </c>
      <c r="AJ437">
        <v>64.761904761904702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>
        <v>0</v>
      </c>
      <c r="AN437">
        <v>-2.56</v>
      </c>
      <c r="AO437" t="s">
        <v>3202</v>
      </c>
      <c r="AP437">
        <v>5.4563399545405997E-2</v>
      </c>
      <c r="AQ437">
        <f>(Table2[[#This Row],[Sharpe Ratio]]-AVERAGE(Table2[Sharpe Ratio]))/_xlfn.STDEV.P(Table2[Sharpe Ratio])</f>
        <v>-0.12023374525894198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-2.889853176243129</v>
      </c>
      <c r="AS437">
        <f>_xlfn.RANK.AVG(Table2[[#This Row],[1Y Return vs Nifty Z-Score]],Table2[1Y Return vs Nifty Z-Score])</f>
        <v>375</v>
      </c>
      <c r="AT437">
        <f>_xlfn.RANK.AVG(Table2[[#This Row],[6M Return vs Nifty Z-Score]],Table2[6M Return vs Nifty Z-Score])</f>
        <v>504</v>
      </c>
      <c r="AU437">
        <f>_xlfn.RANK.AVG(Table2[[#This Row],[Sharpe Ratio Z-Score]],Table2[Sharpe Ratio Z-Score])</f>
        <v>381</v>
      </c>
      <c r="AV437">
        <f>(Table2[[#This Row],[Rank 1Y]]+Table2[[#This Row],[Rank 6M]]+Table2[[#This Row],[Rank Sharpe]])/3</f>
        <v>420</v>
      </c>
    </row>
    <row r="438" spans="1:48" x14ac:dyDescent="0.3">
      <c r="A438" t="s">
        <v>1494</v>
      </c>
      <c r="B438" t="s">
        <v>1495</v>
      </c>
      <c r="C438" t="s">
        <v>3172</v>
      </c>
      <c r="D438" t="s">
        <v>378</v>
      </c>
      <c r="E438">
        <v>6958.2096368399998</v>
      </c>
      <c r="F438">
        <v>85.4</v>
      </c>
      <c r="G438">
        <v>9.5657523558006802E-2</v>
      </c>
      <c r="H438">
        <f>(Table2[[#This Row],[1Y Return vs Nifty]]-AVERAGE(Table2[1Y Return vs Nifty]))/_xlfn.STDEV.P(Table2[1Y Return vs Nifty])</f>
        <v>-0.47049106563232629</v>
      </c>
      <c r="I438">
        <v>-5.6922319972790598</v>
      </c>
      <c r="J438">
        <f>(Table2[[#This Row],[1M Return vs Nifty]]-AVERAGE(Table2[1M Return vs Nifty]))/_xlfn.STDEV.P(Table2[1M Return vs Nifty])</f>
        <v>-0.49826319469445268</v>
      </c>
      <c r="K438">
        <v>2.2055733995437699</v>
      </c>
      <c r="L438">
        <f>(Table2[[#This Row],[6M Return vs Nifty]]-AVERAGE(Table2[6M Return vs Nifty]))/_xlfn.STDEV.P(Table2[6M Return vs Nifty])</f>
        <v>-0.38987904109661387</v>
      </c>
      <c r="M438">
        <v>0.25515986072955199</v>
      </c>
      <c r="N438">
        <f>(Table2[[#This Row],[1W Return vs Nifty]]-AVERAGE(Table2[1W Return vs Nifty]))/_xlfn.STDEV.P(Table2[1W Return vs Nifty])</f>
        <v>0.51969636817901288</v>
      </c>
      <c r="O438">
        <v>85.76</v>
      </c>
      <c r="P438">
        <v>84.631008234455294</v>
      </c>
      <c r="Q438">
        <v>76.949530737449393</v>
      </c>
      <c r="R438">
        <v>48.373653847739199</v>
      </c>
      <c r="S438" s="1">
        <f>(Table2[[#This Row],[Close Price]]-Table2[[#This Row],[20D EMA]])/Table2[[#This Row],[20D EMA]]</f>
        <v>-4.1977611940298438E-3</v>
      </c>
      <c r="T438" s="1">
        <f>(Table2[[#This Row],[Close Price]]-Table2[[#This Row],[50D EMA]])/Table2[[#This Row],[50D EMA]]</f>
        <v>9.086406762570472E-3</v>
      </c>
      <c r="U438" s="1">
        <f>(Table2[[#This Row],[Close Price]]-Table2[[#This Row],[200D EMA]])/Table2[[#This Row],[200D EMA]]</f>
        <v>0.10981833393349054</v>
      </c>
      <c r="V438">
        <v>0.39928379006299197</v>
      </c>
      <c r="W438">
        <v>84.78</v>
      </c>
      <c r="X438">
        <v>86.49</v>
      </c>
      <c r="Y438">
        <v>84.14</v>
      </c>
      <c r="Z438">
        <v>88.85</v>
      </c>
      <c r="AA438">
        <v>82.55</v>
      </c>
      <c r="AB438">
        <v>88.85</v>
      </c>
      <c r="AC438" s="1">
        <f>(Table2[[#This Row],[Close Price]]/Table2[[#This Row],[Day Low]])-1</f>
        <v>7.3130455296059882E-3</v>
      </c>
      <c r="AD438" s="1">
        <f>(Table2[[#This Row],[Day High]]/Table2[[#This Row],[Close Price]])-1</f>
        <v>1.2763466042154503E-2</v>
      </c>
      <c r="AE438" s="1">
        <f>(Table2[[#This Row],[Close Price]]/Table2[[#This Row],[Current Week Low]])-1</f>
        <v>1.4975041597337757E-2</v>
      </c>
      <c r="AF438" s="1">
        <f>(Table2[[#This Row],[Current Week High]]/Table2[[#This Row],[Close Price]])-1</f>
        <v>4.0398126463700113E-2</v>
      </c>
      <c r="AG438" s="1">
        <f>(Table2[[#This Row],[Close Price]]/Table2[[#This Row],[Current Month Low]])-1</f>
        <v>3.4524530587522806E-2</v>
      </c>
      <c r="AH438" s="1">
        <f>(Table2[[#This Row],[Current Month High]]/Table2[[#This Row],[Close Price]])-1</f>
        <v>4.0398126463700113E-2</v>
      </c>
      <c r="AI438">
        <v>15.1639344262294</v>
      </c>
      <c r="AJ438">
        <v>45.609548167092903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</v>
      </c>
      <c r="AM438" t="s">
        <v>3204</v>
      </c>
      <c r="AN438">
        <v>-2.4700000000000002</v>
      </c>
      <c r="AO438" t="s">
        <v>3202</v>
      </c>
      <c r="AP438">
        <v>6.7754607995438004E-2</v>
      </c>
      <c r="AQ438">
        <f>(Table2[[#This Row],[Sharpe Ratio]]-AVERAGE(Table2[Sharpe Ratio]))/_xlfn.STDEV.P(Table2[Sharpe Ratio])</f>
        <v>3.3790515625117472E-2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-0.80514641761926231</v>
      </c>
      <c r="AS438">
        <f>_xlfn.RANK.AVG(Table2[[#This Row],[1Y Return vs Nifty Z-Score]],Table2[1Y Return vs Nifty Z-Score])</f>
        <v>468</v>
      </c>
      <c r="AT438">
        <f>_xlfn.RANK.AVG(Table2[[#This Row],[6M Return vs Nifty Z-Score]],Table2[6M Return vs Nifty Z-Score])</f>
        <v>452</v>
      </c>
      <c r="AU438">
        <f>_xlfn.RANK.AVG(Table2[[#This Row],[Sharpe Ratio Z-Score]],Table2[Sharpe Ratio Z-Score])</f>
        <v>340</v>
      </c>
      <c r="AV438">
        <f>(Table2[[#This Row],[Rank 1Y]]+Table2[[#This Row],[Rank 6M]]+Table2[[#This Row],[Rank Sharpe]])/3</f>
        <v>420</v>
      </c>
    </row>
    <row r="439" spans="1:48" x14ac:dyDescent="0.3">
      <c r="A439" t="s">
        <v>398</v>
      </c>
      <c r="B439" t="s">
        <v>399</v>
      </c>
      <c r="C439" t="s">
        <v>3164</v>
      </c>
      <c r="D439" t="s">
        <v>400</v>
      </c>
      <c r="E439">
        <v>60125.512433800002</v>
      </c>
      <c r="F439">
        <v>3110.2</v>
      </c>
      <c r="G439">
        <v>3.0265370486813201</v>
      </c>
      <c r="H439">
        <f>(Table2[[#This Row],[1Y Return vs Nifty]]-AVERAGE(Table2[1Y Return vs Nifty]))/_xlfn.STDEV.P(Table2[1Y Return vs Nifty])</f>
        <v>-0.42207340066979976</v>
      </c>
      <c r="I439">
        <v>-1.2716436440194601</v>
      </c>
      <c r="J439">
        <f>(Table2[[#This Row],[1M Return vs Nifty]]-AVERAGE(Table2[1M Return vs Nifty]))/_xlfn.STDEV.P(Table2[1M Return vs Nifty])</f>
        <v>-8.0121703163301361E-2</v>
      </c>
      <c r="K439">
        <v>18.9954780124473</v>
      </c>
      <c r="L439">
        <f>(Table2[[#This Row],[6M Return vs Nifty]]-AVERAGE(Table2[6M Return vs Nifty]))/_xlfn.STDEV.P(Table2[6M Return vs Nifty])</f>
        <v>0.1313451660750275</v>
      </c>
      <c r="M439">
        <v>2.88499134547114</v>
      </c>
      <c r="N439">
        <f>(Table2[[#This Row],[1W Return vs Nifty]]-AVERAGE(Table2[1W Return vs Nifty]))/_xlfn.STDEV.P(Table2[1W Return vs Nifty])</f>
        <v>1.12861772382379</v>
      </c>
      <c r="O439">
        <v>2973.8</v>
      </c>
      <c r="P439">
        <v>2992.7746539627701</v>
      </c>
      <c r="Q439">
        <v>2774.0904389160501</v>
      </c>
      <c r="R439">
        <v>79.236922001055007</v>
      </c>
      <c r="S439" s="1">
        <f>(Table2[[#This Row],[Close Price]]-Table2[[#This Row],[20D EMA]])/Table2[[#This Row],[20D EMA]]</f>
        <v>4.5867240567623792E-2</v>
      </c>
      <c r="T439" s="1">
        <f>(Table2[[#This Row],[Close Price]]-Table2[[#This Row],[50D EMA]])/Table2[[#This Row],[50D EMA]]</f>
        <v>3.9236280580545999E-2</v>
      </c>
      <c r="U439" s="1">
        <f>(Table2[[#This Row],[Close Price]]-Table2[[#This Row],[200D EMA]])/Table2[[#This Row],[200D EMA]]</f>
        <v>0.12116027522710522</v>
      </c>
      <c r="V439">
        <v>0.97032616141832195</v>
      </c>
      <c r="W439">
        <v>3065.4</v>
      </c>
      <c r="X439">
        <v>3114</v>
      </c>
      <c r="Y439">
        <v>2927.75</v>
      </c>
      <c r="Z439">
        <v>3114</v>
      </c>
      <c r="AA439">
        <v>2834.85</v>
      </c>
      <c r="AB439">
        <v>3114</v>
      </c>
      <c r="AC439" s="1">
        <f>(Table2[[#This Row],[Close Price]]/Table2[[#This Row],[Day Low]])-1</f>
        <v>1.4614732171984057E-2</v>
      </c>
      <c r="AD439" s="1">
        <f>(Table2[[#This Row],[Day High]]/Table2[[#This Row],[Close Price]])-1</f>
        <v>1.2217863802972406E-3</v>
      </c>
      <c r="AE439" s="1">
        <f>(Table2[[#This Row],[Close Price]]/Table2[[#This Row],[Current Week Low]])-1</f>
        <v>6.2317479292972378E-2</v>
      </c>
      <c r="AF439" s="1">
        <f>(Table2[[#This Row],[Current Week High]]/Table2[[#This Row],[Close Price]])-1</f>
        <v>1.2217863802972406E-3</v>
      </c>
      <c r="AG439" s="1">
        <f>(Table2[[#This Row],[Close Price]]/Table2[[#This Row],[Current Month Low]])-1</f>
        <v>9.7130359631020902E-2</v>
      </c>
      <c r="AH439" s="1">
        <f>(Table2[[#This Row],[Current Month High]]/Table2[[#This Row],[Close Price]])-1</f>
        <v>1.2217863802972406E-3</v>
      </c>
      <c r="AI439">
        <v>8.5139219342807504</v>
      </c>
      <c r="AJ439">
        <v>41.772267298750997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-0.04</v>
      </c>
      <c r="AM439" t="s">
        <v>3202</v>
      </c>
      <c r="AN439">
        <v>10.25</v>
      </c>
      <c r="AO439" t="s">
        <v>3203</v>
      </c>
      <c r="AP439">
        <v>1.4506374718400001E-3</v>
      </c>
      <c r="AQ439">
        <f>(Table2[[#This Row],[Sharpe Ratio]]-AVERAGE(Table2[Sharpe Ratio]))/_xlfn.STDEV.P(Table2[Sharpe Ratio])</f>
        <v>-0.74039329719688873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447</v>
      </c>
      <c r="AT439">
        <f>_xlfn.RANK.AVG(Table2[[#This Row],[6M Return vs Nifty Z-Score]],Table2[6M Return vs Nifty Z-Score])</f>
        <v>282</v>
      </c>
      <c r="AU439">
        <f>_xlfn.RANK.AVG(Table2[[#This Row],[Sharpe Ratio Z-Score]],Table2[Sharpe Ratio Z-Score])</f>
        <v>532</v>
      </c>
      <c r="AV439">
        <f>(Table2[[#This Row],[Rank 1Y]]+Table2[[#This Row],[Rank 6M]]+Table2[[#This Row],[Rank Sharpe]])/3</f>
        <v>420.33333333333331</v>
      </c>
    </row>
    <row r="440" spans="1:48" x14ac:dyDescent="0.3">
      <c r="A440" t="s">
        <v>1710</v>
      </c>
      <c r="B440" t="s">
        <v>1711</v>
      </c>
      <c r="C440" t="s">
        <v>3162</v>
      </c>
      <c r="D440" t="s">
        <v>54</v>
      </c>
      <c r="E440">
        <v>4929.5639849999998</v>
      </c>
      <c r="F440">
        <v>399.8</v>
      </c>
      <c r="G440">
        <v>8.2626624852178896</v>
      </c>
      <c r="H440">
        <f>(Table2[[#This Row],[1Y Return vs Nifty]]-AVERAGE(Table2[1Y Return vs Nifty]))/_xlfn.STDEV.P(Table2[1Y Return vs Nifty])</f>
        <v>-0.33557343882734769</v>
      </c>
      <c r="I440">
        <v>16.935605352053699</v>
      </c>
      <c r="J440">
        <f>(Table2[[#This Row],[1M Return vs Nifty]]-AVERAGE(Table2[1M Return vs Nifty]))/_xlfn.STDEV.P(Table2[1M Return vs Nifty])</f>
        <v>1.6420939033369861</v>
      </c>
      <c r="K440">
        <v>31.818031158387502</v>
      </c>
      <c r="L440">
        <f>(Table2[[#This Row],[6M Return vs Nifty]]-AVERAGE(Table2[6M Return vs Nifty]))/_xlfn.STDEV.P(Table2[6M Return vs Nifty])</f>
        <v>0.52940729039898049</v>
      </c>
      <c r="M440">
        <v>11.9133234861393</v>
      </c>
      <c r="N440">
        <f>(Table2[[#This Row],[1W Return vs Nifty]]-AVERAGE(Table2[1W Return vs Nifty]))/_xlfn.STDEV.P(Table2[1W Return vs Nifty])</f>
        <v>3.2190726743420983</v>
      </c>
      <c r="O440">
        <v>350.2</v>
      </c>
      <c r="P440">
        <v>337.95610404574398</v>
      </c>
      <c r="Q440">
        <v>314.748880683724</v>
      </c>
      <c r="R440">
        <v>86.075445403774907</v>
      </c>
      <c r="S440" s="1">
        <f>(Table2[[#This Row],[Close Price]]-Table2[[#This Row],[20D EMA]])/Table2[[#This Row],[20D EMA]]</f>
        <v>0.14163335237007432</v>
      </c>
      <c r="T440" s="1">
        <f>(Table2[[#This Row],[Close Price]]-Table2[[#This Row],[50D EMA]])/Table2[[#This Row],[50D EMA]]</f>
        <v>0.18299387173041018</v>
      </c>
      <c r="U440" s="1">
        <f>(Table2[[#This Row],[Close Price]]-Table2[[#This Row],[200D EMA]])/Table2[[#This Row],[200D EMA]]</f>
        <v>0.27021897307949377</v>
      </c>
      <c r="V440">
        <v>1.95312483412423</v>
      </c>
      <c r="W440">
        <v>389</v>
      </c>
      <c r="X440">
        <v>407.45</v>
      </c>
      <c r="Y440">
        <v>351</v>
      </c>
      <c r="Z440">
        <v>407.45</v>
      </c>
      <c r="AA440">
        <v>325.10000000000002</v>
      </c>
      <c r="AB440">
        <v>407.45</v>
      </c>
      <c r="AC440" s="1">
        <f>(Table2[[#This Row],[Close Price]]/Table2[[#This Row],[Day Low]])-1</f>
        <v>2.7763496143958788E-2</v>
      </c>
      <c r="AD440" s="1">
        <f>(Table2[[#This Row],[Day High]]/Table2[[#This Row],[Close Price]])-1</f>
        <v>1.9134567283641823E-2</v>
      </c>
      <c r="AE440" s="1">
        <f>(Table2[[#This Row],[Close Price]]/Table2[[#This Row],[Current Week Low]])-1</f>
        <v>0.13903133903133913</v>
      </c>
      <c r="AF440" s="1">
        <f>(Table2[[#This Row],[Current Week High]]/Table2[[#This Row],[Close Price]])-1</f>
        <v>1.9134567283641823E-2</v>
      </c>
      <c r="AG440" s="1">
        <f>(Table2[[#This Row],[Close Price]]/Table2[[#This Row],[Current Month Low]])-1</f>
        <v>0.22977545370655172</v>
      </c>
      <c r="AH440" s="1">
        <f>(Table2[[#This Row],[Current Month High]]/Table2[[#This Row],[Close Price]])-1</f>
        <v>1.9134567283641823E-2</v>
      </c>
      <c r="AI440">
        <v>1.9134567283641799</v>
      </c>
      <c r="AJ440">
        <v>59.856057576969199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-0.04</v>
      </c>
      <c r="AM440" t="s">
        <v>3202</v>
      </c>
      <c r="AN440">
        <v>22.09</v>
      </c>
      <c r="AO440" t="s">
        <v>3203</v>
      </c>
      <c r="AP440">
        <v>-6.4347804152142002E-2</v>
      </c>
      <c r="AQ440">
        <f>(Table2[[#This Row],[Sharpe Ratio]]-AVERAGE(Table2[Sharpe Ratio]))/_xlfn.STDEV.P(Table2[Sharpe Ratio])</f>
        <v>-1.5086744123688784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3.5463260168818387</v>
      </c>
      <c r="AS440">
        <f>_xlfn.RANK.AVG(Table2[[#This Row],[1Y Return vs Nifty Z-Score]],Table2[1Y Return vs Nifty Z-Score])</f>
        <v>409</v>
      </c>
      <c r="AT440">
        <f>_xlfn.RANK.AVG(Table2[[#This Row],[6M Return vs Nifty Z-Score]],Table2[6M Return vs Nifty Z-Score])</f>
        <v>166</v>
      </c>
      <c r="AU440">
        <f>_xlfn.RANK.AVG(Table2[[#This Row],[Sharpe Ratio Z-Score]],Table2[Sharpe Ratio Z-Score])</f>
        <v>686</v>
      </c>
      <c r="AV440">
        <f>(Table2[[#This Row],[Rank 1Y]]+Table2[[#This Row],[Rank 6M]]+Table2[[#This Row],[Rank Sharpe]])/3</f>
        <v>420.33333333333331</v>
      </c>
    </row>
    <row r="441" spans="1:48" x14ac:dyDescent="0.3">
      <c r="A441" t="s">
        <v>1639</v>
      </c>
      <c r="B441" t="s">
        <v>1640</v>
      </c>
      <c r="C441" t="s">
        <v>3169</v>
      </c>
      <c r="D441" t="s">
        <v>144</v>
      </c>
      <c r="E441">
        <v>5540.6850000000004</v>
      </c>
      <c r="F441">
        <v>194.41</v>
      </c>
      <c r="G441">
        <v>45.438044811067201</v>
      </c>
      <c r="H441">
        <f>(Table2[[#This Row],[1Y Return vs Nifty]]-AVERAGE(Table2[1Y Return vs Nifty]))/_xlfn.STDEV.P(Table2[1Y Return vs Nifty])</f>
        <v>0.27855798175060059</v>
      </c>
      <c r="I441">
        <v>-8.6697423720237197</v>
      </c>
      <c r="J441">
        <f>(Table2[[#This Row],[1M Return vs Nifty]]-AVERAGE(Table2[1M Return vs Nifty]))/_xlfn.STDEV.P(Table2[1M Return vs Nifty])</f>
        <v>-0.77990458033199372</v>
      </c>
      <c r="K441">
        <v>-11.6973958398041</v>
      </c>
      <c r="L441">
        <f>(Table2[[#This Row],[6M Return vs Nifty]]-AVERAGE(Table2[6M Return vs Nifty]))/_xlfn.STDEV.P(Table2[6M Return vs Nifty])</f>
        <v>-0.82148150020419053</v>
      </c>
      <c r="M441">
        <v>-5.8512367144655899</v>
      </c>
      <c r="N441">
        <f>(Table2[[#This Row],[1W Return vs Nifty]]-AVERAGE(Table2[1W Return vs Nifty]))/_xlfn.STDEV.P(Table2[1W Return vs Nifty])</f>
        <v>-0.89420231781904336</v>
      </c>
      <c r="O441">
        <v>199.54</v>
      </c>
      <c r="P441">
        <v>202.08832036541699</v>
      </c>
      <c r="Q441">
        <v>188.441558103956</v>
      </c>
      <c r="R441">
        <v>40.607617013776299</v>
      </c>
      <c r="S441" s="1">
        <f>(Table2[[#This Row],[Close Price]]-Table2[[#This Row],[20D EMA]])/Table2[[#This Row],[20D EMA]]</f>
        <v>-2.5709131001302975E-2</v>
      </c>
      <c r="T441" s="1">
        <f>(Table2[[#This Row],[Close Price]]-Table2[[#This Row],[50D EMA]])/Table2[[#This Row],[50D EMA]]</f>
        <v>-3.7994874476333027E-2</v>
      </c>
      <c r="U441" s="1">
        <f>(Table2[[#This Row],[Close Price]]-Table2[[#This Row],[200D EMA]])/Table2[[#This Row],[200D EMA]]</f>
        <v>3.1672641407217816E-2</v>
      </c>
      <c r="V441">
        <v>0.51212338448834205</v>
      </c>
      <c r="W441">
        <v>191</v>
      </c>
      <c r="X441">
        <v>195.8</v>
      </c>
      <c r="Y441">
        <v>191</v>
      </c>
      <c r="Z441">
        <v>198.15</v>
      </c>
      <c r="AA441">
        <v>191</v>
      </c>
      <c r="AB441">
        <v>212.9</v>
      </c>
      <c r="AC441" s="1">
        <f>(Table2[[#This Row],[Close Price]]/Table2[[#This Row],[Day Low]])-1</f>
        <v>1.7853403141361301E-2</v>
      </c>
      <c r="AD441" s="1">
        <f>(Table2[[#This Row],[Day High]]/Table2[[#This Row],[Close Price]])-1</f>
        <v>7.1498379712977567E-3</v>
      </c>
      <c r="AE441" s="1">
        <f>(Table2[[#This Row],[Close Price]]/Table2[[#This Row],[Current Week Low]])-1</f>
        <v>1.7853403141361301E-2</v>
      </c>
      <c r="AF441" s="1">
        <f>(Table2[[#This Row],[Current Week High]]/Table2[[#This Row],[Close Price]])-1</f>
        <v>1.9237693534283284E-2</v>
      </c>
      <c r="AG441" s="1">
        <f>(Table2[[#This Row],[Close Price]]/Table2[[#This Row],[Current Month Low]])-1</f>
        <v>1.7853403141361301E-2</v>
      </c>
      <c r="AH441" s="1">
        <f>(Table2[[#This Row],[Current Month High]]/Table2[[#This Row],[Close Price]])-1</f>
        <v>9.5108276323234486E-2</v>
      </c>
      <c r="AI441">
        <v>36.284141762254997</v>
      </c>
      <c r="AJ441">
        <v>77.3813868613138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0.08</v>
      </c>
      <c r="AM441" t="s">
        <v>3203</v>
      </c>
      <c r="AN441">
        <v>-2.69</v>
      </c>
      <c r="AO441" t="s">
        <v>3202</v>
      </c>
      <c r="AP441">
        <v>3.0857916408344999E-2</v>
      </c>
      <c r="AQ441">
        <f>(Table2[[#This Row],[Sharpe Ratio]]-AVERAGE(Table2[Sharpe Ratio]))/_xlfn.STDEV.P(Table2[Sharpe Ratio])</f>
        <v>-0.39702563532087914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221</v>
      </c>
      <c r="AT441">
        <f>_xlfn.RANK.AVG(Table2[[#This Row],[6M Return vs Nifty Z-Score]],Table2[6M Return vs Nifty Z-Score])</f>
        <v>594</v>
      </c>
      <c r="AU441">
        <f>_xlfn.RANK.AVG(Table2[[#This Row],[Sharpe Ratio Z-Score]],Table2[Sharpe Ratio Z-Score])</f>
        <v>447</v>
      </c>
      <c r="AV441">
        <f>(Table2[[#This Row],[Rank 1Y]]+Table2[[#This Row],[Rank 6M]]+Table2[[#This Row],[Rank Sharpe]])/3</f>
        <v>420.66666666666669</v>
      </c>
    </row>
    <row r="442" spans="1:48" x14ac:dyDescent="0.3">
      <c r="A442" t="s">
        <v>291</v>
      </c>
      <c r="B442" t="s">
        <v>292</v>
      </c>
      <c r="C442" t="s">
        <v>3158</v>
      </c>
      <c r="D442" t="s">
        <v>293</v>
      </c>
      <c r="E442">
        <v>94588.881933475001</v>
      </c>
      <c r="F442">
        <v>87.97</v>
      </c>
      <c r="G442">
        <v>6.90882342918965</v>
      </c>
      <c r="H442">
        <f>(Table2[[#This Row],[1Y Return vs Nifty]]-AVERAGE(Table2[1Y Return vs Nifty]))/_xlfn.STDEV.P(Table2[1Y Return vs Nifty])</f>
        <v>-0.35793864533483816</v>
      </c>
      <c r="I442">
        <v>-15.056036468952801</v>
      </c>
      <c r="J442">
        <f>(Table2[[#This Row],[1M Return vs Nifty]]-AVERAGE(Table2[1M Return vs Nifty]))/_xlfn.STDEV.P(Table2[1M Return vs Nifty])</f>
        <v>-1.3839813062450645</v>
      </c>
      <c r="K442">
        <v>-6.7151889121362798</v>
      </c>
      <c r="L442">
        <f>(Table2[[#This Row],[6M Return vs Nifty]]-AVERAGE(Table2[6M Return vs Nifty]))/_xlfn.STDEV.P(Table2[6M Return vs Nifty])</f>
        <v>-0.66681434063956957</v>
      </c>
      <c r="M442">
        <v>-7.9625047060018597</v>
      </c>
      <c r="N442">
        <f>(Table2[[#This Row],[1W Return vs Nifty]]-AVERAGE(Table2[1W Return vs Nifty]))/_xlfn.STDEV.P(Table2[1W Return vs Nifty])</f>
        <v>-1.3830534761517286</v>
      </c>
      <c r="O442">
        <v>92.17</v>
      </c>
      <c r="P442">
        <v>92.324583410033597</v>
      </c>
      <c r="Q442">
        <v>83.922019300968799</v>
      </c>
      <c r="R442">
        <v>31.020612123218399</v>
      </c>
      <c r="S442" s="1">
        <f>(Table2[[#This Row],[Close Price]]-Table2[[#This Row],[20D EMA]])/Table2[[#This Row],[20D EMA]]</f>
        <v>-4.5567972225236009E-2</v>
      </c>
      <c r="T442" s="1">
        <f>(Table2[[#This Row],[Close Price]]-Table2[[#This Row],[50D EMA]])/Table2[[#This Row],[50D EMA]]</f>
        <v>-4.716602284240963E-2</v>
      </c>
      <c r="U442" s="1">
        <f>(Table2[[#This Row],[Close Price]]-Table2[[#This Row],[200D EMA]])/Table2[[#This Row],[200D EMA]]</f>
        <v>4.8235024999981974E-2</v>
      </c>
      <c r="V442">
        <v>0.32535137168247202</v>
      </c>
      <c r="W442">
        <v>86.44</v>
      </c>
      <c r="X442">
        <v>88.48</v>
      </c>
      <c r="Y442">
        <v>85.86</v>
      </c>
      <c r="Z442">
        <v>89.48</v>
      </c>
      <c r="AA442">
        <v>85.86</v>
      </c>
      <c r="AB442">
        <v>95.62</v>
      </c>
      <c r="AC442" s="1">
        <f>(Table2[[#This Row],[Close Price]]/Table2[[#This Row],[Day Low]])-1</f>
        <v>1.7700138824618294E-2</v>
      </c>
      <c r="AD442" s="1">
        <f>(Table2[[#This Row],[Day High]]/Table2[[#This Row],[Close Price]])-1</f>
        <v>5.7974309423667325E-3</v>
      </c>
      <c r="AE442" s="1">
        <f>(Table2[[#This Row],[Close Price]]/Table2[[#This Row],[Current Week Low]])-1</f>
        <v>2.4574889354763485E-2</v>
      </c>
      <c r="AF442" s="1">
        <f>(Table2[[#This Row],[Current Week High]]/Table2[[#This Row],[Close Price]])-1</f>
        <v>1.7164942594066313E-2</v>
      </c>
      <c r="AG442" s="1">
        <f>(Table2[[#This Row],[Close Price]]/Table2[[#This Row],[Current Month Low]])-1</f>
        <v>2.4574889354763485E-2</v>
      </c>
      <c r="AH442" s="1">
        <f>(Table2[[#This Row],[Current Month High]]/Table2[[#This Row],[Close Price]])-1</f>
        <v>8.6961464135500766E-2</v>
      </c>
      <c r="AI442">
        <v>22.6554507218369</v>
      </c>
      <c r="AJ442">
        <v>47.848739495798299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0.05</v>
      </c>
      <c r="AM442" t="s">
        <v>3203</v>
      </c>
      <c r="AN442">
        <v>-8.0500000000000007</v>
      </c>
      <c r="AO442" t="s">
        <v>3202</v>
      </c>
      <c r="AP442">
        <v>8.0580188857012E-2</v>
      </c>
      <c r="AQ442">
        <f>(Table2[[#This Row],[Sharpe Ratio]]-AVERAGE(Table2[Sharpe Ratio]))/_xlfn.STDEV.P(Table2[Sharpe Ratio])</f>
        <v>0.1835456059260277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418</v>
      </c>
      <c r="AT442">
        <f>_xlfn.RANK.AVG(Table2[[#This Row],[6M Return vs Nifty Z-Score]],Table2[6M Return vs Nifty Z-Score])</f>
        <v>545</v>
      </c>
      <c r="AU442">
        <f>_xlfn.RANK.AVG(Table2[[#This Row],[Sharpe Ratio Z-Score]],Table2[Sharpe Ratio Z-Score])</f>
        <v>301</v>
      </c>
      <c r="AV442">
        <f>(Table2[[#This Row],[Rank 1Y]]+Table2[[#This Row],[Rank 6M]]+Table2[[#This Row],[Rank Sharpe]])/3</f>
        <v>421.33333333333331</v>
      </c>
    </row>
    <row r="443" spans="1:48" x14ac:dyDescent="0.3">
      <c r="A443" t="s">
        <v>1183</v>
      </c>
      <c r="B443" t="s">
        <v>1184</v>
      </c>
      <c r="C443" t="s">
        <v>3171</v>
      </c>
      <c r="D443" t="s">
        <v>144</v>
      </c>
      <c r="E443">
        <v>10365.999167241</v>
      </c>
      <c r="F443">
        <v>192.51</v>
      </c>
      <c r="G443">
        <v>5.8694670473675101</v>
      </c>
      <c r="H443">
        <f>(Table2[[#This Row],[1Y Return vs Nifty]]-AVERAGE(Table2[1Y Return vs Nifty]))/_xlfn.STDEV.P(Table2[1Y Return vs Nifty])</f>
        <v>-0.37510864793656939</v>
      </c>
      <c r="I443">
        <v>-8.7541047889404506</v>
      </c>
      <c r="J443">
        <f>(Table2[[#This Row],[1M Return vs Nifty]]-AVERAGE(Table2[1M Return vs Nifty]))/_xlfn.STDEV.P(Table2[1M Return vs Nifty])</f>
        <v>-0.78788438392821036</v>
      </c>
      <c r="K443">
        <v>-36.819296805771501</v>
      </c>
      <c r="L443">
        <f>(Table2[[#This Row],[6M Return vs Nifty]]-AVERAGE(Table2[6M Return vs Nifty]))/_xlfn.STDEV.P(Table2[6M Return vs Nifty])</f>
        <v>-1.6013634123127096</v>
      </c>
      <c r="M443">
        <v>-1.1094399856238899</v>
      </c>
      <c r="N443">
        <f>(Table2[[#This Row],[1W Return vs Nifty]]-AVERAGE(Table2[1W Return vs Nifty]))/_xlfn.STDEV.P(Table2[1W Return vs Nifty])</f>
        <v>0.20373164071441599</v>
      </c>
      <c r="O443">
        <v>196.2</v>
      </c>
      <c r="P443">
        <v>199.908763128983</v>
      </c>
      <c r="Q443">
        <v>197.994581803035</v>
      </c>
      <c r="R443">
        <v>44.692664004643703</v>
      </c>
      <c r="S443" s="1">
        <f>(Table2[[#This Row],[Close Price]]-Table2[[#This Row],[20D EMA]])/Table2[[#This Row],[20D EMA]]</f>
        <v>-1.8807339449541275E-2</v>
      </c>
      <c r="T443" s="1">
        <f>(Table2[[#This Row],[Close Price]]-Table2[[#This Row],[50D EMA]])/Table2[[#This Row],[50D EMA]]</f>
        <v>-3.7010699346927856E-2</v>
      </c>
      <c r="U443" s="1">
        <f>(Table2[[#This Row],[Close Price]]-Table2[[#This Row],[200D EMA]])/Table2[[#This Row],[200D EMA]]</f>
        <v>-2.7700666114646888E-2</v>
      </c>
      <c r="V443">
        <v>0.44717993074683599</v>
      </c>
      <c r="W443">
        <v>188.95</v>
      </c>
      <c r="X443">
        <v>194.42</v>
      </c>
      <c r="Y443">
        <v>183.62</v>
      </c>
      <c r="Z443">
        <v>199.84</v>
      </c>
      <c r="AA443">
        <v>183.62</v>
      </c>
      <c r="AB443">
        <v>199.84</v>
      </c>
      <c r="AC443" s="1">
        <f>(Table2[[#This Row],[Close Price]]/Table2[[#This Row],[Day Low]])-1</f>
        <v>1.8840963217782392E-2</v>
      </c>
      <c r="AD443" s="1">
        <f>(Table2[[#This Row],[Day High]]/Table2[[#This Row],[Close Price]])-1</f>
        <v>9.9215625162329957E-3</v>
      </c>
      <c r="AE443" s="1">
        <f>(Table2[[#This Row],[Close Price]]/Table2[[#This Row],[Current Week Low]])-1</f>
        <v>4.8415205315325061E-2</v>
      </c>
      <c r="AF443" s="1">
        <f>(Table2[[#This Row],[Current Week High]]/Table2[[#This Row],[Close Price]])-1</f>
        <v>3.8075944106799708E-2</v>
      </c>
      <c r="AG443" s="1">
        <f>(Table2[[#This Row],[Close Price]]/Table2[[#This Row],[Current Month Low]])-1</f>
        <v>4.8415205315325061E-2</v>
      </c>
      <c r="AH443" s="1">
        <f>(Table2[[#This Row],[Current Month High]]/Table2[[#This Row],[Close Price]])-1</f>
        <v>3.8075944106799708E-2</v>
      </c>
      <c r="AI443">
        <v>47.9923120876837</v>
      </c>
      <c r="AJ443">
        <v>42.021394319439203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7.0000000000000007E-2</v>
      </c>
      <c r="AM443" t="s">
        <v>3203</v>
      </c>
      <c r="AN443">
        <v>-4.3</v>
      </c>
      <c r="AO443" t="s">
        <v>3202</v>
      </c>
      <c r="AP443">
        <v>0.15350651838302701</v>
      </c>
      <c r="AQ443">
        <f>(Table2[[#This Row],[Sharpe Ratio]]-AVERAGE(Table2[Sharpe Ratio]))/_xlfn.STDEV.P(Table2[Sharpe Ratio])</f>
        <v>1.0350539454977952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425</v>
      </c>
      <c r="AT443">
        <f>_xlfn.RANK.AVG(Table2[[#This Row],[6M Return vs Nifty Z-Score]],Table2[6M Return vs Nifty Z-Score])</f>
        <v>730</v>
      </c>
      <c r="AU443">
        <f>_xlfn.RANK.AVG(Table2[[#This Row],[Sharpe Ratio Z-Score]],Table2[Sharpe Ratio Z-Score])</f>
        <v>109</v>
      </c>
      <c r="AV443">
        <f>(Table2[[#This Row],[Rank 1Y]]+Table2[[#This Row],[Rank 6M]]+Table2[[#This Row],[Rank Sharpe]])/3</f>
        <v>421.33333333333331</v>
      </c>
    </row>
    <row r="444" spans="1:48" x14ac:dyDescent="0.3">
      <c r="A444" t="s">
        <v>1649</v>
      </c>
      <c r="B444" t="s">
        <v>1650</v>
      </c>
      <c r="C444" t="s">
        <v>3158</v>
      </c>
      <c r="D444" t="s">
        <v>51</v>
      </c>
      <c r="E444">
        <v>5433.1660789999996</v>
      </c>
      <c r="F444">
        <v>60.5</v>
      </c>
      <c r="G444">
        <v>65.534201676302601</v>
      </c>
      <c r="H444">
        <f>(Table2[[#This Row],[1Y Return vs Nifty]]-AVERAGE(Table2[1Y Return vs Nifty]))/_xlfn.STDEV.P(Table2[1Y Return vs Nifty])</f>
        <v>0.61054330622223918</v>
      </c>
      <c r="I444">
        <v>-11.454949855100701</v>
      </c>
      <c r="J444">
        <f>(Table2[[#This Row],[1M Return vs Nifty]]-AVERAGE(Table2[1M Return vs Nifty]))/_xlfn.STDEV.P(Table2[1M Return vs Nifty])</f>
        <v>-1.043356120744886</v>
      </c>
      <c r="K444">
        <v>-27.364318032932001</v>
      </c>
      <c r="L444">
        <f>(Table2[[#This Row],[6M Return vs Nifty]]-AVERAGE(Table2[6M Return vs Nifty]))/_xlfn.STDEV.P(Table2[6M Return vs Nifty])</f>
        <v>-1.3078439475915979</v>
      </c>
      <c r="M444">
        <v>-2.7466323744547299</v>
      </c>
      <c r="N444">
        <f>(Table2[[#This Row],[1W Return vs Nifty]]-AVERAGE(Table2[1W Return vs Nifty]))/_xlfn.STDEV.P(Table2[1W Return vs Nifty])</f>
        <v>-0.17535021857671082</v>
      </c>
      <c r="O444">
        <v>62.4</v>
      </c>
      <c r="P444">
        <v>65.166270612882698</v>
      </c>
      <c r="Q444">
        <v>62.172985390728897</v>
      </c>
      <c r="R444">
        <v>35.6542673516661</v>
      </c>
      <c r="S444" s="1">
        <f>(Table2[[#This Row],[Close Price]]-Table2[[#This Row],[20D EMA]])/Table2[[#This Row],[20D EMA]]</f>
        <v>-3.0448717948717927E-2</v>
      </c>
      <c r="T444" s="1">
        <f>(Table2[[#This Row],[Close Price]]-Table2[[#This Row],[50D EMA]])/Table2[[#This Row],[50D EMA]]</f>
        <v>-7.1605610832058644E-2</v>
      </c>
      <c r="U444" s="1">
        <f>(Table2[[#This Row],[Close Price]]-Table2[[#This Row],[200D EMA]])/Table2[[#This Row],[200D EMA]]</f>
        <v>-2.6908558117564176E-2</v>
      </c>
      <c r="V444">
        <v>0.83335681763064995</v>
      </c>
      <c r="W444">
        <v>59.65</v>
      </c>
      <c r="X444">
        <v>62.31</v>
      </c>
      <c r="Y444">
        <v>59.21</v>
      </c>
      <c r="Z444">
        <v>64.150000000000006</v>
      </c>
      <c r="AA444">
        <v>59.21</v>
      </c>
      <c r="AB444">
        <v>64.150000000000006</v>
      </c>
      <c r="AC444" s="1">
        <f>(Table2[[#This Row],[Close Price]]/Table2[[#This Row],[Day Low]])-1</f>
        <v>1.4249790444258226E-2</v>
      </c>
      <c r="AD444" s="1">
        <f>(Table2[[#This Row],[Day High]]/Table2[[#This Row],[Close Price]])-1</f>
        <v>2.9917355371900767E-2</v>
      </c>
      <c r="AE444" s="1">
        <f>(Table2[[#This Row],[Close Price]]/Table2[[#This Row],[Current Week Low]])-1</f>
        <v>2.1786860327647428E-2</v>
      </c>
      <c r="AF444" s="1">
        <f>(Table2[[#This Row],[Current Week High]]/Table2[[#This Row],[Close Price]])-1</f>
        <v>6.0330578512396871E-2</v>
      </c>
      <c r="AG444" s="1">
        <f>(Table2[[#This Row],[Close Price]]/Table2[[#This Row],[Current Month Low]])-1</f>
        <v>2.1786860327647428E-2</v>
      </c>
      <c r="AH444" s="1">
        <f>(Table2[[#This Row],[Current Month High]]/Table2[[#This Row],[Close Price]])-1</f>
        <v>6.0330578512396871E-2</v>
      </c>
      <c r="AI444">
        <v>64.677685950413206</v>
      </c>
      <c r="AJ444">
        <v>103.020134228187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</v>
      </c>
      <c r="AM444" t="s">
        <v>3202</v>
      </c>
      <c r="AN444">
        <v>-3.77</v>
      </c>
      <c r="AO444" t="s">
        <v>3202</v>
      </c>
      <c r="AP444">
        <v>4.3253473453260999E-2</v>
      </c>
      <c r="AQ444">
        <f>(Table2[[#This Row],[Sharpe Ratio]]-AVERAGE(Table2[Sharpe Ratio]))/_xlfn.STDEV.P(Table2[Sharpe Ratio])</f>
        <v>-0.25229162407987332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146</v>
      </c>
      <c r="AT444">
        <f>_xlfn.RANK.AVG(Table2[[#This Row],[6M Return vs Nifty Z-Score]],Table2[6M Return vs Nifty Z-Score])</f>
        <v>710</v>
      </c>
      <c r="AU444">
        <f>_xlfn.RANK.AVG(Table2[[#This Row],[Sharpe Ratio Z-Score]],Table2[Sharpe Ratio Z-Score])</f>
        <v>408</v>
      </c>
      <c r="AV444">
        <f>(Table2[[#This Row],[Rank 1Y]]+Table2[[#This Row],[Rank 6M]]+Table2[[#This Row],[Rank Sharpe]])/3</f>
        <v>421.33333333333331</v>
      </c>
    </row>
    <row r="445" spans="1:48" x14ac:dyDescent="0.3">
      <c r="A445" t="s">
        <v>1977</v>
      </c>
      <c r="B445" t="s">
        <v>1978</v>
      </c>
      <c r="C445" t="s">
        <v>3170</v>
      </c>
      <c r="D445" t="s">
        <v>127</v>
      </c>
      <c r="E445">
        <v>3500.9691969</v>
      </c>
      <c r="F445">
        <v>800.05</v>
      </c>
      <c r="G445">
        <v>41.941800541576001</v>
      </c>
      <c r="H445">
        <f>(Table2[[#This Row],[1Y Return vs Nifty]]-AVERAGE(Table2[1Y Return vs Nifty]))/_xlfn.STDEV.P(Table2[1Y Return vs Nifty])</f>
        <v>0.220800580869288</v>
      </c>
      <c r="I445">
        <v>-7.4383848604244402</v>
      </c>
      <c r="J445">
        <f>(Table2[[#This Row],[1M Return vs Nifty]]-AVERAGE(Table2[1M Return vs Nifty]))/_xlfn.STDEV.P(Table2[1M Return vs Nifty])</f>
        <v>-0.663431019492846</v>
      </c>
      <c r="K445">
        <v>-24.248561223175599</v>
      </c>
      <c r="L445">
        <f>(Table2[[#This Row],[6M Return vs Nifty]]-AVERAGE(Table2[6M Return vs Nifty]))/_xlfn.STDEV.P(Table2[6M Return vs Nifty])</f>
        <v>-1.2111186885536862</v>
      </c>
      <c r="M445">
        <v>2.2038738019180601</v>
      </c>
      <c r="N445">
        <f>(Table2[[#This Row],[1W Return vs Nifty]]-AVERAGE(Table2[1W Return vs Nifty]))/_xlfn.STDEV.P(Table2[1W Return vs Nifty])</f>
        <v>0.97090913284365876</v>
      </c>
      <c r="O445">
        <v>783.43</v>
      </c>
      <c r="P445">
        <v>821.26383093958498</v>
      </c>
      <c r="Q445">
        <v>766.93228835081504</v>
      </c>
      <c r="R445">
        <v>66.877305397595805</v>
      </c>
      <c r="S445" s="1">
        <f>(Table2[[#This Row],[Close Price]]-Table2[[#This Row],[20D EMA]])/Table2[[#This Row],[20D EMA]]</f>
        <v>2.1214403328950901E-2</v>
      </c>
      <c r="T445" s="1">
        <f>(Table2[[#This Row],[Close Price]]-Table2[[#This Row],[50D EMA]])/Table2[[#This Row],[50D EMA]]</f>
        <v>-2.5830713761392454E-2</v>
      </c>
      <c r="U445" s="1">
        <f>(Table2[[#This Row],[Close Price]]-Table2[[#This Row],[200D EMA]])/Table2[[#This Row],[200D EMA]]</f>
        <v>4.3182054207679933E-2</v>
      </c>
      <c r="V445">
        <v>0.60989677507093698</v>
      </c>
      <c r="W445">
        <v>780.15</v>
      </c>
      <c r="X445">
        <v>810</v>
      </c>
      <c r="Y445">
        <v>744.3</v>
      </c>
      <c r="Z445">
        <v>810</v>
      </c>
      <c r="AA445">
        <v>733.1</v>
      </c>
      <c r="AB445">
        <v>810</v>
      </c>
      <c r="AC445" s="1">
        <f>(Table2[[#This Row],[Close Price]]/Table2[[#This Row],[Day Low]])-1</f>
        <v>2.5507915144523441E-2</v>
      </c>
      <c r="AD445" s="1">
        <f>(Table2[[#This Row],[Day High]]/Table2[[#This Row],[Close Price]])-1</f>
        <v>1.2436722704830983E-2</v>
      </c>
      <c r="AE445" s="1">
        <f>(Table2[[#This Row],[Close Price]]/Table2[[#This Row],[Current Week Low]])-1</f>
        <v>7.4902593040440779E-2</v>
      </c>
      <c r="AF445" s="1">
        <f>(Table2[[#This Row],[Current Week High]]/Table2[[#This Row],[Close Price]])-1</f>
        <v>1.2436722704830983E-2</v>
      </c>
      <c r="AG445" s="1">
        <f>(Table2[[#This Row],[Close Price]]/Table2[[#This Row],[Current Month Low]])-1</f>
        <v>9.1324512344836961E-2</v>
      </c>
      <c r="AH445" s="1">
        <f>(Table2[[#This Row],[Current Month High]]/Table2[[#This Row],[Close Price]])-1</f>
        <v>1.2436722704830983E-2</v>
      </c>
      <c r="AI445">
        <v>35.366539591275497</v>
      </c>
      <c r="AJ445">
        <v>88.913813459267899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-0.08</v>
      </c>
      <c r="AM445" t="s">
        <v>3202</v>
      </c>
      <c r="AN445">
        <v>-0.38</v>
      </c>
      <c r="AO445" t="s">
        <v>3202</v>
      </c>
      <c r="AP445">
        <v>7.0188739529228994E-2</v>
      </c>
      <c r="AQ445">
        <f>(Table2[[#This Row],[Sharpe Ratio]]-AVERAGE(Table2[Sharpe Ratio]))/_xlfn.STDEV.P(Table2[Sharpe Ratio])</f>
        <v>6.2212120196594729E-2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236</v>
      </c>
      <c r="AT445">
        <f>_xlfn.RANK.AVG(Table2[[#This Row],[6M Return vs Nifty Z-Score]],Table2[6M Return vs Nifty Z-Score])</f>
        <v>697</v>
      </c>
      <c r="AU445">
        <f>_xlfn.RANK.AVG(Table2[[#This Row],[Sharpe Ratio Z-Score]],Table2[Sharpe Ratio Z-Score])</f>
        <v>331</v>
      </c>
      <c r="AV445">
        <f>(Table2[[#This Row],[Rank 1Y]]+Table2[[#This Row],[Rank 6M]]+Table2[[#This Row],[Rank Sharpe]])/3</f>
        <v>421.33333333333331</v>
      </c>
    </row>
    <row r="446" spans="1:48" x14ac:dyDescent="0.3">
      <c r="A446" t="s">
        <v>1969</v>
      </c>
      <c r="B446" t="s">
        <v>1970</v>
      </c>
      <c r="C446" t="s">
        <v>3157</v>
      </c>
      <c r="D446" t="s">
        <v>279</v>
      </c>
      <c r="E446">
        <v>3558.8440927000001</v>
      </c>
      <c r="F446">
        <v>1329.25</v>
      </c>
      <c r="G446">
        <v>8.5601751054339701</v>
      </c>
      <c r="H446">
        <f>(Table2[[#This Row],[1Y Return vs Nifty]]-AVERAGE(Table2[1Y Return vs Nifty]))/_xlfn.STDEV.P(Table2[1Y Return vs Nifty])</f>
        <v>-0.33065857752231342</v>
      </c>
      <c r="I446">
        <v>6.4478424117249702</v>
      </c>
      <c r="J446">
        <f>(Table2[[#This Row],[1M Return vs Nifty]]-AVERAGE(Table2[1M Return vs Nifty]))/_xlfn.STDEV.P(Table2[1M Return vs Nifty])</f>
        <v>0.650061058781225</v>
      </c>
      <c r="K446">
        <v>-10.0445718452462</v>
      </c>
      <c r="L446">
        <f>(Table2[[#This Row],[6M Return vs Nifty]]-AVERAGE(Table2[6M Return vs Nifty]))/_xlfn.STDEV.P(Table2[6M Return vs Nifty])</f>
        <v>-0.77017138879976821</v>
      </c>
      <c r="M446">
        <v>-4.0908167278066498</v>
      </c>
      <c r="N446">
        <f>(Table2[[#This Row],[1W Return vs Nifty]]-AVERAGE(Table2[1W Return vs Nifty]))/_xlfn.STDEV.P(Table2[1W Return vs Nifty])</f>
        <v>-0.4865878638131228</v>
      </c>
      <c r="O446">
        <v>1355.32</v>
      </c>
      <c r="P446">
        <v>1360.6583267637</v>
      </c>
      <c r="Q446">
        <v>1319.7324060378401</v>
      </c>
      <c r="R446">
        <v>39.8130861989804</v>
      </c>
      <c r="S446" s="1">
        <f>(Table2[[#This Row],[Close Price]]-Table2[[#This Row],[20D EMA]])/Table2[[#This Row],[20D EMA]]</f>
        <v>-1.9235309742348626E-2</v>
      </c>
      <c r="T446" s="1">
        <f>(Table2[[#This Row],[Close Price]]-Table2[[#This Row],[50D EMA]])/Table2[[#This Row],[50D EMA]]</f>
        <v>-2.3083184180707636E-2</v>
      </c>
      <c r="U446" s="1">
        <f>(Table2[[#This Row],[Close Price]]-Table2[[#This Row],[200D EMA]])/Table2[[#This Row],[200D EMA]]</f>
        <v>7.2117604437206204E-3</v>
      </c>
      <c r="V446">
        <v>0.33469766689977798</v>
      </c>
      <c r="W446">
        <v>1319.05</v>
      </c>
      <c r="X446">
        <v>1343.55</v>
      </c>
      <c r="Y446">
        <v>1319.05</v>
      </c>
      <c r="Z446">
        <v>1386.4</v>
      </c>
      <c r="AA446">
        <v>1319.05</v>
      </c>
      <c r="AB446">
        <v>1418.8</v>
      </c>
      <c r="AC446" s="1">
        <f>(Table2[[#This Row],[Close Price]]/Table2[[#This Row],[Day Low]])-1</f>
        <v>7.7328380273682384E-3</v>
      </c>
      <c r="AD446" s="1">
        <f>(Table2[[#This Row],[Day High]]/Table2[[#This Row],[Close Price]])-1</f>
        <v>1.0757946210268932E-2</v>
      </c>
      <c r="AE446" s="1">
        <f>(Table2[[#This Row],[Close Price]]/Table2[[#This Row],[Current Week Low]])-1</f>
        <v>7.7328380273682384E-3</v>
      </c>
      <c r="AF446" s="1">
        <f>(Table2[[#This Row],[Current Week High]]/Table2[[#This Row],[Close Price]])-1</f>
        <v>4.2994169644536395E-2</v>
      </c>
      <c r="AG446" s="1">
        <f>(Table2[[#This Row],[Close Price]]/Table2[[#This Row],[Current Month Low]])-1</f>
        <v>7.7328380273682384E-3</v>
      </c>
      <c r="AH446" s="1">
        <f>(Table2[[#This Row],[Current Month High]]/Table2[[#This Row],[Close Price]])-1</f>
        <v>6.7368817002068759E-2</v>
      </c>
      <c r="AI446">
        <v>37.1412450630054</v>
      </c>
      <c r="AJ446">
        <v>38.175675675675599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-0.24</v>
      </c>
      <c r="AM446" t="s">
        <v>3202</v>
      </c>
      <c r="AN446">
        <v>-3.33</v>
      </c>
      <c r="AO446" t="s">
        <v>3202</v>
      </c>
      <c r="AP446">
        <v>8.3827312087222994E-2</v>
      </c>
      <c r="AQ446">
        <f>(Table2[[#This Row],[Sharpe Ratio]]-AVERAGE(Table2[Sharpe Ratio]))/_xlfn.STDEV.P(Table2[Sharpe Ratio])</f>
        <v>0.22145993026008781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406</v>
      </c>
      <c r="AT446">
        <f>_xlfn.RANK.AVG(Table2[[#This Row],[6M Return vs Nifty Z-Score]],Table2[6M Return vs Nifty Z-Score])</f>
        <v>576</v>
      </c>
      <c r="AU446">
        <f>_xlfn.RANK.AVG(Table2[[#This Row],[Sharpe Ratio Z-Score]],Table2[Sharpe Ratio Z-Score])</f>
        <v>286</v>
      </c>
      <c r="AV446">
        <f>(Table2[[#This Row],[Rank 1Y]]+Table2[[#This Row],[Rank 6M]]+Table2[[#This Row],[Rank Sharpe]])/3</f>
        <v>422.66666666666669</v>
      </c>
    </row>
    <row r="447" spans="1:48" x14ac:dyDescent="0.3">
      <c r="A447" t="s">
        <v>1135</v>
      </c>
      <c r="B447" t="s">
        <v>1136</v>
      </c>
      <c r="C447" t="s">
        <v>3162</v>
      </c>
      <c r="D447" t="s">
        <v>269</v>
      </c>
      <c r="E447">
        <v>11151.459511125</v>
      </c>
      <c r="F447">
        <v>2176.25</v>
      </c>
      <c r="G447">
        <v>28.642173655665999</v>
      </c>
      <c r="H447">
        <f>(Table2[[#This Row],[1Y Return vs Nifty]]-AVERAGE(Table2[1Y Return vs Nifty]))/_xlfn.STDEV.P(Table2[1Y Return vs Nifty])</f>
        <v>1.0928538307609574E-3</v>
      </c>
      <c r="I447">
        <v>0.48941227337142701</v>
      </c>
      <c r="J447">
        <f>(Table2[[#This Row],[1M Return vs Nifty]]-AVERAGE(Table2[1M Return vs Nifty]))/_xlfn.STDEV.P(Table2[1M Return vs Nifty])</f>
        <v>8.6455794925750409E-2</v>
      </c>
      <c r="K447">
        <v>19.3326956188521</v>
      </c>
      <c r="L447">
        <f>(Table2[[#This Row],[6M Return vs Nifty]]-AVERAGE(Table2[6M Return vs Nifty]))/_xlfn.STDEV.P(Table2[6M Return vs Nifty])</f>
        <v>0.14181371748106578</v>
      </c>
      <c r="M447">
        <v>0.69767865624295999</v>
      </c>
      <c r="N447">
        <f>(Table2[[#This Row],[1W Return vs Nifty]]-AVERAGE(Table2[1W Return vs Nifty]))/_xlfn.STDEV.P(Table2[1W Return vs Nifty])</f>
        <v>0.62215888200384661</v>
      </c>
      <c r="O447">
        <v>2122.0300000000002</v>
      </c>
      <c r="P447">
        <v>2072.5129475073099</v>
      </c>
      <c r="Q447">
        <v>1861.4143814638701</v>
      </c>
      <c r="R447">
        <v>69.0273330765542</v>
      </c>
      <c r="S447" s="1">
        <f>(Table2[[#This Row],[Close Price]]-Table2[[#This Row],[20D EMA]])/Table2[[#This Row],[20D EMA]]</f>
        <v>2.5551005405201527E-2</v>
      </c>
      <c r="T447" s="1">
        <f>(Table2[[#This Row],[Close Price]]-Table2[[#This Row],[50D EMA]])/Table2[[#This Row],[50D EMA]]</f>
        <v>5.0053753641181614E-2</v>
      </c>
      <c r="U447" s="1">
        <f>(Table2[[#This Row],[Close Price]]-Table2[[#This Row],[200D EMA]])/Table2[[#This Row],[200D EMA]]</f>
        <v>0.16913784575390145</v>
      </c>
      <c r="V447">
        <v>0.83118224509423</v>
      </c>
      <c r="W447">
        <v>2171.15</v>
      </c>
      <c r="X447">
        <v>2202.6999999999998</v>
      </c>
      <c r="Y447">
        <v>2114.5500000000002</v>
      </c>
      <c r="Z447">
        <v>2214</v>
      </c>
      <c r="AA447">
        <v>2085</v>
      </c>
      <c r="AB447">
        <v>2214</v>
      </c>
      <c r="AC447" s="1">
        <f>(Table2[[#This Row],[Close Price]]/Table2[[#This Row],[Day Low]])-1</f>
        <v>2.348985560647554E-3</v>
      </c>
      <c r="AD447" s="1">
        <f>(Table2[[#This Row],[Day High]]/Table2[[#This Row],[Close Price]])-1</f>
        <v>1.2153934520390486E-2</v>
      </c>
      <c r="AE447" s="1">
        <f>(Table2[[#This Row],[Close Price]]/Table2[[#This Row],[Current Week Low]])-1</f>
        <v>2.9178785084296832E-2</v>
      </c>
      <c r="AF447" s="1">
        <f>(Table2[[#This Row],[Current Week High]]/Table2[[#This Row],[Close Price]])-1</f>
        <v>1.7346352670878806E-2</v>
      </c>
      <c r="AG447" s="1">
        <f>(Table2[[#This Row],[Close Price]]/Table2[[#This Row],[Current Month Low]])-1</f>
        <v>4.3764988009592276E-2</v>
      </c>
      <c r="AH447" s="1">
        <f>(Table2[[#This Row],[Current Month High]]/Table2[[#This Row],[Close Price]])-1</f>
        <v>1.7346352670878806E-2</v>
      </c>
      <c r="AI447">
        <v>1.73463526708788</v>
      </c>
      <c r="AJ447">
        <v>60.012499540458002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-0.06</v>
      </c>
      <c r="AM447" t="s">
        <v>3202</v>
      </c>
      <c r="AN447">
        <v>4.6500000000000004</v>
      </c>
      <c r="AO447" t="s">
        <v>3203</v>
      </c>
      <c r="AP447">
        <v>-6.8798300125178E-2</v>
      </c>
      <c r="AQ447">
        <f>(Table2[[#This Row],[Sharpe Ratio]]-AVERAGE(Table2[Sharpe Ratio]))/_xlfn.STDEV.P(Table2[Sharpe Ratio])</f>
        <v>-1.5606396553874349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-0.70911840714601104</v>
      </c>
      <c r="AS447">
        <f>_xlfn.RANK.AVG(Table2[[#This Row],[1Y Return vs Nifty Z-Score]],Table2[1Y Return vs Nifty Z-Score])</f>
        <v>302</v>
      </c>
      <c r="AT447">
        <f>_xlfn.RANK.AVG(Table2[[#This Row],[6M Return vs Nifty Z-Score]],Table2[6M Return vs Nifty Z-Score])</f>
        <v>275</v>
      </c>
      <c r="AU447">
        <f>_xlfn.RANK.AVG(Table2[[#This Row],[Sharpe Ratio Z-Score]],Table2[Sharpe Ratio Z-Score])</f>
        <v>692</v>
      </c>
      <c r="AV447">
        <f>(Table2[[#This Row],[Rank 1Y]]+Table2[[#This Row],[Rank 6M]]+Table2[[#This Row],[Rank Sharpe]])/3</f>
        <v>423</v>
      </c>
    </row>
    <row r="448" spans="1:48" x14ac:dyDescent="0.3">
      <c r="A448" t="s">
        <v>837</v>
      </c>
      <c r="B448" t="s">
        <v>838</v>
      </c>
      <c r="C448" t="s">
        <v>3169</v>
      </c>
      <c r="D448" t="s">
        <v>412</v>
      </c>
      <c r="E448">
        <v>19415.144716160001</v>
      </c>
      <c r="F448">
        <v>8182.4</v>
      </c>
      <c r="G448">
        <v>-3.5365853683936299</v>
      </c>
      <c r="H448">
        <f>(Table2[[#This Row],[1Y Return vs Nifty]]-AVERAGE(Table2[1Y Return vs Nifty]))/_xlfn.STDEV.P(Table2[1Y Return vs Nifty])</f>
        <v>-0.53049514218939098</v>
      </c>
      <c r="I448">
        <v>-0.98954556173542996</v>
      </c>
      <c r="J448">
        <f>(Table2[[#This Row],[1M Return vs Nifty]]-AVERAGE(Table2[1M Return vs Nifty]))/_xlfn.STDEV.P(Table2[1M Return vs Nifty])</f>
        <v>-5.3438170687959211E-2</v>
      </c>
      <c r="K448">
        <v>27.872378226077601</v>
      </c>
      <c r="L448">
        <f>(Table2[[#This Row],[6M Return vs Nifty]]-AVERAGE(Table2[6M Return vs Nifty]))/_xlfn.STDEV.P(Table2[6M Return vs Nifty])</f>
        <v>0.40691881480411879</v>
      </c>
      <c r="M448">
        <v>-1.7182148882724499</v>
      </c>
      <c r="N448">
        <f>(Table2[[#This Row],[1W Return vs Nifty]]-AVERAGE(Table2[1W Return vs Nifty]))/_xlfn.STDEV.P(Table2[1W Return vs Nifty])</f>
        <v>6.277354467135203E-2</v>
      </c>
      <c r="O448">
        <v>8133.75</v>
      </c>
      <c r="P448">
        <v>8016.8835257226201</v>
      </c>
      <c r="Q448">
        <v>7349.8348197758396</v>
      </c>
      <c r="R448">
        <v>53.586625999738303</v>
      </c>
      <c r="S448" s="1">
        <f>(Table2[[#This Row],[Close Price]]-Table2[[#This Row],[20D EMA]])/Table2[[#This Row],[20D EMA]]</f>
        <v>5.9812509605040275E-3</v>
      </c>
      <c r="T448" s="1">
        <f>(Table2[[#This Row],[Close Price]]-Table2[[#This Row],[50D EMA]])/Table2[[#This Row],[50D EMA]]</f>
        <v>2.0645987152777091E-2</v>
      </c>
      <c r="U448" s="1">
        <f>(Table2[[#This Row],[Close Price]]-Table2[[#This Row],[200D EMA]])/Table2[[#This Row],[200D EMA]]</f>
        <v>0.11327671990450966</v>
      </c>
      <c r="V448">
        <v>0.46774374542816299</v>
      </c>
      <c r="W448">
        <v>8142.6</v>
      </c>
      <c r="X448">
        <v>8345</v>
      </c>
      <c r="Y448">
        <v>8035.35</v>
      </c>
      <c r="Z448">
        <v>8345</v>
      </c>
      <c r="AA448">
        <v>7958.1</v>
      </c>
      <c r="AB448">
        <v>8442</v>
      </c>
      <c r="AC448" s="1">
        <f>(Table2[[#This Row],[Close Price]]/Table2[[#This Row],[Day Low]])-1</f>
        <v>4.8878736521502653E-3</v>
      </c>
      <c r="AD448" s="1">
        <f>(Table2[[#This Row],[Day High]]/Table2[[#This Row],[Close Price]])-1</f>
        <v>1.9871920219006745E-2</v>
      </c>
      <c r="AE448" s="1">
        <f>(Table2[[#This Row],[Close Price]]/Table2[[#This Row],[Current Week Low]])-1</f>
        <v>1.8300385173016576E-2</v>
      </c>
      <c r="AF448" s="1">
        <f>(Table2[[#This Row],[Current Week High]]/Table2[[#This Row],[Close Price]])-1</f>
        <v>1.9871920219006745E-2</v>
      </c>
      <c r="AG448" s="1">
        <f>(Table2[[#This Row],[Close Price]]/Table2[[#This Row],[Current Month Low]])-1</f>
        <v>2.8185119563714833E-2</v>
      </c>
      <c r="AH448" s="1">
        <f>(Table2[[#This Row],[Current Month High]]/Table2[[#This Row],[Close Price]])-1</f>
        <v>3.1726632772780539E-2</v>
      </c>
      <c r="AI448">
        <v>9.7477512710207197</v>
      </c>
      <c r="AJ448">
        <v>49.134254365180503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0.01</v>
      </c>
      <c r="AM448" t="s">
        <v>3203</v>
      </c>
      <c r="AN448">
        <v>-1.21</v>
      </c>
      <c r="AO448" t="s">
        <v>3202</v>
      </c>
      <c r="AP448">
        <v>-7.7685830498599995E-4</v>
      </c>
      <c r="AQ448">
        <f>(Table2[[#This Row],[Sharpe Ratio]]-AVERAGE(Table2[Sharpe Ratio]))/_xlfn.STDEV.P(Table2[Sharpe Ratio])</f>
        <v>-0.76640216453816379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-0.88064311794004335</v>
      </c>
      <c r="AS448">
        <f>_xlfn.RANK.AVG(Table2[[#This Row],[1Y Return vs Nifty Z-Score]],Table2[1Y Return vs Nifty Z-Score])</f>
        <v>488</v>
      </c>
      <c r="AT448">
        <f>_xlfn.RANK.AVG(Table2[[#This Row],[6M Return vs Nifty Z-Score]],Table2[6M Return vs Nifty Z-Score])</f>
        <v>197</v>
      </c>
      <c r="AU448">
        <f>_xlfn.RANK.AVG(Table2[[#This Row],[Sharpe Ratio Z-Score]],Table2[Sharpe Ratio Z-Score])</f>
        <v>588</v>
      </c>
      <c r="AV448">
        <f>(Table2[[#This Row],[Rank 1Y]]+Table2[[#This Row],[Rank 6M]]+Table2[[#This Row],[Rank Sharpe]])/3</f>
        <v>424.33333333333331</v>
      </c>
    </row>
    <row r="449" spans="1:48" x14ac:dyDescent="0.3">
      <c r="A449" t="s">
        <v>2088</v>
      </c>
      <c r="B449" t="s">
        <v>2089</v>
      </c>
      <c r="C449" t="s">
        <v>3164</v>
      </c>
      <c r="D449" t="s">
        <v>258</v>
      </c>
      <c r="E449">
        <v>3047.2465440000001</v>
      </c>
      <c r="F449">
        <v>314.39999999999998</v>
      </c>
      <c r="G449">
        <v>-7.0334598616639301</v>
      </c>
      <c r="H449">
        <f>(Table2[[#This Row],[1Y Return vs Nifty]]-AVERAGE(Table2[1Y Return vs Nifty]))/_xlfn.STDEV.P(Table2[1Y Return vs Nifty])</f>
        <v>-0.58826295426759045</v>
      </c>
      <c r="I449">
        <v>-1.1334175787507199</v>
      </c>
      <c r="J449">
        <f>(Table2[[#This Row],[1M Return vs Nifty]]-AVERAGE(Table2[1M Return vs Nifty]))/_xlfn.STDEV.P(Table2[1M Return vs Nifty])</f>
        <v>-6.7046960961319388E-2</v>
      </c>
      <c r="K449">
        <v>-0.49465020264947401</v>
      </c>
      <c r="L449">
        <f>(Table2[[#This Row],[6M Return vs Nifty]]-AVERAGE(Table2[6M Return vs Nifty]))/_xlfn.STDEV.P(Table2[6M Return vs Nifty])</f>
        <v>-0.4737045266302054</v>
      </c>
      <c r="M449">
        <v>-1.72249208433832</v>
      </c>
      <c r="N449">
        <f>(Table2[[#This Row],[1W Return vs Nifty]]-AVERAGE(Table2[1W Return vs Nifty]))/_xlfn.STDEV.P(Table2[1W Return vs Nifty])</f>
        <v>6.1783186147659763E-2</v>
      </c>
      <c r="O449">
        <v>320.36</v>
      </c>
      <c r="P449">
        <v>321.61587187118101</v>
      </c>
      <c r="Q449">
        <v>307.37386394493399</v>
      </c>
      <c r="R449">
        <v>39.881475985782799</v>
      </c>
      <c r="S449" s="1">
        <f>(Table2[[#This Row],[Close Price]]-Table2[[#This Row],[20D EMA]])/Table2[[#This Row],[20D EMA]]</f>
        <v>-1.860407042077674E-2</v>
      </c>
      <c r="T449" s="1">
        <f>(Table2[[#This Row],[Close Price]]-Table2[[#This Row],[50D EMA]])/Table2[[#This Row],[50D EMA]]</f>
        <v>-2.2436305239535128E-2</v>
      </c>
      <c r="U449" s="1">
        <f>(Table2[[#This Row],[Close Price]]-Table2[[#This Row],[200D EMA]])/Table2[[#This Row],[200D EMA]]</f>
        <v>2.2858599507747095E-2</v>
      </c>
      <c r="V449">
        <v>0.73265724792987597</v>
      </c>
      <c r="W449">
        <v>300.05</v>
      </c>
      <c r="X449">
        <v>326</v>
      </c>
      <c r="Y449">
        <v>300.05</v>
      </c>
      <c r="Z449">
        <v>329.5</v>
      </c>
      <c r="AA449">
        <v>300.05</v>
      </c>
      <c r="AB449">
        <v>332.95</v>
      </c>
      <c r="AC449" s="1">
        <f>(Table2[[#This Row],[Close Price]]/Table2[[#This Row],[Day Low]])-1</f>
        <v>4.7825362439593233E-2</v>
      </c>
      <c r="AD449" s="1">
        <f>(Table2[[#This Row],[Day High]]/Table2[[#This Row],[Close Price]])-1</f>
        <v>3.6895674300254422E-2</v>
      </c>
      <c r="AE449" s="1">
        <f>(Table2[[#This Row],[Close Price]]/Table2[[#This Row],[Current Week Low]])-1</f>
        <v>4.7825362439593233E-2</v>
      </c>
      <c r="AF449" s="1">
        <f>(Table2[[#This Row],[Current Week High]]/Table2[[#This Row],[Close Price]])-1</f>
        <v>4.8027989821882944E-2</v>
      </c>
      <c r="AG449" s="1">
        <f>(Table2[[#This Row],[Close Price]]/Table2[[#This Row],[Current Month Low]])-1</f>
        <v>4.7825362439593233E-2</v>
      </c>
      <c r="AH449" s="1">
        <f>(Table2[[#This Row],[Current Month High]]/Table2[[#This Row],[Close Price]])-1</f>
        <v>5.9001272264631144E-2</v>
      </c>
      <c r="AI449">
        <v>27.7194656488549</v>
      </c>
      <c r="AJ449">
        <v>28.2480114215786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-0.12</v>
      </c>
      <c r="AM449" t="s">
        <v>3202</v>
      </c>
      <c r="AN449">
        <v>-2.69</v>
      </c>
      <c r="AO449" t="s">
        <v>3202</v>
      </c>
      <c r="AP449">
        <v>8.5967670394266005E-2</v>
      </c>
      <c r="AQ449">
        <f>(Table2[[#This Row],[Sharpe Ratio]]-AVERAGE(Table2[Sharpe Ratio]))/_xlfn.STDEV.P(Table2[Sharpe Ratio])</f>
        <v>0.24645135599019646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518</v>
      </c>
      <c r="AT449">
        <f>_xlfn.RANK.AVG(Table2[[#This Row],[6M Return vs Nifty Z-Score]],Table2[6M Return vs Nifty Z-Score])</f>
        <v>481</v>
      </c>
      <c r="AU449">
        <f>_xlfn.RANK.AVG(Table2[[#This Row],[Sharpe Ratio Z-Score]],Table2[Sharpe Ratio Z-Score])</f>
        <v>278</v>
      </c>
      <c r="AV449">
        <f>(Table2[[#This Row],[Rank 1Y]]+Table2[[#This Row],[Rank 6M]]+Table2[[#This Row],[Rank Sharpe]])/3</f>
        <v>425.66666666666669</v>
      </c>
    </row>
    <row r="450" spans="1:48" x14ac:dyDescent="0.3">
      <c r="A450" t="s">
        <v>1557</v>
      </c>
      <c r="B450" t="s">
        <v>1558</v>
      </c>
      <c r="C450" t="s">
        <v>3172</v>
      </c>
      <c r="D450" t="s">
        <v>378</v>
      </c>
      <c r="E450">
        <v>6398.9988254500004</v>
      </c>
      <c r="F450">
        <v>329.05</v>
      </c>
      <c r="G450">
        <v>20.535301101231099</v>
      </c>
      <c r="H450">
        <f>(Table2[[#This Row],[1Y Return vs Nifty]]-AVERAGE(Table2[1Y Return vs Nifty]))/_xlfn.STDEV.P(Table2[1Y Return vs Nifty])</f>
        <v>-0.13283139514293785</v>
      </c>
      <c r="I450">
        <v>-8.8307615946049598</v>
      </c>
      <c r="J450">
        <f>(Table2[[#This Row],[1M Return vs Nifty]]-AVERAGE(Table2[1M Return vs Nifty]))/_xlfn.STDEV.P(Table2[1M Return vs Nifty])</f>
        <v>-0.79513531717399344</v>
      </c>
      <c r="K450">
        <v>13.647099478850199</v>
      </c>
      <c r="L450">
        <f>(Table2[[#This Row],[6M Return vs Nifty]]-AVERAGE(Table2[6M Return vs Nifty]))/_xlfn.STDEV.P(Table2[6M Return vs Nifty])</f>
        <v>-3.4689390112119793E-2</v>
      </c>
      <c r="M450">
        <v>-5.1319943732937103</v>
      </c>
      <c r="N450">
        <f>(Table2[[#This Row],[1W Return vs Nifty]]-AVERAGE(Table2[1W Return vs Nifty]))/_xlfn.STDEV.P(Table2[1W Return vs Nifty])</f>
        <v>-0.72766616371008952</v>
      </c>
      <c r="O450">
        <v>339.82</v>
      </c>
      <c r="P450">
        <v>334.289449324543</v>
      </c>
      <c r="Q450">
        <v>291.75354453952002</v>
      </c>
      <c r="R450">
        <v>30.6622820345187</v>
      </c>
      <c r="S450" s="1">
        <f>(Table2[[#This Row],[Close Price]]-Table2[[#This Row],[20D EMA]])/Table2[[#This Row],[20D EMA]]</f>
        <v>-3.1693249367312055E-2</v>
      </c>
      <c r="T450" s="1">
        <f>(Table2[[#This Row],[Close Price]]-Table2[[#This Row],[50D EMA]])/Table2[[#This Row],[50D EMA]]</f>
        <v>-1.5673391233644047E-2</v>
      </c>
      <c r="U450" s="1">
        <f>(Table2[[#This Row],[Close Price]]-Table2[[#This Row],[200D EMA]])/Table2[[#This Row],[200D EMA]]</f>
        <v>0.12783548360773361</v>
      </c>
      <c r="V450">
        <v>0.38976472073428903</v>
      </c>
      <c r="W450">
        <v>328</v>
      </c>
      <c r="X450">
        <v>333.6</v>
      </c>
      <c r="Y450">
        <v>326</v>
      </c>
      <c r="Z450">
        <v>342.2</v>
      </c>
      <c r="AA450">
        <v>326</v>
      </c>
      <c r="AB450">
        <v>358.8</v>
      </c>
      <c r="AC450" s="1">
        <f>(Table2[[#This Row],[Close Price]]/Table2[[#This Row],[Day Low]])-1</f>
        <v>3.201219512195097E-3</v>
      </c>
      <c r="AD450" s="1">
        <f>(Table2[[#This Row],[Day High]]/Table2[[#This Row],[Close Price]])-1</f>
        <v>1.3827685762042297E-2</v>
      </c>
      <c r="AE450" s="1">
        <f>(Table2[[#This Row],[Close Price]]/Table2[[#This Row],[Current Week Low]])-1</f>
        <v>9.3558282208590082E-3</v>
      </c>
      <c r="AF450" s="1">
        <f>(Table2[[#This Row],[Current Week High]]/Table2[[#This Row],[Close Price]])-1</f>
        <v>3.9963531378209849E-2</v>
      </c>
      <c r="AG450" s="1">
        <f>(Table2[[#This Row],[Close Price]]/Table2[[#This Row],[Current Month Low]])-1</f>
        <v>9.3558282208590082E-3</v>
      </c>
      <c r="AH450" s="1">
        <f>(Table2[[#This Row],[Current Month High]]/Table2[[#This Row],[Close Price]])-1</f>
        <v>9.0411791521045393E-2</v>
      </c>
      <c r="AI450">
        <v>13.4174137669047</v>
      </c>
      <c r="AJ450">
        <v>60.433934666016498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0.01</v>
      </c>
      <c r="AM450" t="s">
        <v>3203</v>
      </c>
      <c r="AN450">
        <v>-7.35</v>
      </c>
      <c r="AO450" t="s">
        <v>3202</v>
      </c>
      <c r="AP450">
        <v>-1.044467628307E-2</v>
      </c>
      <c r="AQ450">
        <f>(Table2[[#This Row],[Sharpe Ratio]]-AVERAGE(Table2[Sharpe Ratio]))/_xlfn.STDEV.P(Table2[Sharpe Ratio])</f>
        <v>-0.87928632705266008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-2.5696085931918007</v>
      </c>
      <c r="AS450">
        <f>_xlfn.RANK.AVG(Table2[[#This Row],[1Y Return vs Nifty Z-Score]],Table2[1Y Return vs Nifty Z-Score])</f>
        <v>344</v>
      </c>
      <c r="AT450">
        <f>_xlfn.RANK.AVG(Table2[[#This Row],[6M Return vs Nifty Z-Score]],Table2[6M Return vs Nifty Z-Score])</f>
        <v>332</v>
      </c>
      <c r="AU450">
        <f>_xlfn.RANK.AVG(Table2[[#This Row],[Sharpe Ratio Z-Score]],Table2[Sharpe Ratio Z-Score])</f>
        <v>603</v>
      </c>
      <c r="AV450">
        <f>(Table2[[#This Row],[Rank 1Y]]+Table2[[#This Row],[Rank 6M]]+Table2[[#This Row],[Rank Sharpe]])/3</f>
        <v>426.33333333333331</v>
      </c>
    </row>
    <row r="451" spans="1:48" x14ac:dyDescent="0.3">
      <c r="A451" t="s">
        <v>523</v>
      </c>
      <c r="B451" t="s">
        <v>524</v>
      </c>
      <c r="C451" t="s">
        <v>3170</v>
      </c>
      <c r="D451" t="s">
        <v>258</v>
      </c>
      <c r="E451">
        <v>40750.172654800001</v>
      </c>
      <c r="F451">
        <v>4320.3999999999996</v>
      </c>
      <c r="G451">
        <v>-9.6875020478291898</v>
      </c>
      <c r="H451">
        <f>(Table2[[#This Row],[1Y Return vs Nifty]]-AVERAGE(Table2[1Y Return vs Nifty]))/_xlfn.STDEV.P(Table2[1Y Return vs Nifty])</f>
        <v>-0.63210731029268319</v>
      </c>
      <c r="I451">
        <v>-13.9072730329347</v>
      </c>
      <c r="J451">
        <f>(Table2[[#This Row],[1M Return vs Nifty]]-AVERAGE(Table2[1M Return vs Nifty]))/_xlfn.STDEV.P(Table2[1M Return vs Nifty])</f>
        <v>-1.2753202823795722</v>
      </c>
      <c r="K451">
        <v>3.2591434070935001</v>
      </c>
      <c r="L451">
        <f>(Table2[[#This Row],[6M Return vs Nifty]]-AVERAGE(Table2[6M Return vs Nifty]))/_xlfn.STDEV.P(Table2[6M Return vs Nifty])</f>
        <v>-0.35717211365743745</v>
      </c>
      <c r="M451">
        <v>-3.2520945479523999</v>
      </c>
      <c r="N451">
        <f>(Table2[[#This Row],[1W Return vs Nifty]]-AVERAGE(Table2[1W Return vs Nifty]))/_xlfn.STDEV.P(Table2[1W Return vs Nifty])</f>
        <v>-0.29238688564041826</v>
      </c>
      <c r="O451">
        <v>4376.1099999999997</v>
      </c>
      <c r="P451">
        <v>4339.9043255190199</v>
      </c>
      <c r="Q451">
        <v>3981.6348167782298</v>
      </c>
      <c r="R451">
        <v>44.657218182888698</v>
      </c>
      <c r="S451" s="1">
        <f>(Table2[[#This Row],[Close Price]]-Table2[[#This Row],[20D EMA]])/Table2[[#This Row],[20D EMA]]</f>
        <v>-1.2730484379963035E-2</v>
      </c>
      <c r="T451" s="1">
        <f>(Table2[[#This Row],[Close Price]]-Table2[[#This Row],[50D EMA]])/Table2[[#This Row],[50D EMA]]</f>
        <v>-4.4941832943950306E-3</v>
      </c>
      <c r="U451" s="1">
        <f>(Table2[[#This Row],[Close Price]]-Table2[[#This Row],[200D EMA]])/Table2[[#This Row],[200D EMA]]</f>
        <v>8.508193212352011E-2</v>
      </c>
      <c r="V451">
        <v>0.85032655511238997</v>
      </c>
      <c r="W451">
        <v>4282.3</v>
      </c>
      <c r="X451">
        <v>4363</v>
      </c>
      <c r="Y451">
        <v>4209.2</v>
      </c>
      <c r="Z451">
        <v>4419.2</v>
      </c>
      <c r="AA451">
        <v>4209.2</v>
      </c>
      <c r="AB451">
        <v>4449.8999999999996</v>
      </c>
      <c r="AC451" s="1">
        <f>(Table2[[#This Row],[Close Price]]/Table2[[#This Row],[Day Low]])-1</f>
        <v>8.8970880134506825E-3</v>
      </c>
      <c r="AD451" s="1">
        <f>(Table2[[#This Row],[Day High]]/Table2[[#This Row],[Close Price]])-1</f>
        <v>9.8601981298029884E-3</v>
      </c>
      <c r="AE451" s="1">
        <f>(Table2[[#This Row],[Close Price]]/Table2[[#This Row],[Current Week Low]])-1</f>
        <v>2.6418321771357833E-2</v>
      </c>
      <c r="AF451" s="1">
        <f>(Table2[[#This Row],[Current Week High]]/Table2[[#This Row],[Close Price]])-1</f>
        <v>2.2868252939542755E-2</v>
      </c>
      <c r="AG451" s="1">
        <f>(Table2[[#This Row],[Close Price]]/Table2[[#This Row],[Current Month Low]])-1</f>
        <v>2.6418321771357833E-2</v>
      </c>
      <c r="AH451" s="1">
        <f>(Table2[[#This Row],[Current Month High]]/Table2[[#This Row],[Close Price]])-1</f>
        <v>2.9974076474400535E-2</v>
      </c>
      <c r="AI451">
        <v>14.5715674474585</v>
      </c>
      <c r="AJ451">
        <v>29.351357015613502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0.01</v>
      </c>
      <c r="AM451" t="s">
        <v>3203</v>
      </c>
      <c r="AN451">
        <v>-1.47</v>
      </c>
      <c r="AO451" t="s">
        <v>3202</v>
      </c>
      <c r="AP451">
        <v>8.0609330105339994E-2</v>
      </c>
      <c r="AQ451">
        <f>(Table2[[#This Row],[Sharpe Ratio]]-AVERAGE(Table2[Sharpe Ratio]))/_xlfn.STDEV.P(Table2[Sharpe Ratio])</f>
        <v>0.18388586733967757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-2.3731007246304334</v>
      </c>
      <c r="AS451">
        <f>_xlfn.RANK.AVG(Table2[[#This Row],[1Y Return vs Nifty Z-Score]],Table2[1Y Return vs Nifty Z-Score])</f>
        <v>541</v>
      </c>
      <c r="AT451">
        <f>_xlfn.RANK.AVG(Table2[[#This Row],[6M Return vs Nifty Z-Score]],Table2[6M Return vs Nifty Z-Score])</f>
        <v>439</v>
      </c>
      <c r="AU451">
        <f>_xlfn.RANK.AVG(Table2[[#This Row],[Sharpe Ratio Z-Score]],Table2[Sharpe Ratio Z-Score])</f>
        <v>300</v>
      </c>
      <c r="AV451">
        <f>(Table2[[#This Row],[Rank 1Y]]+Table2[[#This Row],[Rank 6M]]+Table2[[#This Row],[Rank Sharpe]])/3</f>
        <v>426.66666666666669</v>
      </c>
    </row>
    <row r="452" spans="1:48" x14ac:dyDescent="0.3">
      <c r="A452" t="s">
        <v>44</v>
      </c>
      <c r="B452" t="s">
        <v>45</v>
      </c>
      <c r="C452" t="s">
        <v>3161</v>
      </c>
      <c r="D452" t="s">
        <v>46</v>
      </c>
      <c r="E452">
        <v>498023.15278</v>
      </c>
      <c r="F452">
        <v>3622</v>
      </c>
      <c r="G452">
        <v>-3.9619633679424999</v>
      </c>
      <c r="H452">
        <f>(Table2[[#This Row],[1Y Return vs Nifty]]-AVERAGE(Table2[1Y Return vs Nifty]))/_xlfn.STDEV.P(Table2[1Y Return vs Nifty])</f>
        <v>-0.53752231928351624</v>
      </c>
      <c r="I452">
        <v>-5.7268960743488497</v>
      </c>
      <c r="J452">
        <f>(Table2[[#This Row],[1M Return vs Nifty]]-AVERAGE(Table2[1M Return vs Nifty]))/_xlfn.STDEV.P(Table2[1M Return vs Nifty])</f>
        <v>-0.50154205436882726</v>
      </c>
      <c r="K452">
        <v>-13.659932103590799</v>
      </c>
      <c r="L452">
        <f>(Table2[[#This Row],[6M Return vs Nifty]]-AVERAGE(Table2[6M Return vs Nifty]))/_xlfn.STDEV.P(Table2[6M Return vs Nifty])</f>
        <v>-0.8824062899347811</v>
      </c>
      <c r="M452">
        <v>-4.2536403601589399</v>
      </c>
      <c r="N452">
        <f>(Table2[[#This Row],[1W Return vs Nifty]]-AVERAGE(Table2[1W Return vs Nifty]))/_xlfn.STDEV.P(Table2[1W Return vs Nifty])</f>
        <v>-0.52428867754138553</v>
      </c>
      <c r="O452">
        <v>3619.23</v>
      </c>
      <c r="P452">
        <v>3617.4957823729201</v>
      </c>
      <c r="Q452">
        <v>3447.0844977975398</v>
      </c>
      <c r="R452">
        <v>51.371362213286702</v>
      </c>
      <c r="S452" s="1">
        <f>(Table2[[#This Row],[Close Price]]-Table2[[#This Row],[20D EMA]])/Table2[[#This Row],[20D EMA]]</f>
        <v>7.6535616691947783E-4</v>
      </c>
      <c r="T452" s="1">
        <f>(Table2[[#This Row],[Close Price]]-Table2[[#This Row],[50D EMA]])/Table2[[#This Row],[50D EMA]]</f>
        <v>1.2451203534300608E-3</v>
      </c>
      <c r="U452" s="1">
        <f>(Table2[[#This Row],[Close Price]]-Table2[[#This Row],[200D EMA]])/Table2[[#This Row],[200D EMA]]</f>
        <v>5.0743027133283117E-2</v>
      </c>
      <c r="V452">
        <v>0.86600009073859696</v>
      </c>
      <c r="W452">
        <v>3534</v>
      </c>
      <c r="X452">
        <v>3638.05</v>
      </c>
      <c r="Y452">
        <v>3516.4</v>
      </c>
      <c r="Z452">
        <v>3638.05</v>
      </c>
      <c r="AA452">
        <v>3516.4</v>
      </c>
      <c r="AB452">
        <v>3721.95</v>
      </c>
      <c r="AC452" s="1">
        <f>(Table2[[#This Row],[Close Price]]/Table2[[#This Row],[Day Low]])-1</f>
        <v>2.4900962082625933E-2</v>
      </c>
      <c r="AD452" s="1">
        <f>(Table2[[#This Row],[Day High]]/Table2[[#This Row],[Close Price]])-1</f>
        <v>4.4312534511319335E-3</v>
      </c>
      <c r="AE452" s="1">
        <f>(Table2[[#This Row],[Close Price]]/Table2[[#This Row],[Current Week Low]])-1</f>
        <v>3.0030713229439066E-2</v>
      </c>
      <c r="AF452" s="1">
        <f>(Table2[[#This Row],[Current Week High]]/Table2[[#This Row],[Close Price]])-1</f>
        <v>4.4312534511319335E-3</v>
      </c>
      <c r="AG452" s="1">
        <f>(Table2[[#This Row],[Close Price]]/Table2[[#This Row],[Current Month Low]])-1</f>
        <v>3.0030713229439066E-2</v>
      </c>
      <c r="AH452" s="1">
        <f>(Table2[[#This Row],[Current Month High]]/Table2[[#This Row],[Close Price]])-1</f>
        <v>2.7595251242407359E-2</v>
      </c>
      <c r="AI452">
        <v>8.2247377139701801</v>
      </c>
      <c r="AJ452">
        <v>27.264102879429299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-0.04</v>
      </c>
      <c r="AM452" t="s">
        <v>3202</v>
      </c>
      <c r="AN452">
        <v>-2.1800000000000002</v>
      </c>
      <c r="AO452" t="s">
        <v>3202</v>
      </c>
      <c r="AP452">
        <v>0.124267204235878</v>
      </c>
      <c r="AQ452">
        <f>(Table2[[#This Row],[Sharpe Ratio]]-AVERAGE(Table2[Sharpe Ratio]))/_xlfn.STDEV.P(Table2[Sharpe Ratio])</f>
        <v>0.69364748775506113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-1.752111853373449</v>
      </c>
      <c r="AS452">
        <f>_xlfn.RANK.AVG(Table2[[#This Row],[1Y Return vs Nifty Z-Score]],Table2[1Y Return vs Nifty Z-Score])</f>
        <v>491</v>
      </c>
      <c r="AT452">
        <f>_xlfn.RANK.AVG(Table2[[#This Row],[6M Return vs Nifty Z-Score]],Table2[6M Return vs Nifty Z-Score])</f>
        <v>617</v>
      </c>
      <c r="AU452">
        <f>_xlfn.RANK.AVG(Table2[[#This Row],[Sharpe Ratio Z-Score]],Table2[Sharpe Ratio Z-Score])</f>
        <v>173</v>
      </c>
      <c r="AV452">
        <f>(Table2[[#This Row],[Rank 1Y]]+Table2[[#This Row],[Rank 6M]]+Table2[[#This Row],[Rank Sharpe]])/3</f>
        <v>427</v>
      </c>
    </row>
    <row r="453" spans="1:48" x14ac:dyDescent="0.3">
      <c r="A453" t="s">
        <v>690</v>
      </c>
      <c r="B453" t="s">
        <v>691</v>
      </c>
      <c r="C453" t="s">
        <v>3170</v>
      </c>
      <c r="D453" t="s">
        <v>258</v>
      </c>
      <c r="E453">
        <v>27271.443200000002</v>
      </c>
      <c r="F453">
        <v>2463.1</v>
      </c>
      <c r="G453">
        <v>-12.6402836879583</v>
      </c>
      <c r="H453">
        <f>(Table2[[#This Row],[1Y Return vs Nifty]]-AVERAGE(Table2[1Y Return vs Nifty]))/_xlfn.STDEV.P(Table2[1Y Return vs Nifty])</f>
        <v>-0.68088679472176628</v>
      </c>
      <c r="I453">
        <v>-2.5439389420186602</v>
      </c>
      <c r="J453">
        <f>(Table2[[#This Row],[1M Return vs Nifty]]-AVERAGE(Table2[1M Return vs Nifty]))/_xlfn.STDEV.P(Table2[1M Return vs Nifty])</f>
        <v>-0.20046755105958353</v>
      </c>
      <c r="K453">
        <v>12.8898529760542</v>
      </c>
      <c r="L453">
        <f>(Table2[[#This Row],[6M Return vs Nifty]]-AVERAGE(Table2[6M Return vs Nifty]))/_xlfn.STDEV.P(Table2[6M Return vs Nifty])</f>
        <v>-5.8197278760278512E-2</v>
      </c>
      <c r="M453">
        <v>-0.64436934859345796</v>
      </c>
      <c r="N453">
        <f>(Table2[[#This Row],[1W Return vs Nifty]]-AVERAGE(Table2[1W Return vs Nifty]))/_xlfn.STDEV.P(Table2[1W Return vs Nifty])</f>
        <v>0.31141589516731205</v>
      </c>
      <c r="O453">
        <v>2463.77</v>
      </c>
      <c r="P453">
        <v>2495.7637286415402</v>
      </c>
      <c r="Q453">
        <v>2364.5084399551802</v>
      </c>
      <c r="R453">
        <v>51.850474777617002</v>
      </c>
      <c r="S453" s="1">
        <f>(Table2[[#This Row],[Close Price]]-Table2[[#This Row],[20D EMA]])/Table2[[#This Row],[20D EMA]]</f>
        <v>-2.7194096851575948E-4</v>
      </c>
      <c r="T453" s="1">
        <f>(Table2[[#This Row],[Close Price]]-Table2[[#This Row],[50D EMA]])/Table2[[#This Row],[50D EMA]]</f>
        <v>-1.3087668622910609E-2</v>
      </c>
      <c r="U453" s="1">
        <f>(Table2[[#This Row],[Close Price]]-Table2[[#This Row],[200D EMA]])/Table2[[#This Row],[200D EMA]]</f>
        <v>4.1696429743633551E-2</v>
      </c>
      <c r="V453">
        <v>0.95049567417459002</v>
      </c>
      <c r="W453">
        <v>2451</v>
      </c>
      <c r="X453">
        <v>2477.9499999999998</v>
      </c>
      <c r="Y453">
        <v>2410.0500000000002</v>
      </c>
      <c r="Z453">
        <v>2509.1999999999998</v>
      </c>
      <c r="AA453">
        <v>2410.0500000000002</v>
      </c>
      <c r="AB453">
        <v>2539.4</v>
      </c>
      <c r="AC453" s="1">
        <f>(Table2[[#This Row],[Close Price]]/Table2[[#This Row],[Day Low]])-1</f>
        <v>4.9367605059158493E-3</v>
      </c>
      <c r="AD453" s="1">
        <f>(Table2[[#This Row],[Day High]]/Table2[[#This Row],[Close Price]])-1</f>
        <v>6.0289878608257297E-3</v>
      </c>
      <c r="AE453" s="1">
        <f>(Table2[[#This Row],[Close Price]]/Table2[[#This Row],[Current Week Low]])-1</f>
        <v>2.2011991452459467E-2</v>
      </c>
      <c r="AF453" s="1">
        <f>(Table2[[#This Row],[Current Week High]]/Table2[[#This Row],[Close Price]])-1</f>
        <v>1.8716251877715084E-2</v>
      </c>
      <c r="AG453" s="1">
        <f>(Table2[[#This Row],[Close Price]]/Table2[[#This Row],[Current Month Low]])-1</f>
        <v>2.2011991452459467E-2</v>
      </c>
      <c r="AH453" s="1">
        <f>(Table2[[#This Row],[Current Month High]]/Table2[[#This Row],[Close Price]])-1</f>
        <v>3.097722382363699E-2</v>
      </c>
      <c r="AI453">
        <v>20.1737647679753</v>
      </c>
      <c r="AJ453">
        <v>31.351322525597201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-0.14000000000000001</v>
      </c>
      <c r="AM453" t="s">
        <v>3202</v>
      </c>
      <c r="AN453">
        <v>1.95</v>
      </c>
      <c r="AO453" t="s">
        <v>3203</v>
      </c>
      <c r="AP453">
        <v>5.0760096200594997E-2</v>
      </c>
      <c r="AQ453">
        <f>(Table2[[#This Row],[Sharpe Ratio]]-AVERAGE(Table2[Sharpe Ratio]))/_xlfn.STDEV.P(Table2[Sharpe Ratio])</f>
        <v>-0.16464218507864356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558</v>
      </c>
      <c r="AT453">
        <f>_xlfn.RANK.AVG(Table2[[#This Row],[6M Return vs Nifty Z-Score]],Table2[6M Return vs Nifty Z-Score])</f>
        <v>337</v>
      </c>
      <c r="AU453">
        <f>_xlfn.RANK.AVG(Table2[[#This Row],[Sharpe Ratio Z-Score]],Table2[Sharpe Ratio Z-Score])</f>
        <v>387</v>
      </c>
      <c r="AV453">
        <f>(Table2[[#This Row],[Rank 1Y]]+Table2[[#This Row],[Rank 6M]]+Table2[[#This Row],[Rank Sharpe]])/3</f>
        <v>427.33333333333331</v>
      </c>
    </row>
    <row r="454" spans="1:48" x14ac:dyDescent="0.3">
      <c r="A454" t="s">
        <v>696</v>
      </c>
      <c r="B454" t="s">
        <v>697</v>
      </c>
      <c r="C454" t="s">
        <v>3170</v>
      </c>
      <c r="D454" t="s">
        <v>258</v>
      </c>
      <c r="E454">
        <v>26855.690260859999</v>
      </c>
      <c r="F454">
        <v>5432.2</v>
      </c>
      <c r="G454">
        <v>-23.978289254356699</v>
      </c>
      <c r="H454">
        <f>(Table2[[#This Row],[1Y Return vs Nifty]]-AVERAGE(Table2[1Y Return vs Nifty]))/_xlfn.STDEV.P(Table2[1Y Return vs Nifty])</f>
        <v>-0.86818884864499657</v>
      </c>
      <c r="I454">
        <v>-2.8950489778078099</v>
      </c>
      <c r="J454">
        <f>(Table2[[#This Row],[1M Return vs Nifty]]-AVERAGE(Table2[1M Return vs Nifty]))/_xlfn.STDEV.P(Table2[1M Return vs Nifty])</f>
        <v>-0.23367889360591568</v>
      </c>
      <c r="K454">
        <v>17.3072690958072</v>
      </c>
      <c r="L454">
        <f>(Table2[[#This Row],[6M Return vs Nifty]]-AVERAGE(Table2[6M Return vs Nifty]))/_xlfn.STDEV.P(Table2[6M Return vs Nifty])</f>
        <v>7.893656850386703E-2</v>
      </c>
      <c r="M454">
        <v>7.7304433160447203E-2</v>
      </c>
      <c r="N454">
        <f>(Table2[[#This Row],[1W Return vs Nifty]]-AVERAGE(Table2[1W Return vs Nifty]))/_xlfn.STDEV.P(Table2[1W Return vs Nifty])</f>
        <v>0.47851503443480825</v>
      </c>
      <c r="O454">
        <v>5333.73</v>
      </c>
      <c r="P454">
        <v>5468.0832354948598</v>
      </c>
      <c r="Q454">
        <v>5259.6004260208601</v>
      </c>
      <c r="R454">
        <v>65.856287691236005</v>
      </c>
      <c r="S454" s="1">
        <f>(Table2[[#This Row],[Close Price]]-Table2[[#This Row],[20D EMA]])/Table2[[#This Row],[20D EMA]]</f>
        <v>1.8461751907201951E-2</v>
      </c>
      <c r="T454" s="1">
        <f>(Table2[[#This Row],[Close Price]]-Table2[[#This Row],[50D EMA]])/Table2[[#This Row],[50D EMA]]</f>
        <v>-6.5623060128148407E-3</v>
      </c>
      <c r="U454" s="1">
        <f>(Table2[[#This Row],[Close Price]]-Table2[[#This Row],[200D EMA]])/Table2[[#This Row],[200D EMA]]</f>
        <v>3.2816100083427731E-2</v>
      </c>
      <c r="V454">
        <v>0.841974608627999</v>
      </c>
      <c r="W454">
        <v>5386.05</v>
      </c>
      <c r="X454">
        <v>5511.55</v>
      </c>
      <c r="Y454">
        <v>5177.2</v>
      </c>
      <c r="Z454">
        <v>5550</v>
      </c>
      <c r="AA454">
        <v>5177.2</v>
      </c>
      <c r="AB454">
        <v>5550</v>
      </c>
      <c r="AC454" s="1">
        <f>(Table2[[#This Row],[Close Price]]/Table2[[#This Row],[Day Low]])-1</f>
        <v>8.5684314107741244E-3</v>
      </c>
      <c r="AD454" s="1">
        <f>(Table2[[#This Row],[Day High]]/Table2[[#This Row],[Close Price]])-1</f>
        <v>1.4607341408637398E-2</v>
      </c>
      <c r="AE454" s="1">
        <f>(Table2[[#This Row],[Close Price]]/Table2[[#This Row],[Current Week Low]])-1</f>
        <v>4.9254423240361556E-2</v>
      </c>
      <c r="AF454" s="1">
        <f>(Table2[[#This Row],[Current Week High]]/Table2[[#This Row],[Close Price]])-1</f>
        <v>2.1685504951953094E-2</v>
      </c>
      <c r="AG454" s="1">
        <f>(Table2[[#This Row],[Close Price]]/Table2[[#This Row],[Current Month Low]])-1</f>
        <v>4.9254423240361556E-2</v>
      </c>
      <c r="AH454" s="1">
        <f>(Table2[[#This Row],[Current Month High]]/Table2[[#This Row],[Close Price]])-1</f>
        <v>2.1685504951953094E-2</v>
      </c>
      <c r="AI454">
        <v>35.304296601745101</v>
      </c>
      <c r="AJ454">
        <v>34.9782581687166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</v>
      </c>
      <c r="AM454" t="s">
        <v>3202</v>
      </c>
      <c r="AN454">
        <v>3.78</v>
      </c>
      <c r="AO454" t="s">
        <v>3203</v>
      </c>
      <c r="AP454">
        <v>5.9979583605761E-2</v>
      </c>
      <c r="AQ454">
        <f>(Table2[[#This Row],[Sharpe Ratio]]-AVERAGE(Table2[Sharpe Ratio]))/_xlfn.STDEV.P(Table2[Sharpe Ratio])</f>
        <v>-5.699285646029828E-2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623</v>
      </c>
      <c r="AT454">
        <f>_xlfn.RANK.AVG(Table2[[#This Row],[6M Return vs Nifty Z-Score]],Table2[6M Return vs Nifty Z-Score])</f>
        <v>298</v>
      </c>
      <c r="AU454">
        <f>_xlfn.RANK.AVG(Table2[[#This Row],[Sharpe Ratio Z-Score]],Table2[Sharpe Ratio Z-Score])</f>
        <v>366</v>
      </c>
      <c r="AV454">
        <f>(Table2[[#This Row],[Rank 1Y]]+Table2[[#This Row],[Rank 6M]]+Table2[[#This Row],[Rank Sharpe]])/3</f>
        <v>429</v>
      </c>
    </row>
    <row r="455" spans="1:48" x14ac:dyDescent="0.3">
      <c r="A455" t="s">
        <v>195</v>
      </c>
      <c r="B455" t="s">
        <v>196</v>
      </c>
      <c r="C455" t="s">
        <v>3162</v>
      </c>
      <c r="D455" t="s">
        <v>54</v>
      </c>
      <c r="E455">
        <v>133832.867742</v>
      </c>
      <c r="F455">
        <v>1657.25</v>
      </c>
      <c r="G455">
        <v>6.6830775375387601</v>
      </c>
      <c r="H455">
        <f>(Table2[[#This Row],[1Y Return vs Nifty]]-AVERAGE(Table2[1Y Return vs Nifty]))/_xlfn.STDEV.P(Table2[1Y Return vs Nifty])</f>
        <v>-0.36166793166507705</v>
      </c>
      <c r="I455">
        <v>-0.91285291686076597</v>
      </c>
      <c r="J455">
        <f>(Table2[[#This Row],[1M Return vs Nifty]]-AVERAGE(Table2[1M Return vs Nifty]))/_xlfn.STDEV.P(Table2[1M Return vs Nifty])</f>
        <v>-4.6183847427184496E-2</v>
      </c>
      <c r="K455">
        <v>-0.60461241027799895</v>
      </c>
      <c r="L455">
        <f>(Table2[[#This Row],[6M Return vs Nifty]]-AVERAGE(Table2[6M Return vs Nifty]))/_xlfn.STDEV.P(Table2[6M Return vs Nifty])</f>
        <v>-0.47711818297974612</v>
      </c>
      <c r="M455">
        <v>-1.8215783008776301</v>
      </c>
      <c r="N455">
        <f>(Table2[[#This Row],[1W Return vs Nifty]]-AVERAGE(Table2[1W Return vs Nifty]))/_xlfn.STDEV.P(Table2[1W Return vs Nifty])</f>
        <v>3.8840380248917061E-2</v>
      </c>
      <c r="O455">
        <v>1614.59</v>
      </c>
      <c r="P455">
        <v>1573.0944671944901</v>
      </c>
      <c r="Q455">
        <v>1440.29970510514</v>
      </c>
      <c r="R455">
        <v>67.855812083446295</v>
      </c>
      <c r="S455" s="1">
        <f>(Table2[[#This Row],[Close Price]]-Table2[[#This Row],[20D EMA]])/Table2[[#This Row],[20D EMA]]</f>
        <v>2.6421568323846973E-2</v>
      </c>
      <c r="T455" s="1">
        <f>(Table2[[#This Row],[Close Price]]-Table2[[#This Row],[50D EMA]])/Table2[[#This Row],[50D EMA]]</f>
        <v>5.3496808081459797E-2</v>
      </c>
      <c r="U455" s="1">
        <f>(Table2[[#This Row],[Close Price]]-Table2[[#This Row],[200D EMA]])/Table2[[#This Row],[200D EMA]]</f>
        <v>0.15062857690373749</v>
      </c>
      <c r="V455">
        <v>0.92598019630456396</v>
      </c>
      <c r="W455">
        <v>1630.55</v>
      </c>
      <c r="X455">
        <v>1660</v>
      </c>
      <c r="Y455">
        <v>1610</v>
      </c>
      <c r="Z455">
        <v>1660</v>
      </c>
      <c r="AA455">
        <v>1608.05</v>
      </c>
      <c r="AB455">
        <v>1681.6</v>
      </c>
      <c r="AC455" s="1">
        <f>(Table2[[#This Row],[Close Price]]/Table2[[#This Row],[Day Low]])-1</f>
        <v>1.6374842844439019E-2</v>
      </c>
      <c r="AD455" s="1">
        <f>(Table2[[#This Row],[Day High]]/Table2[[#This Row],[Close Price]])-1</f>
        <v>1.6593754714135933E-3</v>
      </c>
      <c r="AE455" s="1">
        <f>(Table2[[#This Row],[Close Price]]/Table2[[#This Row],[Current Week Low]])-1</f>
        <v>2.934782608695663E-2</v>
      </c>
      <c r="AF455" s="1">
        <f>(Table2[[#This Row],[Current Week High]]/Table2[[#This Row],[Close Price]])-1</f>
        <v>1.6593754714135933E-3</v>
      </c>
      <c r="AG455" s="1">
        <f>(Table2[[#This Row],[Close Price]]/Table2[[#This Row],[Current Month Low]])-1</f>
        <v>3.0596063555237807E-2</v>
      </c>
      <c r="AH455" s="1">
        <f>(Table2[[#This Row],[Current Month High]]/Table2[[#This Row],[Close Price]])-1</f>
        <v>1.4693015537788456E-2</v>
      </c>
      <c r="AI455">
        <v>1.4693015537788401</v>
      </c>
      <c r="AJ455">
        <v>46.400176678445199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-0.08</v>
      </c>
      <c r="AM455" t="s">
        <v>3202</v>
      </c>
      <c r="AN455">
        <v>3.7</v>
      </c>
      <c r="AO455" t="s">
        <v>3203</v>
      </c>
      <c r="AP455">
        <v>5.3671862959501999E-2</v>
      </c>
      <c r="AQ455">
        <f>(Table2[[#This Row],[Sharpe Ratio]]-AVERAGE(Table2[Sharpe Ratio]))/_xlfn.STDEV.P(Table2[Sharpe Ratio])</f>
        <v>-0.13064357724780937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-0.97677315907090012</v>
      </c>
      <c r="AS455">
        <f>_xlfn.RANK.AVG(Table2[[#This Row],[1Y Return vs Nifty Z-Score]],Table2[1Y Return vs Nifty Z-Score])</f>
        <v>421</v>
      </c>
      <c r="AT455">
        <f>_xlfn.RANK.AVG(Table2[[#This Row],[6M Return vs Nifty Z-Score]],Table2[6M Return vs Nifty Z-Score])</f>
        <v>483</v>
      </c>
      <c r="AU455">
        <f>_xlfn.RANK.AVG(Table2[[#This Row],[Sharpe Ratio Z-Score]],Table2[Sharpe Ratio Z-Score])</f>
        <v>383</v>
      </c>
      <c r="AV455">
        <f>(Table2[[#This Row],[Rank 1Y]]+Table2[[#This Row],[Rank 6M]]+Table2[[#This Row],[Rank Sharpe]])/3</f>
        <v>429</v>
      </c>
    </row>
    <row r="456" spans="1:48" x14ac:dyDescent="0.3">
      <c r="A456" t="s">
        <v>1310</v>
      </c>
      <c r="B456" t="s">
        <v>1311</v>
      </c>
      <c r="C456" t="s">
        <v>3172</v>
      </c>
      <c r="D456" t="s">
        <v>378</v>
      </c>
      <c r="E456">
        <v>8792.0082219199994</v>
      </c>
      <c r="F456">
        <v>220.64</v>
      </c>
      <c r="G456">
        <v>6.1686307683779598</v>
      </c>
      <c r="H456">
        <f>(Table2[[#This Row],[1Y Return vs Nifty]]-AVERAGE(Table2[1Y Return vs Nifty]))/_xlfn.STDEV.P(Table2[1Y Return vs Nifty])</f>
        <v>-0.37016651070825146</v>
      </c>
      <c r="I456">
        <v>-7.0569124919255701</v>
      </c>
      <c r="J456">
        <f>(Table2[[#This Row],[1M Return vs Nifty]]-AVERAGE(Table2[1M Return vs Nifty]))/_xlfn.STDEV.P(Table2[1M Return vs Nifty])</f>
        <v>-0.62734771736306927</v>
      </c>
      <c r="K456">
        <v>-5.1670144513753096</v>
      </c>
      <c r="L456">
        <f>(Table2[[#This Row],[6M Return vs Nifty]]-AVERAGE(Table2[6M Return vs Nifty]))/_xlfn.STDEV.P(Table2[6M Return vs Nifty])</f>
        <v>-0.61875295944188491</v>
      </c>
      <c r="M456">
        <v>-8.4233244193746799</v>
      </c>
      <c r="N456">
        <f>(Table2[[#This Row],[1W Return vs Nifty]]-AVERAGE(Table2[1W Return vs Nifty]))/_xlfn.STDEV.P(Table2[1W Return vs Nifty])</f>
        <v>-1.489753455295977</v>
      </c>
      <c r="O456">
        <v>231.14</v>
      </c>
      <c r="P456">
        <v>233.22050235819401</v>
      </c>
      <c r="Q456">
        <v>225.339926447707</v>
      </c>
      <c r="R456">
        <v>30.223707564811999</v>
      </c>
      <c r="S456" s="1">
        <f>(Table2[[#This Row],[Close Price]]-Table2[[#This Row],[20D EMA]])/Table2[[#This Row],[20D EMA]]</f>
        <v>-4.5427013930950944E-2</v>
      </c>
      <c r="T456" s="1">
        <f>(Table2[[#This Row],[Close Price]]-Table2[[#This Row],[50D EMA]])/Table2[[#This Row],[50D EMA]]</f>
        <v>-5.3942523195804358E-2</v>
      </c>
      <c r="U456" s="1">
        <f>(Table2[[#This Row],[Close Price]]-Table2[[#This Row],[200D EMA]])/Table2[[#This Row],[200D EMA]]</f>
        <v>-2.0857051485714814E-2</v>
      </c>
      <c r="V456">
        <v>0.42914212576447802</v>
      </c>
      <c r="W456">
        <v>219.3</v>
      </c>
      <c r="X456">
        <v>225.26</v>
      </c>
      <c r="Y456">
        <v>219.3</v>
      </c>
      <c r="Z456">
        <v>230.8</v>
      </c>
      <c r="AA456">
        <v>219.3</v>
      </c>
      <c r="AB456">
        <v>244.25</v>
      </c>
      <c r="AC456" s="1">
        <f>(Table2[[#This Row],[Close Price]]/Table2[[#This Row],[Day Low]])-1</f>
        <v>6.1103511171909375E-3</v>
      </c>
      <c r="AD456" s="1">
        <f>(Table2[[#This Row],[Day High]]/Table2[[#This Row],[Close Price]])-1</f>
        <v>2.093908629441632E-2</v>
      </c>
      <c r="AE456" s="1">
        <f>(Table2[[#This Row],[Close Price]]/Table2[[#This Row],[Current Week Low]])-1</f>
        <v>6.1103511171909375E-3</v>
      </c>
      <c r="AF456" s="1">
        <f>(Table2[[#This Row],[Current Week High]]/Table2[[#This Row],[Close Price]])-1</f>
        <v>4.6047860768673177E-2</v>
      </c>
      <c r="AG456" s="1">
        <f>(Table2[[#This Row],[Close Price]]/Table2[[#This Row],[Current Month Low]])-1</f>
        <v>6.1103511171909375E-3</v>
      </c>
      <c r="AH456" s="1">
        <f>(Table2[[#This Row],[Current Month High]]/Table2[[#This Row],[Close Price]])-1</f>
        <v>0.10700688905003641</v>
      </c>
      <c r="AI456">
        <v>46.0523930384336</v>
      </c>
      <c r="AJ456">
        <v>35.113288426209401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</v>
      </c>
      <c r="AM456" t="s">
        <v>3202</v>
      </c>
      <c r="AN456">
        <v>-7.17</v>
      </c>
      <c r="AO456" t="s">
        <v>3202</v>
      </c>
      <c r="AP456">
        <v>7.0639583243518003E-2</v>
      </c>
      <c r="AQ456">
        <f>(Table2[[#This Row],[Sharpe Ratio]]-AVERAGE(Table2[Sharpe Ratio]))/_xlfn.STDEV.P(Table2[Sharpe Ratio])</f>
        <v>6.7476298238404106E-2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423</v>
      </c>
      <c r="AT456">
        <f>_xlfn.RANK.AVG(Table2[[#This Row],[6M Return vs Nifty Z-Score]],Table2[6M Return vs Nifty Z-Score])</f>
        <v>535</v>
      </c>
      <c r="AU456">
        <f>_xlfn.RANK.AVG(Table2[[#This Row],[Sharpe Ratio Z-Score]],Table2[Sharpe Ratio Z-Score])</f>
        <v>329</v>
      </c>
      <c r="AV456">
        <f>(Table2[[#This Row],[Rank 1Y]]+Table2[[#This Row],[Rank 6M]]+Table2[[#This Row],[Rank Sharpe]])/3</f>
        <v>429</v>
      </c>
    </row>
    <row r="457" spans="1:48" x14ac:dyDescent="0.3">
      <c r="A457" t="s">
        <v>358</v>
      </c>
      <c r="B457" t="s">
        <v>359</v>
      </c>
      <c r="C457" t="s">
        <v>3172</v>
      </c>
      <c r="D457" t="s">
        <v>163</v>
      </c>
      <c r="E457">
        <v>70443.854999439995</v>
      </c>
      <c r="F457">
        <v>4643.6000000000004</v>
      </c>
      <c r="G457">
        <v>1.8526887699452701</v>
      </c>
      <c r="H457">
        <f>(Table2[[#This Row],[1Y Return vs Nifty]]-AVERAGE(Table2[1Y Return vs Nifty]))/_xlfn.STDEV.P(Table2[1Y Return vs Nifty])</f>
        <v>-0.44146518808019808</v>
      </c>
      <c r="I457">
        <v>-0.50056204567536999</v>
      </c>
      <c r="J457">
        <f>(Table2[[#This Row],[1M Return vs Nifty]]-AVERAGE(Table2[1M Return vs Nifty]))/_xlfn.STDEV.P(Table2[1M Return vs Nifty])</f>
        <v>-7.1854367981966042E-3</v>
      </c>
      <c r="K457">
        <v>13.9035847433186</v>
      </c>
      <c r="L457">
        <f>(Table2[[#This Row],[6M Return vs Nifty]]-AVERAGE(Table2[6M Return vs Nifty]))/_xlfn.STDEV.P(Table2[6M Return vs Nifty])</f>
        <v>-2.6727085875977261E-2</v>
      </c>
      <c r="M457">
        <v>1.1046077724836301</v>
      </c>
      <c r="N457">
        <f>(Table2[[#This Row],[1W Return vs Nifty]]-AVERAGE(Table2[1W Return vs Nifty]))/_xlfn.STDEV.P(Table2[1W Return vs Nifty])</f>
        <v>0.71638082380896884</v>
      </c>
      <c r="O457">
        <v>4509.68</v>
      </c>
      <c r="P457">
        <v>4302.34316076902</v>
      </c>
      <c r="Q457">
        <v>3878.5901406087601</v>
      </c>
      <c r="R457">
        <v>64.741591516056104</v>
      </c>
      <c r="S457" s="1">
        <f>(Table2[[#This Row],[Close Price]]-Table2[[#This Row],[20D EMA]])/Table2[[#This Row],[20D EMA]]</f>
        <v>2.9696120345567772E-2</v>
      </c>
      <c r="T457" s="1">
        <f>(Table2[[#This Row],[Close Price]]-Table2[[#This Row],[50D EMA]])/Table2[[#This Row],[50D EMA]]</f>
        <v>7.9318833128592794E-2</v>
      </c>
      <c r="U457" s="1">
        <f>(Table2[[#This Row],[Close Price]]-Table2[[#This Row],[200D EMA]])/Table2[[#This Row],[200D EMA]]</f>
        <v>0.19723915950324386</v>
      </c>
      <c r="V457">
        <v>0.83918618459183403</v>
      </c>
      <c r="W457">
        <v>4606.6499999999996</v>
      </c>
      <c r="X457">
        <v>4691.2</v>
      </c>
      <c r="Y457">
        <v>4565.7</v>
      </c>
      <c r="Z457">
        <v>4748.8999999999996</v>
      </c>
      <c r="AA457">
        <v>4476.6000000000004</v>
      </c>
      <c r="AB457">
        <v>4748.8999999999996</v>
      </c>
      <c r="AC457" s="1">
        <f>(Table2[[#This Row],[Close Price]]/Table2[[#This Row],[Day Low]])-1</f>
        <v>8.0210131006264174E-3</v>
      </c>
      <c r="AD457" s="1">
        <f>(Table2[[#This Row],[Day High]]/Table2[[#This Row],[Close Price]])-1</f>
        <v>1.0250667585493867E-2</v>
      </c>
      <c r="AE457" s="1">
        <f>(Table2[[#This Row],[Close Price]]/Table2[[#This Row],[Current Week Low]])-1</f>
        <v>1.7062005826050886E-2</v>
      </c>
      <c r="AF457" s="1">
        <f>(Table2[[#This Row],[Current Week High]]/Table2[[#This Row],[Close Price]])-1</f>
        <v>2.2676371780514959E-2</v>
      </c>
      <c r="AG457" s="1">
        <f>(Table2[[#This Row],[Close Price]]/Table2[[#This Row],[Current Month Low]])-1</f>
        <v>3.7305097618728578E-2</v>
      </c>
      <c r="AH457" s="1">
        <f>(Table2[[#This Row],[Current Month High]]/Table2[[#This Row],[Close Price]])-1</f>
        <v>2.2676371780514959E-2</v>
      </c>
      <c r="AI457">
        <v>2.2676371780514901</v>
      </c>
      <c r="AJ457">
        <v>44.211180124223603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0.19</v>
      </c>
      <c r="AM457" t="s">
        <v>3203</v>
      </c>
      <c r="AN457">
        <v>4.1500000000000004</v>
      </c>
      <c r="AO457" t="s">
        <v>3203</v>
      </c>
      <c r="AP457">
        <v>1.1254688243839E-2</v>
      </c>
      <c r="AQ457">
        <f>(Table2[[#This Row],[Sharpe Ratio]]-AVERAGE(Table2[Sharpe Ratio]))/_xlfn.STDEV.P(Table2[Sharpe Ratio])</f>
        <v>-0.6259184422549009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-0.3849153292003038</v>
      </c>
      <c r="AS457">
        <f>_xlfn.RANK.AVG(Table2[[#This Row],[1Y Return vs Nifty Z-Score]],Table2[1Y Return vs Nifty Z-Score])</f>
        <v>456</v>
      </c>
      <c r="AT457">
        <f>_xlfn.RANK.AVG(Table2[[#This Row],[6M Return vs Nifty Z-Score]],Table2[6M Return vs Nifty Z-Score])</f>
        <v>328</v>
      </c>
      <c r="AU457">
        <f>_xlfn.RANK.AVG(Table2[[#This Row],[Sharpe Ratio Z-Score]],Table2[Sharpe Ratio Z-Score])</f>
        <v>504</v>
      </c>
      <c r="AV457">
        <f>(Table2[[#This Row],[Rank 1Y]]+Table2[[#This Row],[Rank 6M]]+Table2[[#This Row],[Rank Sharpe]])/3</f>
        <v>429.33333333333331</v>
      </c>
    </row>
    <row r="458" spans="1:48" x14ac:dyDescent="0.3">
      <c r="A458" t="s">
        <v>308</v>
      </c>
      <c r="B458" t="s">
        <v>309</v>
      </c>
      <c r="C458" t="s">
        <v>3158</v>
      </c>
      <c r="D458" t="s">
        <v>34</v>
      </c>
      <c r="E458">
        <v>90236.903810000003</v>
      </c>
      <c r="F458">
        <v>118.21</v>
      </c>
      <c r="G458">
        <v>7.9552465646538897</v>
      </c>
      <c r="H458">
        <f>(Table2[[#This Row],[1Y Return vs Nifty]]-AVERAGE(Table2[1Y Return vs Nifty]))/_xlfn.STDEV.P(Table2[1Y Return vs Nifty])</f>
        <v>-0.34065190108361804</v>
      </c>
      <c r="I458">
        <v>-8.5308840960754004</v>
      </c>
      <c r="J458">
        <f>(Table2[[#This Row],[1M Return vs Nifty]]-AVERAGE(Table2[1M Return vs Nifty]))/_xlfn.STDEV.P(Table2[1M Return vs Nifty])</f>
        <v>-0.76677003760225471</v>
      </c>
      <c r="K458">
        <v>-35.072521738883999</v>
      </c>
      <c r="L458">
        <f>(Table2[[#This Row],[6M Return vs Nifty]]-AVERAGE(Table2[6M Return vs Nifty]))/_xlfn.STDEV.P(Table2[6M Return vs Nifty])</f>
        <v>-1.54713669272516</v>
      </c>
      <c r="M458">
        <v>-4.9316672007403399</v>
      </c>
      <c r="N458">
        <f>(Table2[[#This Row],[1W Return vs Nifty]]-AVERAGE(Table2[1W Return vs Nifty]))/_xlfn.STDEV.P(Table2[1W Return vs Nifty])</f>
        <v>-0.68128163519887586</v>
      </c>
      <c r="O458">
        <v>122.36</v>
      </c>
      <c r="P458">
        <v>127.730633857692</v>
      </c>
      <c r="Q458">
        <v>129.00551976422301</v>
      </c>
      <c r="R458">
        <v>32.898443797934</v>
      </c>
      <c r="S458" s="1">
        <f>(Table2[[#This Row],[Close Price]]-Table2[[#This Row],[20D EMA]])/Table2[[#This Row],[20D EMA]]</f>
        <v>-3.3916312520431563E-2</v>
      </c>
      <c r="T458" s="1">
        <f>(Table2[[#This Row],[Close Price]]-Table2[[#This Row],[50D EMA]])/Table2[[#This Row],[50D EMA]]</f>
        <v>-7.4536808987413217E-2</v>
      </c>
      <c r="U458" s="1">
        <f>(Table2[[#This Row],[Close Price]]-Table2[[#This Row],[200D EMA]])/Table2[[#This Row],[200D EMA]]</f>
        <v>-8.3682619037956305E-2</v>
      </c>
      <c r="V458">
        <v>0.74605287233707396</v>
      </c>
      <c r="W458">
        <v>117.8</v>
      </c>
      <c r="X458">
        <v>121.4</v>
      </c>
      <c r="Y458">
        <v>117.11</v>
      </c>
      <c r="Z458">
        <v>123</v>
      </c>
      <c r="AA458">
        <v>117.11</v>
      </c>
      <c r="AB458">
        <v>123.62</v>
      </c>
      <c r="AC458" s="1">
        <f>(Table2[[#This Row],[Close Price]]/Table2[[#This Row],[Day Low]])-1</f>
        <v>3.4804753820034673E-3</v>
      </c>
      <c r="AD458" s="1">
        <f>(Table2[[#This Row],[Day High]]/Table2[[#This Row],[Close Price]])-1</f>
        <v>2.6985872599611049E-2</v>
      </c>
      <c r="AE458" s="1">
        <f>(Table2[[#This Row],[Close Price]]/Table2[[#This Row],[Current Week Low]])-1</f>
        <v>9.3928784903081208E-3</v>
      </c>
      <c r="AF458" s="1">
        <f>(Table2[[#This Row],[Current Week High]]/Table2[[#This Row],[Close Price]])-1</f>
        <v>4.0521106505371884E-2</v>
      </c>
      <c r="AG458" s="1">
        <f>(Table2[[#This Row],[Close Price]]/Table2[[#This Row],[Current Month Low]])-1</f>
        <v>9.3928784903081208E-3</v>
      </c>
      <c r="AH458" s="1">
        <f>(Table2[[#This Row],[Current Month High]]/Table2[[#This Row],[Close Price]])-1</f>
        <v>4.5766009643854355E-2</v>
      </c>
      <c r="AI458">
        <v>45.926740546485</v>
      </c>
      <c r="AJ458">
        <v>36.343713956170603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-0.14000000000000001</v>
      </c>
      <c r="AM458" t="s">
        <v>3202</v>
      </c>
      <c r="AN458">
        <v>-5.08</v>
      </c>
      <c r="AO458" t="s">
        <v>3202</v>
      </c>
      <c r="AP458">
        <v>0.13316098025439599</v>
      </c>
      <c r="AQ458">
        <f>(Table2[[#This Row],[Sharpe Ratio]]-AVERAGE(Table2[Sharpe Ratio]))/_xlfn.STDEV.P(Table2[Sharpe Ratio])</f>
        <v>0.79749371859203055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412</v>
      </c>
      <c r="AT458">
        <f>_xlfn.RANK.AVG(Table2[[#This Row],[6M Return vs Nifty Z-Score]],Table2[6M Return vs Nifty Z-Score])</f>
        <v>728</v>
      </c>
      <c r="AU458">
        <f>_xlfn.RANK.AVG(Table2[[#This Row],[Sharpe Ratio Z-Score]],Table2[Sharpe Ratio Z-Score])</f>
        <v>150</v>
      </c>
      <c r="AV458">
        <f>(Table2[[#This Row],[Rank 1Y]]+Table2[[#This Row],[Rank 6M]]+Table2[[#This Row],[Rank Sharpe]])/3</f>
        <v>430</v>
      </c>
    </row>
    <row r="459" spans="1:48" x14ac:dyDescent="0.3">
      <c r="A459" t="s">
        <v>480</v>
      </c>
      <c r="B459" t="s">
        <v>481</v>
      </c>
      <c r="C459" t="s">
        <v>3170</v>
      </c>
      <c r="D459" t="s">
        <v>135</v>
      </c>
      <c r="E459">
        <v>45357.941349915003</v>
      </c>
      <c r="F459">
        <v>51301.05</v>
      </c>
      <c r="G459">
        <v>1.4531149486858199</v>
      </c>
      <c r="H459">
        <f>(Table2[[#This Row],[1Y Return vs Nifty]]-AVERAGE(Table2[1Y Return vs Nifty]))/_xlfn.STDEV.P(Table2[1Y Return vs Nifty])</f>
        <v>-0.44806608424112865</v>
      </c>
      <c r="I459">
        <v>-4.7220957826187</v>
      </c>
      <c r="J459">
        <f>(Table2[[#This Row],[1M Return vs Nifty]]-AVERAGE(Table2[1M Return vs Nifty]))/_xlfn.STDEV.P(Table2[1M Return vs Nifty])</f>
        <v>-0.4064984404649955</v>
      </c>
      <c r="K459">
        <v>24.659247597886001</v>
      </c>
      <c r="L459">
        <f>(Table2[[#This Row],[6M Return vs Nifty]]-AVERAGE(Table2[6M Return vs Nifty]))/_xlfn.STDEV.P(Table2[6M Return vs Nifty])</f>
        <v>0.30717069217744336</v>
      </c>
      <c r="M459">
        <v>0.158632527579149</v>
      </c>
      <c r="N459">
        <f>(Table2[[#This Row],[1W Return vs Nifty]]-AVERAGE(Table2[1W Return vs Nifty]))/_xlfn.STDEV.P(Table2[1W Return vs Nifty])</f>
        <v>0.49734605603933835</v>
      </c>
      <c r="O459">
        <v>51051.89</v>
      </c>
      <c r="P459">
        <v>51887.3602670857</v>
      </c>
      <c r="Q459">
        <v>47339.824954337397</v>
      </c>
      <c r="R459">
        <v>57.978787665290497</v>
      </c>
      <c r="S459" s="1">
        <f>(Table2[[#This Row],[Close Price]]-Table2[[#This Row],[20D EMA]])/Table2[[#This Row],[20D EMA]]</f>
        <v>4.8805245016394789E-3</v>
      </c>
      <c r="T459" s="1">
        <f>(Table2[[#This Row],[Close Price]]-Table2[[#This Row],[50D EMA]])/Table2[[#This Row],[50D EMA]]</f>
        <v>-1.1299674218686702E-2</v>
      </c>
      <c r="U459" s="1">
        <f>(Table2[[#This Row],[Close Price]]-Table2[[#This Row],[200D EMA]])/Table2[[#This Row],[200D EMA]]</f>
        <v>8.3676377119760947E-2</v>
      </c>
      <c r="V459">
        <v>0.60858086358317398</v>
      </c>
      <c r="W459">
        <v>50652.35</v>
      </c>
      <c r="X459">
        <v>51498</v>
      </c>
      <c r="Y459">
        <v>48890</v>
      </c>
      <c r="Z459">
        <v>51498</v>
      </c>
      <c r="AA459">
        <v>48826.7</v>
      </c>
      <c r="AB459">
        <v>51498</v>
      </c>
      <c r="AC459" s="1">
        <f>(Table2[[#This Row],[Close Price]]/Table2[[#This Row],[Day Low]])-1</f>
        <v>1.2806908267829709E-2</v>
      </c>
      <c r="AD459" s="1">
        <f>(Table2[[#This Row],[Day High]]/Table2[[#This Row],[Close Price]])-1</f>
        <v>3.8391027084241358E-3</v>
      </c>
      <c r="AE459" s="1">
        <f>(Table2[[#This Row],[Close Price]]/Table2[[#This Row],[Current Week Low]])-1</f>
        <v>4.9315811004295496E-2</v>
      </c>
      <c r="AF459" s="1">
        <f>(Table2[[#This Row],[Current Week High]]/Table2[[#This Row],[Close Price]])-1</f>
        <v>3.8391027084241358E-3</v>
      </c>
      <c r="AG459" s="1">
        <f>(Table2[[#This Row],[Close Price]]/Table2[[#This Row],[Current Month Low]])-1</f>
        <v>5.0676166933255828E-2</v>
      </c>
      <c r="AH459" s="1">
        <f>(Table2[[#This Row],[Current Month High]]/Table2[[#This Row],[Close Price]])-1</f>
        <v>3.8391027084241358E-3</v>
      </c>
      <c r="AI459">
        <v>16.944974810457001</v>
      </c>
      <c r="AJ459">
        <v>46.6678769616069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-0.22</v>
      </c>
      <c r="AM459" t="s">
        <v>3202</v>
      </c>
      <c r="AN459">
        <v>-1.99</v>
      </c>
      <c r="AO459" t="s">
        <v>3202</v>
      </c>
      <c r="AP459">
        <v>-1.2290531851326E-2</v>
      </c>
      <c r="AQ459">
        <f>(Table2[[#This Row],[Sharpe Ratio]]-AVERAGE(Table2[Sharpe Ratio]))/_xlfn.STDEV.P(Table2[Sharpe Ratio])</f>
        <v>-0.90083905595360225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462</v>
      </c>
      <c r="AT459">
        <f>_xlfn.RANK.AVG(Table2[[#This Row],[6M Return vs Nifty Z-Score]],Table2[6M Return vs Nifty Z-Score])</f>
        <v>228</v>
      </c>
      <c r="AU459">
        <f>_xlfn.RANK.AVG(Table2[[#This Row],[Sharpe Ratio Z-Score]],Table2[Sharpe Ratio Z-Score])</f>
        <v>606</v>
      </c>
      <c r="AV459">
        <f>(Table2[[#This Row],[Rank 1Y]]+Table2[[#This Row],[Rank 6M]]+Table2[[#This Row],[Rank Sharpe]])/3</f>
        <v>432</v>
      </c>
    </row>
    <row r="460" spans="1:48" x14ac:dyDescent="0.3">
      <c r="A460" t="s">
        <v>1127</v>
      </c>
      <c r="B460" t="s">
        <v>1128</v>
      </c>
      <c r="C460" t="s">
        <v>3157</v>
      </c>
      <c r="D460" t="s">
        <v>279</v>
      </c>
      <c r="E460">
        <v>11335.233533364901</v>
      </c>
      <c r="F460">
        <v>2083.5500000000002</v>
      </c>
      <c r="G460">
        <v>0.63390939174373795</v>
      </c>
      <c r="H460">
        <f>(Table2[[#This Row],[1Y Return vs Nifty]]-AVERAGE(Table2[1Y Return vs Nifty]))/_xlfn.STDEV.P(Table2[1Y Return vs Nifty])</f>
        <v>-0.46159923012838339</v>
      </c>
      <c r="I460">
        <v>-11.303256720298799</v>
      </c>
      <c r="J460">
        <f>(Table2[[#This Row],[1M Return vs Nifty]]-AVERAGE(Table2[1M Return vs Nifty]))/_xlfn.STDEV.P(Table2[1M Return vs Nifty])</f>
        <v>-1.0290075344092386</v>
      </c>
      <c r="K460">
        <v>9.4498270631366701</v>
      </c>
      <c r="L460">
        <f>(Table2[[#This Row],[6M Return vs Nifty]]-AVERAGE(Table2[6M Return vs Nifty]))/_xlfn.STDEV.P(Table2[6M Return vs Nifty])</f>
        <v>-0.16498911709701031</v>
      </c>
      <c r="M460">
        <v>-0.24089497934272999</v>
      </c>
      <c r="N460">
        <f>(Table2[[#This Row],[1W Return vs Nifty]]-AVERAGE(Table2[1W Return vs Nifty]))/_xlfn.STDEV.P(Table2[1W Return vs Nifty])</f>
        <v>0.40483791148947801</v>
      </c>
      <c r="O460">
        <v>2099.5700000000002</v>
      </c>
      <c r="P460">
        <v>2155.8729953482398</v>
      </c>
      <c r="Q460">
        <v>2023.89236522325</v>
      </c>
      <c r="R460">
        <v>52.240518523906502</v>
      </c>
      <c r="S460" s="1">
        <f>(Table2[[#This Row],[Close Price]]-Table2[[#This Row],[20D EMA]])/Table2[[#This Row],[20D EMA]]</f>
        <v>-7.6301337892997045E-3</v>
      </c>
      <c r="T460" s="1">
        <f>(Table2[[#This Row],[Close Price]]-Table2[[#This Row],[50D EMA]])/Table2[[#This Row],[50D EMA]]</f>
        <v>-3.3546964735071148E-2</v>
      </c>
      <c r="U460" s="1">
        <f>(Table2[[#This Row],[Close Price]]-Table2[[#This Row],[200D EMA]])/Table2[[#This Row],[200D EMA]]</f>
        <v>2.9476683543973724E-2</v>
      </c>
      <c r="V460">
        <v>0.34748786910011298</v>
      </c>
      <c r="W460">
        <v>2070</v>
      </c>
      <c r="X460">
        <v>2124.6999999999998</v>
      </c>
      <c r="Y460">
        <v>1980</v>
      </c>
      <c r="Z460">
        <v>2124.6999999999998</v>
      </c>
      <c r="AA460">
        <v>1980</v>
      </c>
      <c r="AB460">
        <v>2130</v>
      </c>
      <c r="AC460" s="1">
        <f>(Table2[[#This Row],[Close Price]]/Table2[[#This Row],[Day Low]])-1</f>
        <v>6.5458937198068501E-3</v>
      </c>
      <c r="AD460" s="1">
        <f>(Table2[[#This Row],[Day High]]/Table2[[#This Row],[Close Price]])-1</f>
        <v>1.9749946005615193E-2</v>
      </c>
      <c r="AE460" s="1">
        <f>(Table2[[#This Row],[Close Price]]/Table2[[#This Row],[Current Week Low]])-1</f>
        <v>5.2297979797979899E-2</v>
      </c>
      <c r="AF460" s="1">
        <f>(Table2[[#This Row],[Current Week High]]/Table2[[#This Row],[Close Price]])-1</f>
        <v>1.9749946005615193E-2</v>
      </c>
      <c r="AG460" s="1">
        <f>(Table2[[#This Row],[Close Price]]/Table2[[#This Row],[Current Month Low]])-1</f>
        <v>5.2297979797979899E-2</v>
      </c>
      <c r="AH460" s="1">
        <f>(Table2[[#This Row],[Current Month High]]/Table2[[#This Row],[Close Price]])-1</f>
        <v>2.22936814571284E-2</v>
      </c>
      <c r="AI460">
        <v>31.883084159247399</v>
      </c>
      <c r="AJ460">
        <v>30.221875000000001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-0.28999999999999998</v>
      </c>
      <c r="AM460" t="s">
        <v>3202</v>
      </c>
      <c r="AN460">
        <v>0.57999999999999996</v>
      </c>
      <c r="AO460" t="s">
        <v>3203</v>
      </c>
      <c r="AP460">
        <v>2.820093246696E-2</v>
      </c>
      <c r="AQ460">
        <f>(Table2[[#This Row],[Sharpe Ratio]]-AVERAGE(Table2[Sharpe Ratio]))/_xlfn.STDEV.P(Table2[Sharpe Ratio])</f>
        <v>-0.4280493272974582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465</v>
      </c>
      <c r="AT460">
        <f>_xlfn.RANK.AVG(Table2[[#This Row],[6M Return vs Nifty Z-Score]],Table2[6M Return vs Nifty Z-Score])</f>
        <v>375</v>
      </c>
      <c r="AU460">
        <f>_xlfn.RANK.AVG(Table2[[#This Row],[Sharpe Ratio Z-Score]],Table2[Sharpe Ratio Z-Score])</f>
        <v>456</v>
      </c>
      <c r="AV460">
        <f>(Table2[[#This Row],[Rank 1Y]]+Table2[[#This Row],[Rank 6M]]+Table2[[#This Row],[Rank Sharpe]])/3</f>
        <v>432</v>
      </c>
    </row>
    <row r="461" spans="1:48" x14ac:dyDescent="0.3">
      <c r="A461" t="s">
        <v>931</v>
      </c>
      <c r="B461" t="s">
        <v>932</v>
      </c>
      <c r="C461" t="s">
        <v>3161</v>
      </c>
      <c r="D461" t="s">
        <v>510</v>
      </c>
      <c r="E461">
        <v>16374.1705801799</v>
      </c>
      <c r="F461">
        <v>681.4</v>
      </c>
      <c r="G461">
        <v>5.7870708776759399</v>
      </c>
      <c r="H461">
        <f>(Table2[[#This Row],[1Y Return vs Nifty]]-AVERAGE(Table2[1Y Return vs Nifty]))/_xlfn.STDEV.P(Table2[1Y Return vs Nifty])</f>
        <v>-0.37646981959310616</v>
      </c>
      <c r="I461">
        <v>-4.4993186849903699</v>
      </c>
      <c r="J461">
        <f>(Table2[[#This Row],[1M Return vs Nifty]]-AVERAGE(Table2[1M Return vs Nifty]))/_xlfn.STDEV.P(Table2[1M Return vs Nifty])</f>
        <v>-0.38542605361571936</v>
      </c>
      <c r="K461">
        <v>-15.307993897333599</v>
      </c>
      <c r="L461">
        <f>(Table2[[#This Row],[6M Return vs Nifty]]-AVERAGE(Table2[6M Return vs Nifty]))/_xlfn.STDEV.P(Table2[6M Return vs Nifty])</f>
        <v>-0.93356856402854149</v>
      </c>
      <c r="M461">
        <v>2.6703908474398101</v>
      </c>
      <c r="N461">
        <f>(Table2[[#This Row],[1W Return vs Nifty]]-AVERAGE(Table2[1W Return vs Nifty]))/_xlfn.STDEV.P(Table2[1W Return vs Nifty])</f>
        <v>1.0789282943141563</v>
      </c>
      <c r="O461">
        <v>669.07</v>
      </c>
      <c r="P461">
        <v>680.04885615595697</v>
      </c>
      <c r="Q461">
        <v>643.21279348679695</v>
      </c>
      <c r="R461">
        <v>70.360099260941894</v>
      </c>
      <c r="S461" s="1">
        <f>(Table2[[#This Row],[Close Price]]-Table2[[#This Row],[20D EMA]])/Table2[[#This Row],[20D EMA]]</f>
        <v>1.8428565023091644E-2</v>
      </c>
      <c r="T461" s="1">
        <f>(Table2[[#This Row],[Close Price]]-Table2[[#This Row],[50D EMA]])/Table2[[#This Row],[50D EMA]]</f>
        <v>1.9868334926412224E-3</v>
      </c>
      <c r="U461" s="1">
        <f>(Table2[[#This Row],[Close Price]]-Table2[[#This Row],[200D EMA]])/Table2[[#This Row],[200D EMA]]</f>
        <v>5.9369476011498022E-2</v>
      </c>
      <c r="V461">
        <v>0.44646430419643302</v>
      </c>
      <c r="W461">
        <v>679.8</v>
      </c>
      <c r="X461">
        <v>686.3</v>
      </c>
      <c r="Y461">
        <v>664</v>
      </c>
      <c r="Z461">
        <v>686.3</v>
      </c>
      <c r="AA461">
        <v>647.15</v>
      </c>
      <c r="AB461">
        <v>686.3</v>
      </c>
      <c r="AC461" s="1">
        <f>(Table2[[#This Row],[Close Price]]/Table2[[#This Row],[Day Low]])-1</f>
        <v>2.3536334215945587E-3</v>
      </c>
      <c r="AD461" s="1">
        <f>(Table2[[#This Row],[Day High]]/Table2[[#This Row],[Close Price]])-1</f>
        <v>7.1910771940122409E-3</v>
      </c>
      <c r="AE461" s="1">
        <f>(Table2[[#This Row],[Close Price]]/Table2[[#This Row],[Current Week Low]])-1</f>
        <v>2.6204819277108493E-2</v>
      </c>
      <c r="AF461" s="1">
        <f>(Table2[[#This Row],[Current Week High]]/Table2[[#This Row],[Close Price]])-1</f>
        <v>7.1910771940122409E-3</v>
      </c>
      <c r="AG461" s="1">
        <f>(Table2[[#This Row],[Close Price]]/Table2[[#This Row],[Current Month Low]])-1</f>
        <v>5.2924360658270775E-2</v>
      </c>
      <c r="AH461" s="1">
        <f>(Table2[[#This Row],[Current Month High]]/Table2[[#This Row],[Close Price]])-1</f>
        <v>7.1910771940122409E-3</v>
      </c>
      <c r="AI461">
        <v>21.2136777223363</v>
      </c>
      <c r="AJ461">
        <v>57.622021744159099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-7.0000000000000007E-2</v>
      </c>
      <c r="AM461" t="s">
        <v>3202</v>
      </c>
      <c r="AN461">
        <v>4.24</v>
      </c>
      <c r="AO461" t="s">
        <v>3203</v>
      </c>
      <c r="AP461">
        <v>9.4991428865953006E-2</v>
      </c>
      <c r="AQ461">
        <f>(Table2[[#This Row],[Sharpe Ratio]]-AVERAGE(Table2[Sharpe Ratio]))/_xlfn.STDEV.P(Table2[Sharpe Ratio])</f>
        <v>0.35181529851772797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426</v>
      </c>
      <c r="AT461">
        <f>_xlfn.RANK.AVG(Table2[[#This Row],[6M Return vs Nifty Z-Score]],Table2[6M Return vs Nifty Z-Score])</f>
        <v>632</v>
      </c>
      <c r="AU461">
        <f>_xlfn.RANK.AVG(Table2[[#This Row],[Sharpe Ratio Z-Score]],Table2[Sharpe Ratio Z-Score])</f>
        <v>246</v>
      </c>
      <c r="AV461">
        <f>(Table2[[#This Row],[Rank 1Y]]+Table2[[#This Row],[Rank 6M]]+Table2[[#This Row],[Rank Sharpe]])/3</f>
        <v>434.66666666666669</v>
      </c>
    </row>
    <row r="462" spans="1:48" x14ac:dyDescent="0.3">
      <c r="A462" t="s">
        <v>1989</v>
      </c>
      <c r="B462" t="s">
        <v>1990</v>
      </c>
      <c r="C462" t="s">
        <v>3170</v>
      </c>
      <c r="D462" t="s">
        <v>510</v>
      </c>
      <c r="E462">
        <v>3485.7662</v>
      </c>
      <c r="F462">
        <v>805.25</v>
      </c>
      <c r="G462">
        <v>-1.23613368437516</v>
      </c>
      <c r="H462">
        <f>(Table2[[#This Row],[1Y Return vs Nifty]]-AVERAGE(Table2[1Y Return vs Nifty]))/_xlfn.STDEV.P(Table2[1Y Return vs Nifty])</f>
        <v>-0.49249204518573647</v>
      </c>
      <c r="I462">
        <v>-7.3441865425582398</v>
      </c>
      <c r="J462">
        <f>(Table2[[#This Row],[1M Return vs Nifty]]-AVERAGE(Table2[1M Return vs Nifty]))/_xlfn.STDEV.P(Table2[1M Return vs Nifty])</f>
        <v>-0.65452084238864783</v>
      </c>
      <c r="K462">
        <v>-36.799757058479699</v>
      </c>
      <c r="L462">
        <f>(Table2[[#This Row],[6M Return vs Nifty]]-AVERAGE(Table2[6M Return vs Nifty]))/_xlfn.STDEV.P(Table2[6M Return vs Nifty])</f>
        <v>-1.6007568222500907</v>
      </c>
      <c r="M462">
        <v>-6.7397091997781198</v>
      </c>
      <c r="N462">
        <f>(Table2[[#This Row],[1W Return vs Nifty]]-AVERAGE(Table2[1W Return vs Nifty]))/_xlfn.STDEV.P(Table2[1W Return vs Nifty])</f>
        <v>-1.0999226741797286</v>
      </c>
      <c r="O462">
        <v>853.73</v>
      </c>
      <c r="P462">
        <v>937.51567367197902</v>
      </c>
      <c r="Q462">
        <v>970.71375676800994</v>
      </c>
      <c r="R462">
        <v>37.545138392559998</v>
      </c>
      <c r="S462" s="1">
        <f>(Table2[[#This Row],[Close Price]]-Table2[[#This Row],[20D EMA]])/Table2[[#This Row],[20D EMA]]</f>
        <v>-5.6786103334777994E-2</v>
      </c>
      <c r="T462" s="1">
        <f>(Table2[[#This Row],[Close Price]]-Table2[[#This Row],[50D EMA]])/Table2[[#This Row],[50D EMA]]</f>
        <v>-0.14108102657519575</v>
      </c>
      <c r="U462" s="1">
        <f>(Table2[[#This Row],[Close Price]]-Table2[[#This Row],[200D EMA]])/Table2[[#This Row],[200D EMA]]</f>
        <v>-0.17045576578508714</v>
      </c>
      <c r="V462">
        <v>0.759713623810788</v>
      </c>
      <c r="W462">
        <v>801.95</v>
      </c>
      <c r="X462">
        <v>831</v>
      </c>
      <c r="Y462">
        <v>784.15</v>
      </c>
      <c r="Z462">
        <v>831</v>
      </c>
      <c r="AA462">
        <v>784.15</v>
      </c>
      <c r="AB462">
        <v>907.3</v>
      </c>
      <c r="AC462" s="1">
        <f>(Table2[[#This Row],[Close Price]]/Table2[[#This Row],[Day Low]])-1</f>
        <v>4.1149697612070657E-3</v>
      </c>
      <c r="AD462" s="1">
        <f>(Table2[[#This Row],[Day High]]/Table2[[#This Row],[Close Price]])-1</f>
        <v>3.1977646693573503E-2</v>
      </c>
      <c r="AE462" s="1">
        <f>(Table2[[#This Row],[Close Price]]/Table2[[#This Row],[Current Week Low]])-1</f>
        <v>2.6908117069438298E-2</v>
      </c>
      <c r="AF462" s="1">
        <f>(Table2[[#This Row],[Current Week High]]/Table2[[#This Row],[Close Price]])-1</f>
        <v>3.1977646693573503E-2</v>
      </c>
      <c r="AG462" s="1">
        <f>(Table2[[#This Row],[Close Price]]/Table2[[#This Row],[Current Month Low]])-1</f>
        <v>2.6908117069438298E-2</v>
      </c>
      <c r="AH462" s="1">
        <f>(Table2[[#This Row],[Current Month High]]/Table2[[#This Row],[Close Price]])-1</f>
        <v>0.12673082893511323</v>
      </c>
      <c r="AI462">
        <v>85.6504191244955</v>
      </c>
      <c r="AJ462">
        <v>31.426472988411899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-0.3</v>
      </c>
      <c r="AM462" t="s">
        <v>3202</v>
      </c>
      <c r="AN462">
        <v>-9.4</v>
      </c>
      <c r="AO462" t="s">
        <v>3202</v>
      </c>
      <c r="AP462">
        <v>0.15583749642520101</v>
      </c>
      <c r="AQ462">
        <f>(Table2[[#This Row],[Sharpe Ratio]]-AVERAGE(Table2[Sharpe Ratio]))/_xlfn.STDEV.P(Table2[Sharpe Ratio])</f>
        <v>1.0622711008814592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475</v>
      </c>
      <c r="AT462">
        <f>_xlfn.RANK.AVG(Table2[[#This Row],[6M Return vs Nifty Z-Score]],Table2[6M Return vs Nifty Z-Score])</f>
        <v>729</v>
      </c>
      <c r="AU462">
        <f>_xlfn.RANK.AVG(Table2[[#This Row],[Sharpe Ratio Z-Score]],Table2[Sharpe Ratio Z-Score])</f>
        <v>102</v>
      </c>
      <c r="AV462">
        <f>(Table2[[#This Row],[Rank 1Y]]+Table2[[#This Row],[Rank 6M]]+Table2[[#This Row],[Rank Sharpe]])/3</f>
        <v>435.33333333333331</v>
      </c>
    </row>
    <row r="463" spans="1:48" x14ac:dyDescent="0.3">
      <c r="A463" t="s">
        <v>1932</v>
      </c>
      <c r="B463" t="s">
        <v>1933</v>
      </c>
      <c r="C463" t="s">
        <v>3157</v>
      </c>
      <c r="D463" t="s">
        <v>21</v>
      </c>
      <c r="E463">
        <v>3720.4631236250002</v>
      </c>
      <c r="F463">
        <v>630.25</v>
      </c>
      <c r="G463">
        <v>-13.429117251216701</v>
      </c>
      <c r="H463">
        <f>(Table2[[#This Row],[1Y Return vs Nifty]]-AVERAGE(Table2[1Y Return vs Nifty]))/_xlfn.STDEV.P(Table2[1Y Return vs Nifty])</f>
        <v>-0.69391820008989857</v>
      </c>
      <c r="I463">
        <v>8.1134798068403704</v>
      </c>
      <c r="J463">
        <f>(Table2[[#This Row],[1M Return vs Nifty]]-AVERAGE(Table2[1M Return vs Nifty]))/_xlfn.STDEV.P(Table2[1M Return vs Nifty])</f>
        <v>0.80761296117224024</v>
      </c>
      <c r="K463">
        <v>3.8266752322553499</v>
      </c>
      <c r="L463">
        <f>(Table2[[#This Row],[6M Return vs Nifty]]-AVERAGE(Table2[6M Return vs Nifty]))/_xlfn.STDEV.P(Table2[6M Return vs Nifty])</f>
        <v>-0.33955370947738511</v>
      </c>
      <c r="M463">
        <v>-7.3715355718506101</v>
      </c>
      <c r="N463">
        <f>(Table2[[#This Row],[1W Return vs Nifty]]-AVERAGE(Table2[1W Return vs Nifty]))/_xlfn.STDEV.P(Table2[1W Return vs Nifty])</f>
        <v>-1.2462181966292618</v>
      </c>
      <c r="O463">
        <v>633.67999999999995</v>
      </c>
      <c r="P463">
        <v>620.40435173951596</v>
      </c>
      <c r="Q463">
        <v>601.07756163404702</v>
      </c>
      <c r="R463">
        <v>44.7730703871229</v>
      </c>
      <c r="S463" s="1">
        <f>(Table2[[#This Row],[Close Price]]-Table2[[#This Row],[20D EMA]])/Table2[[#This Row],[20D EMA]]</f>
        <v>-5.4128266633000095E-3</v>
      </c>
      <c r="T463" s="1">
        <f>(Table2[[#This Row],[Close Price]]-Table2[[#This Row],[50D EMA]])/Table2[[#This Row],[50D EMA]]</f>
        <v>1.5869727916766534E-2</v>
      </c>
      <c r="U463" s="1">
        <f>(Table2[[#This Row],[Close Price]]-Table2[[#This Row],[200D EMA]])/Table2[[#This Row],[200D EMA]]</f>
        <v>4.8533567426218428E-2</v>
      </c>
      <c r="V463">
        <v>0.80513707484747998</v>
      </c>
      <c r="W463">
        <v>623.45000000000005</v>
      </c>
      <c r="X463">
        <v>639.79999999999995</v>
      </c>
      <c r="Y463">
        <v>623.45000000000005</v>
      </c>
      <c r="Z463">
        <v>657.1</v>
      </c>
      <c r="AA463">
        <v>623.45000000000005</v>
      </c>
      <c r="AB463">
        <v>709.4</v>
      </c>
      <c r="AC463" s="1">
        <f>(Table2[[#This Row],[Close Price]]/Table2[[#This Row],[Day Low]])-1</f>
        <v>1.0907049482717035E-2</v>
      </c>
      <c r="AD463" s="1">
        <f>(Table2[[#This Row],[Day High]]/Table2[[#This Row],[Close Price]])-1</f>
        <v>1.5152717175723751E-2</v>
      </c>
      <c r="AE463" s="1">
        <f>(Table2[[#This Row],[Close Price]]/Table2[[#This Row],[Current Week Low]])-1</f>
        <v>1.0907049482717035E-2</v>
      </c>
      <c r="AF463" s="1">
        <f>(Table2[[#This Row],[Current Week High]]/Table2[[#This Row],[Close Price]])-1</f>
        <v>4.2602142007140076E-2</v>
      </c>
      <c r="AG463" s="1">
        <f>(Table2[[#This Row],[Close Price]]/Table2[[#This Row],[Current Month Low]])-1</f>
        <v>1.0907049482717035E-2</v>
      </c>
      <c r="AH463" s="1">
        <f>(Table2[[#This Row],[Current Month High]]/Table2[[#This Row],[Close Price]])-1</f>
        <v>0.12558508528361756</v>
      </c>
      <c r="AI463">
        <v>25.585085283617602</v>
      </c>
      <c r="AJ463">
        <v>40.0555555555555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-0.15</v>
      </c>
      <c r="AM463" t="s">
        <v>3202</v>
      </c>
      <c r="AN463">
        <v>-6.38</v>
      </c>
      <c r="AO463" t="s">
        <v>3202</v>
      </c>
      <c r="AP463">
        <v>7.4478943326604999E-2</v>
      </c>
      <c r="AQ463">
        <f>(Table2[[#This Row],[Sharpe Ratio]]-AVERAGE(Table2[Sharpe Ratio]))/_xlfn.STDEV.P(Table2[Sharpe Ratio])</f>
        <v>0.11230574667789114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-1.3597713983464141</v>
      </c>
      <c r="AS463">
        <f>_xlfn.RANK.AVG(Table2[[#This Row],[1Y Return vs Nifty Z-Score]],Table2[1Y Return vs Nifty Z-Score])</f>
        <v>564</v>
      </c>
      <c r="AT463">
        <f>_xlfn.RANK.AVG(Table2[[#This Row],[6M Return vs Nifty Z-Score]],Table2[6M Return vs Nifty Z-Score])</f>
        <v>429</v>
      </c>
      <c r="AU463">
        <f>_xlfn.RANK.AVG(Table2[[#This Row],[Sharpe Ratio Z-Score]],Table2[Sharpe Ratio Z-Score])</f>
        <v>314</v>
      </c>
      <c r="AV463">
        <f>(Table2[[#This Row],[Rank 1Y]]+Table2[[#This Row],[Rank 6M]]+Table2[[#This Row],[Rank Sharpe]])/3</f>
        <v>435.66666666666669</v>
      </c>
    </row>
    <row r="464" spans="1:48" x14ac:dyDescent="0.3">
      <c r="A464" t="s">
        <v>1375</v>
      </c>
      <c r="B464" t="s">
        <v>1376</v>
      </c>
      <c r="C464" t="s">
        <v>3166</v>
      </c>
      <c r="D464" t="s">
        <v>335</v>
      </c>
      <c r="E464">
        <v>8306.7257715800006</v>
      </c>
      <c r="F464">
        <v>215.9</v>
      </c>
      <c r="G464">
        <v>35.465296349743099</v>
      </c>
      <c r="H464">
        <f>(Table2[[#This Row],[1Y Return vs Nifty]]-AVERAGE(Table2[1Y Return vs Nifty]))/_xlfn.STDEV.P(Table2[1Y Return vs Nifty])</f>
        <v>0.11380975869437421</v>
      </c>
      <c r="I464">
        <v>-8.3641987645881901</v>
      </c>
      <c r="J464">
        <f>(Table2[[#This Row],[1M Return vs Nifty]]-AVERAGE(Table2[1M Return vs Nifty]))/_xlfn.STDEV.P(Table2[1M Return vs Nifty])</f>
        <v>-0.75100334603210817</v>
      </c>
      <c r="K464">
        <v>-0.42543150725759998</v>
      </c>
      <c r="L464">
        <f>(Table2[[#This Row],[6M Return vs Nifty]]-AVERAGE(Table2[6M Return vs Nifty]))/_xlfn.STDEV.P(Table2[6M Return vs Nifty])</f>
        <v>-0.47155570801217955</v>
      </c>
      <c r="M464">
        <v>-2.6040383088944399</v>
      </c>
      <c r="N464">
        <f>(Table2[[#This Row],[1W Return vs Nifty]]-AVERAGE(Table2[1W Return vs Nifty]))/_xlfn.STDEV.P(Table2[1W Return vs Nifty])</f>
        <v>-0.14233343700281317</v>
      </c>
      <c r="O464">
        <v>219.14</v>
      </c>
      <c r="P464">
        <v>220.874310078859</v>
      </c>
      <c r="Q464">
        <v>204.83130874486301</v>
      </c>
      <c r="R464">
        <v>44.4781058527198</v>
      </c>
      <c r="S464" s="1">
        <f>(Table2[[#This Row],[Close Price]]-Table2[[#This Row],[20D EMA]])/Table2[[#This Row],[20D EMA]]</f>
        <v>-1.4785068905722282E-2</v>
      </c>
      <c r="T464" s="1">
        <f>(Table2[[#This Row],[Close Price]]-Table2[[#This Row],[50D EMA]])/Table2[[#This Row],[50D EMA]]</f>
        <v>-2.2520998829981667E-2</v>
      </c>
      <c r="U464" s="1">
        <f>(Table2[[#This Row],[Close Price]]-Table2[[#This Row],[200D EMA]])/Table2[[#This Row],[200D EMA]]</f>
        <v>5.4038082961839151E-2</v>
      </c>
      <c r="V464">
        <v>1.14734242841439</v>
      </c>
      <c r="W464">
        <v>214.93</v>
      </c>
      <c r="X464">
        <v>217.79</v>
      </c>
      <c r="Y464">
        <v>212.63</v>
      </c>
      <c r="Z464">
        <v>218.59</v>
      </c>
      <c r="AA464">
        <v>212.63</v>
      </c>
      <c r="AB464">
        <v>228.5</v>
      </c>
      <c r="AC464" s="1">
        <f>(Table2[[#This Row],[Close Price]]/Table2[[#This Row],[Day Low]])-1</f>
        <v>4.513097287488943E-3</v>
      </c>
      <c r="AD464" s="1">
        <f>(Table2[[#This Row],[Day High]]/Table2[[#This Row],[Close Price]])-1</f>
        <v>8.7540528022231889E-3</v>
      </c>
      <c r="AE464" s="1">
        <f>(Table2[[#This Row],[Close Price]]/Table2[[#This Row],[Current Week Low]])-1</f>
        <v>1.5378827070498202E-2</v>
      </c>
      <c r="AF464" s="1">
        <f>(Table2[[#This Row],[Current Week High]]/Table2[[#This Row],[Close Price]])-1</f>
        <v>1.2459471977767533E-2</v>
      </c>
      <c r="AG464" s="1">
        <f>(Table2[[#This Row],[Close Price]]/Table2[[#This Row],[Current Month Low]])-1</f>
        <v>1.5378827070498202E-2</v>
      </c>
      <c r="AH464" s="1">
        <f>(Table2[[#This Row],[Current Month High]]/Table2[[#This Row],[Close Price]])-1</f>
        <v>5.8360352014821704E-2</v>
      </c>
      <c r="AI464">
        <v>21.352477999073599</v>
      </c>
      <c r="AJ464">
        <v>73.413654618473799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-0.15</v>
      </c>
      <c r="AM464" t="s">
        <v>3202</v>
      </c>
      <c r="AN464">
        <v>-1.72</v>
      </c>
      <c r="AO464" t="s">
        <v>3202</v>
      </c>
      <c r="AQ464">
        <f>(Table2[[#This Row],[Sharpe Ratio]]-AVERAGE(Table2[Sharpe Ratio]))/_xlfn.STDEV.P(Table2[Sharpe Ratio])</f>
        <v>-0.7573313484192038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265</v>
      </c>
      <c r="AT464">
        <f>_xlfn.RANK.AVG(Table2[[#This Row],[6M Return vs Nifty Z-Score]],Table2[6M Return vs Nifty Z-Score])</f>
        <v>479</v>
      </c>
      <c r="AU464">
        <f>_xlfn.RANK.AVG(Table2[[#This Row],[Sharpe Ratio Z-Score]],Table2[Sharpe Ratio Z-Score])</f>
        <v>563.5</v>
      </c>
      <c r="AV464">
        <f>(Table2[[#This Row],[Rank 1Y]]+Table2[[#This Row],[Rank 6M]]+Table2[[#This Row],[Rank Sharpe]])/3</f>
        <v>435.83333333333331</v>
      </c>
    </row>
    <row r="465" spans="1:48" x14ac:dyDescent="0.3">
      <c r="A465" t="s">
        <v>267</v>
      </c>
      <c r="B465" t="s">
        <v>268</v>
      </c>
      <c r="C465" t="s">
        <v>3162</v>
      </c>
      <c r="D465" t="s">
        <v>269</v>
      </c>
      <c r="E465">
        <v>101537.84908026</v>
      </c>
      <c r="F465">
        <v>7061.8</v>
      </c>
      <c r="G465">
        <v>14.8383203341835</v>
      </c>
      <c r="H465">
        <f>(Table2[[#This Row],[1Y Return vs Nifty]]-AVERAGE(Table2[1Y Return vs Nifty]))/_xlfn.STDEV.P(Table2[1Y Return vs Nifty])</f>
        <v>-0.22694461396084975</v>
      </c>
      <c r="I465">
        <v>0.32227570708530401</v>
      </c>
      <c r="J465">
        <f>(Table2[[#This Row],[1M Return vs Nifty]]-AVERAGE(Table2[1M Return vs Nifty]))/_xlfn.STDEV.P(Table2[1M Return vs Nifty])</f>
        <v>7.0646421256125108E-2</v>
      </c>
      <c r="K465">
        <v>1.25359087804585</v>
      </c>
      <c r="L465">
        <f>(Table2[[#This Row],[6M Return vs Nifty]]-AVERAGE(Table2[6M Return vs Nifty]))/_xlfn.STDEV.P(Table2[6M Return vs Nifty])</f>
        <v>-0.41943229624897915</v>
      </c>
      <c r="M465">
        <v>-1.3526589757615</v>
      </c>
      <c r="N465">
        <f>(Table2[[#This Row],[1W Return vs Nifty]]-AVERAGE(Table2[1W Return vs Nifty]))/_xlfn.STDEV.P(Table2[1W Return vs Nifty])</f>
        <v>0.14741577483006643</v>
      </c>
      <c r="O465">
        <v>6840.87</v>
      </c>
      <c r="P465">
        <v>6653.4127443049301</v>
      </c>
      <c r="Q465">
        <v>6147.19755134757</v>
      </c>
      <c r="R465">
        <v>72.392315924787894</v>
      </c>
      <c r="S465" s="1">
        <f>(Table2[[#This Row],[Close Price]]-Table2[[#This Row],[20D EMA]])/Table2[[#This Row],[20D EMA]]</f>
        <v>3.2295599828676802E-2</v>
      </c>
      <c r="T465" s="1">
        <f>(Table2[[#This Row],[Close Price]]-Table2[[#This Row],[50D EMA]])/Table2[[#This Row],[50D EMA]]</f>
        <v>6.1380117450947881E-2</v>
      </c>
      <c r="U465" s="1">
        <f>(Table2[[#This Row],[Close Price]]-Table2[[#This Row],[200D EMA]])/Table2[[#This Row],[200D EMA]]</f>
        <v>0.14878364344284556</v>
      </c>
      <c r="V465">
        <v>1.0545393432785399</v>
      </c>
      <c r="W465">
        <v>6915</v>
      </c>
      <c r="X465">
        <v>7096.45</v>
      </c>
      <c r="Y465">
        <v>6820.45</v>
      </c>
      <c r="Z465">
        <v>7096.45</v>
      </c>
      <c r="AA465">
        <v>6790.05</v>
      </c>
      <c r="AB465">
        <v>7096.45</v>
      </c>
      <c r="AC465" s="1">
        <f>(Table2[[#This Row],[Close Price]]/Table2[[#This Row],[Day Low]])-1</f>
        <v>2.1229211858279085E-2</v>
      </c>
      <c r="AD465" s="1">
        <f>(Table2[[#This Row],[Day High]]/Table2[[#This Row],[Close Price]])-1</f>
        <v>4.9066810161715324E-3</v>
      </c>
      <c r="AE465" s="1">
        <f>(Table2[[#This Row],[Close Price]]/Table2[[#This Row],[Current Week Low]])-1</f>
        <v>3.5386228181425006E-2</v>
      </c>
      <c r="AF465" s="1">
        <f>(Table2[[#This Row],[Current Week High]]/Table2[[#This Row],[Close Price]])-1</f>
        <v>4.9066810161715324E-3</v>
      </c>
      <c r="AG465" s="1">
        <f>(Table2[[#This Row],[Close Price]]/Table2[[#This Row],[Current Month Low]])-1</f>
        <v>4.0021796599435833E-2</v>
      </c>
      <c r="AH465" s="1">
        <f>(Table2[[#This Row],[Current Month High]]/Table2[[#This Row],[Close Price]])-1</f>
        <v>4.9066810161715324E-3</v>
      </c>
      <c r="AI465">
        <v>0.49066810161715302</v>
      </c>
      <c r="AJ465">
        <v>49.424460431654602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-0.06</v>
      </c>
      <c r="AM465" t="s">
        <v>3202</v>
      </c>
      <c r="AN465">
        <v>4.13</v>
      </c>
      <c r="AO465" t="s">
        <v>3203</v>
      </c>
      <c r="AP465">
        <v>2.1856500545253999E-2</v>
      </c>
      <c r="AQ465">
        <f>(Table2[[#This Row],[Sharpe Ratio]]-AVERAGE(Table2[Sharpe Ratio]))/_xlfn.STDEV.P(Table2[Sharpe Ratio])</f>
        <v>-0.50212869926490133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-0.93044341338853886</v>
      </c>
      <c r="AS465">
        <f>_xlfn.RANK.AVG(Table2[[#This Row],[1Y Return vs Nifty Z-Score]],Table2[1Y Return vs Nifty Z-Score])</f>
        <v>373</v>
      </c>
      <c r="AT465">
        <f>_xlfn.RANK.AVG(Table2[[#This Row],[6M Return vs Nifty Z-Score]],Table2[6M Return vs Nifty Z-Score])</f>
        <v>462</v>
      </c>
      <c r="AU465">
        <f>_xlfn.RANK.AVG(Table2[[#This Row],[Sharpe Ratio Z-Score]],Table2[Sharpe Ratio Z-Score])</f>
        <v>473</v>
      </c>
      <c r="AV465">
        <f>(Table2[[#This Row],[Rank 1Y]]+Table2[[#This Row],[Rank 6M]]+Table2[[#This Row],[Rank Sharpe]])/3</f>
        <v>436</v>
      </c>
    </row>
    <row r="466" spans="1:48" x14ac:dyDescent="0.3">
      <c r="A466" t="s">
        <v>1221</v>
      </c>
      <c r="B466" t="s">
        <v>1222</v>
      </c>
      <c r="C466" t="s">
        <v>3161</v>
      </c>
      <c r="D466" t="s">
        <v>46</v>
      </c>
      <c r="E466">
        <v>9899.4579200000007</v>
      </c>
      <c r="F466">
        <v>352</v>
      </c>
      <c r="G466">
        <v>4.2821358627960002</v>
      </c>
      <c r="H466">
        <f>(Table2[[#This Row],[1Y Return vs Nifty]]-AVERAGE(Table2[1Y Return vs Nifty]))/_xlfn.STDEV.P(Table2[1Y Return vs Nifty])</f>
        <v>-0.40133110737932665</v>
      </c>
      <c r="I466">
        <v>-11.708959592106</v>
      </c>
      <c r="J466">
        <f>(Table2[[#This Row],[1M Return vs Nifty]]-AVERAGE(Table2[1M Return vs Nifty]))/_xlfn.STDEV.P(Table2[1M Return vs Nifty])</f>
        <v>-1.0673827890992271</v>
      </c>
      <c r="K466">
        <v>19.5628034902299</v>
      </c>
      <c r="L466">
        <f>(Table2[[#This Row],[6M Return vs Nifty]]-AVERAGE(Table2[6M Return vs Nifty]))/_xlfn.STDEV.P(Table2[6M Return vs Nifty])</f>
        <v>0.14895716442659948</v>
      </c>
      <c r="M466">
        <v>-3.7282918687792099</v>
      </c>
      <c r="N466">
        <f>(Table2[[#This Row],[1W Return vs Nifty]]-AVERAGE(Table2[1W Return vs Nifty]))/_xlfn.STDEV.P(Table2[1W Return vs Nifty])</f>
        <v>-0.40264745550380043</v>
      </c>
      <c r="O466">
        <v>345.15</v>
      </c>
      <c r="P466">
        <v>345.84738555442499</v>
      </c>
      <c r="Q466">
        <v>310.20979331937599</v>
      </c>
      <c r="R466">
        <v>58.843540597779302</v>
      </c>
      <c r="S466" s="1">
        <f>(Table2[[#This Row],[Close Price]]-Table2[[#This Row],[20D EMA]])/Table2[[#This Row],[20D EMA]]</f>
        <v>1.9846443575257201E-2</v>
      </c>
      <c r="T466" s="1">
        <f>(Table2[[#This Row],[Close Price]]-Table2[[#This Row],[50D EMA]])/Table2[[#This Row],[50D EMA]]</f>
        <v>1.7789969514188483E-2</v>
      </c>
      <c r="U466" s="1">
        <f>(Table2[[#This Row],[Close Price]]-Table2[[#This Row],[200D EMA]])/Table2[[#This Row],[200D EMA]]</f>
        <v>0.13471594895006739</v>
      </c>
      <c r="V466">
        <v>0.54142784564309199</v>
      </c>
      <c r="W466">
        <v>342.25</v>
      </c>
      <c r="X466">
        <v>357.25</v>
      </c>
      <c r="Y466">
        <v>337.1</v>
      </c>
      <c r="Z466">
        <v>357.25</v>
      </c>
      <c r="AA466">
        <v>330</v>
      </c>
      <c r="AB466">
        <v>360.55</v>
      </c>
      <c r="AC466" s="1">
        <f>(Table2[[#This Row],[Close Price]]/Table2[[#This Row],[Day Low]])-1</f>
        <v>2.8487947406866221E-2</v>
      </c>
      <c r="AD466" s="1">
        <f>(Table2[[#This Row],[Day High]]/Table2[[#This Row],[Close Price]])-1</f>
        <v>1.4914772727272707E-2</v>
      </c>
      <c r="AE466" s="1">
        <f>(Table2[[#This Row],[Close Price]]/Table2[[#This Row],[Current Week Low]])-1</f>
        <v>4.4200533966182176E-2</v>
      </c>
      <c r="AF466" s="1">
        <f>(Table2[[#This Row],[Current Week High]]/Table2[[#This Row],[Close Price]])-1</f>
        <v>1.4914772727272707E-2</v>
      </c>
      <c r="AG466" s="1">
        <f>(Table2[[#This Row],[Close Price]]/Table2[[#This Row],[Current Month Low]])-1</f>
        <v>6.6666666666666652E-2</v>
      </c>
      <c r="AH466" s="1">
        <f>(Table2[[#This Row],[Current Month High]]/Table2[[#This Row],[Close Price]])-1</f>
        <v>2.428977272727284E-2</v>
      </c>
      <c r="AI466">
        <v>18.011363636363601</v>
      </c>
      <c r="AJ466">
        <v>48.680042238648298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-0.03</v>
      </c>
      <c r="AM466" t="s">
        <v>3202</v>
      </c>
      <c r="AN466">
        <v>3.71</v>
      </c>
      <c r="AO466" t="s">
        <v>3203</v>
      </c>
      <c r="AP466">
        <v>-6.1394607780409999E-3</v>
      </c>
      <c r="AQ466">
        <f>(Table2[[#This Row],[Sharpe Ratio]]-AVERAGE(Table2[Sharpe Ratio]))/_xlfn.STDEV.P(Table2[Sharpe Ratio])</f>
        <v>-0.82901741964963338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438</v>
      </c>
      <c r="AT466">
        <f>_xlfn.RANK.AVG(Table2[[#This Row],[6M Return vs Nifty Z-Score]],Table2[6M Return vs Nifty Z-Score])</f>
        <v>274</v>
      </c>
      <c r="AU466">
        <f>_xlfn.RANK.AVG(Table2[[#This Row],[Sharpe Ratio Z-Score]],Table2[Sharpe Ratio Z-Score])</f>
        <v>596</v>
      </c>
      <c r="AV466">
        <f>(Table2[[#This Row],[Rank 1Y]]+Table2[[#This Row],[Rank 6M]]+Table2[[#This Row],[Rank Sharpe]])/3</f>
        <v>436</v>
      </c>
    </row>
    <row r="467" spans="1:48" x14ac:dyDescent="0.3">
      <c r="A467" t="s">
        <v>495</v>
      </c>
      <c r="B467" t="s">
        <v>496</v>
      </c>
      <c r="C467" t="s">
        <v>3166</v>
      </c>
      <c r="D467" t="s">
        <v>497</v>
      </c>
      <c r="E467">
        <v>44019.665437800002</v>
      </c>
      <c r="F467">
        <v>669.5</v>
      </c>
      <c r="G467">
        <v>-0.18843338553290301</v>
      </c>
      <c r="H467">
        <f>(Table2[[#This Row],[1Y Return vs Nifty]]-AVERAGE(Table2[1Y Return vs Nifty]))/_xlfn.STDEV.P(Table2[1Y Return vs Nifty])</f>
        <v>-0.47518420239805004</v>
      </c>
      <c r="I467">
        <v>3.96417473711415</v>
      </c>
      <c r="J467">
        <f>(Table2[[#This Row],[1M Return vs Nifty]]-AVERAGE(Table2[1M Return vs Nifty]))/_xlfn.STDEV.P(Table2[1M Return vs Nifty])</f>
        <v>0.41513203509963748</v>
      </c>
      <c r="K467">
        <v>36.779841995277998</v>
      </c>
      <c r="L467">
        <f>(Table2[[#This Row],[6M Return vs Nifty]]-AVERAGE(Table2[6M Return vs Nifty]))/_xlfn.STDEV.P(Table2[6M Return vs Nifty])</f>
        <v>0.68344127565499702</v>
      </c>
      <c r="M467">
        <v>1.01443232093661</v>
      </c>
      <c r="N467">
        <f>(Table2[[#This Row],[1W Return vs Nifty]]-AVERAGE(Table2[1W Return vs Nifty]))/_xlfn.STDEV.P(Table2[1W Return vs Nifty])</f>
        <v>0.6955012509083931</v>
      </c>
      <c r="O467">
        <v>646.99</v>
      </c>
      <c r="P467">
        <v>615.59125472445203</v>
      </c>
      <c r="Q467">
        <v>546.82207934562996</v>
      </c>
      <c r="R467">
        <v>68.057845556430294</v>
      </c>
      <c r="S467" s="1">
        <f>(Table2[[#This Row],[Close Price]]-Table2[[#This Row],[20D EMA]])/Table2[[#This Row],[20D EMA]]</f>
        <v>3.4791882409310797E-2</v>
      </c>
      <c r="T467" s="1">
        <f>(Table2[[#This Row],[Close Price]]-Table2[[#This Row],[50D EMA]])/Table2[[#This Row],[50D EMA]]</f>
        <v>8.7572305262325956E-2</v>
      </c>
      <c r="U467" s="1">
        <f>(Table2[[#This Row],[Close Price]]-Table2[[#This Row],[200D EMA]])/Table2[[#This Row],[200D EMA]]</f>
        <v>0.22434705050896267</v>
      </c>
      <c r="V467">
        <v>0.590956226547936</v>
      </c>
      <c r="W467">
        <v>657.55</v>
      </c>
      <c r="X467">
        <v>673.15</v>
      </c>
      <c r="Y467">
        <v>634.79999999999995</v>
      </c>
      <c r="Z467">
        <v>673.15</v>
      </c>
      <c r="AA467">
        <v>634.79999999999995</v>
      </c>
      <c r="AB467">
        <v>673.15</v>
      </c>
      <c r="AC467" s="1">
        <f>(Table2[[#This Row],[Close Price]]/Table2[[#This Row],[Day Low]])-1</f>
        <v>1.8173522926013375E-2</v>
      </c>
      <c r="AD467" s="1">
        <f>(Table2[[#This Row],[Day High]]/Table2[[#This Row],[Close Price]])-1</f>
        <v>5.4518297236743063E-3</v>
      </c>
      <c r="AE467" s="1">
        <f>(Table2[[#This Row],[Close Price]]/Table2[[#This Row],[Current Week Low]])-1</f>
        <v>5.4662885948330242E-2</v>
      </c>
      <c r="AF467" s="1">
        <f>(Table2[[#This Row],[Current Week High]]/Table2[[#This Row],[Close Price]])-1</f>
        <v>5.4518297236743063E-3</v>
      </c>
      <c r="AG467" s="1">
        <f>(Table2[[#This Row],[Close Price]]/Table2[[#This Row],[Current Month Low]])-1</f>
        <v>5.4662885948330242E-2</v>
      </c>
      <c r="AH467" s="1">
        <f>(Table2[[#This Row],[Current Month High]]/Table2[[#This Row],[Close Price]])-1</f>
        <v>5.4518297236743063E-3</v>
      </c>
      <c r="AI467">
        <v>0.54518297236742996</v>
      </c>
      <c r="AJ467">
        <v>59.007243795273702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0.03</v>
      </c>
      <c r="AM467" t="s">
        <v>3203</v>
      </c>
      <c r="AN467">
        <v>1.22</v>
      </c>
      <c r="AO467" t="s">
        <v>3203</v>
      </c>
      <c r="AP467">
        <v>-6.9506092878888995E-2</v>
      </c>
      <c r="AQ467">
        <f>(Table2[[#This Row],[Sharpe Ratio]]-AVERAGE(Table2[Sharpe Ratio]))/_xlfn.STDEV.P(Table2[Sharpe Ratio])</f>
        <v>-1.5689040426998169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-0.25001368343483921</v>
      </c>
      <c r="AS467">
        <f>_xlfn.RANK.AVG(Table2[[#This Row],[1Y Return vs Nifty Z-Score]],Table2[1Y Return vs Nifty Z-Score])</f>
        <v>469</v>
      </c>
      <c r="AT467">
        <f>_xlfn.RANK.AVG(Table2[[#This Row],[6M Return vs Nifty Z-Score]],Table2[6M Return vs Nifty Z-Score])</f>
        <v>147</v>
      </c>
      <c r="AU467">
        <f>_xlfn.RANK.AVG(Table2[[#This Row],[Sharpe Ratio Z-Score]],Table2[Sharpe Ratio Z-Score])</f>
        <v>694</v>
      </c>
      <c r="AV467">
        <f>(Table2[[#This Row],[Rank 1Y]]+Table2[[#This Row],[Rank 6M]]+Table2[[#This Row],[Rank Sharpe]])/3</f>
        <v>436.66666666666669</v>
      </c>
    </row>
    <row r="468" spans="1:48" x14ac:dyDescent="0.3">
      <c r="A468" t="s">
        <v>1225</v>
      </c>
      <c r="B468" t="s">
        <v>1226</v>
      </c>
      <c r="C468" t="s">
        <v>3160</v>
      </c>
      <c r="D468" t="s">
        <v>219</v>
      </c>
      <c r="E468">
        <v>9863.0398108000009</v>
      </c>
      <c r="F468">
        <v>738.65</v>
      </c>
      <c r="G468">
        <v>-16.320210082005399</v>
      </c>
      <c r="H468">
        <f>(Table2[[#This Row],[1Y Return vs Nifty]]-AVERAGE(Table2[1Y Return vs Nifty]))/_xlfn.STDEV.P(Table2[1Y Return vs Nifty])</f>
        <v>-0.74167859517157642</v>
      </c>
      <c r="I468">
        <v>10.7497906099457</v>
      </c>
      <c r="J468">
        <f>(Table2[[#This Row],[1M Return vs Nifty]]-AVERAGE(Table2[1M Return vs Nifty]))/_xlfn.STDEV.P(Table2[1M Return vs Nifty])</f>
        <v>1.0569804306714783</v>
      </c>
      <c r="K468">
        <v>7.8288822863280103</v>
      </c>
      <c r="L468">
        <f>(Table2[[#This Row],[6M Return vs Nifty]]-AVERAGE(Table2[6M Return vs Nifty]))/_xlfn.STDEV.P(Table2[6M Return vs Nifty])</f>
        <v>-0.2153095730876772</v>
      </c>
      <c r="M468">
        <v>-7.3070726006259799</v>
      </c>
      <c r="N468">
        <f>(Table2[[#This Row],[1W Return vs Nifty]]-AVERAGE(Table2[1W Return vs Nifty]))/_xlfn.STDEV.P(Table2[1W Return vs Nifty])</f>
        <v>-1.2312921908928718</v>
      </c>
      <c r="O468">
        <v>729.23</v>
      </c>
      <c r="P468">
        <v>683.46015031582203</v>
      </c>
      <c r="Q468">
        <v>630.95771455652402</v>
      </c>
      <c r="R468">
        <v>49.073112843774197</v>
      </c>
      <c r="S468" s="1">
        <f>(Table2[[#This Row],[Close Price]]-Table2[[#This Row],[20D EMA]])/Table2[[#This Row],[20D EMA]]</f>
        <v>1.2917735145290181E-2</v>
      </c>
      <c r="T468" s="1">
        <f>(Table2[[#This Row],[Close Price]]-Table2[[#This Row],[50D EMA]])/Table2[[#This Row],[50D EMA]]</f>
        <v>8.075064750838086E-2</v>
      </c>
      <c r="U468" s="1">
        <f>(Table2[[#This Row],[Close Price]]-Table2[[#This Row],[200D EMA]])/Table2[[#This Row],[200D EMA]]</f>
        <v>0.17068066997036202</v>
      </c>
      <c r="V468">
        <v>2.5220436712826899</v>
      </c>
      <c r="W468">
        <v>734.1</v>
      </c>
      <c r="X468">
        <v>760.55</v>
      </c>
      <c r="Y468">
        <v>734.1</v>
      </c>
      <c r="Z468">
        <v>774</v>
      </c>
      <c r="AA468">
        <v>713.65</v>
      </c>
      <c r="AB468">
        <v>855</v>
      </c>
      <c r="AC468" s="1">
        <f>(Table2[[#This Row],[Close Price]]/Table2[[#This Row],[Day Low]])-1</f>
        <v>6.1980656586295702E-3</v>
      </c>
      <c r="AD468" s="1">
        <f>(Table2[[#This Row],[Day High]]/Table2[[#This Row],[Close Price]])-1</f>
        <v>2.9648683408921572E-2</v>
      </c>
      <c r="AE468" s="1">
        <f>(Table2[[#This Row],[Close Price]]/Table2[[#This Row],[Current Week Low]])-1</f>
        <v>6.1980656586295702E-3</v>
      </c>
      <c r="AF468" s="1">
        <f>(Table2[[#This Row],[Current Week High]]/Table2[[#This Row],[Close Price]])-1</f>
        <v>4.7857578013944302E-2</v>
      </c>
      <c r="AG468" s="1">
        <f>(Table2[[#This Row],[Close Price]]/Table2[[#This Row],[Current Month Low]])-1</f>
        <v>3.5031177748195974E-2</v>
      </c>
      <c r="AH468" s="1">
        <f>(Table2[[#This Row],[Current Month High]]/Table2[[#This Row],[Close Price]])-1</f>
        <v>0.15751709199214781</v>
      </c>
      <c r="AI468">
        <v>15.7517091992147</v>
      </c>
      <c r="AJ468">
        <v>33.910442349528601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0.06</v>
      </c>
      <c r="AM468" t="s">
        <v>3203</v>
      </c>
      <c r="AN468">
        <v>2.98</v>
      </c>
      <c r="AO468" t="s">
        <v>3203</v>
      </c>
      <c r="AP468">
        <v>6.7397516984483999E-2</v>
      </c>
      <c r="AQ468">
        <f>(Table2[[#This Row],[Sharpe Ratio]]-AVERAGE(Table2[Sharpe Ratio]))/_xlfn.STDEV.P(Table2[Sharpe Ratio])</f>
        <v>2.962102052246076E-2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-1.1016789079581863</v>
      </c>
      <c r="AS468">
        <f>_xlfn.RANK.AVG(Table2[[#This Row],[1Y Return vs Nifty Z-Score]],Table2[1Y Return vs Nifty Z-Score])</f>
        <v>582</v>
      </c>
      <c r="AT468">
        <f>_xlfn.RANK.AVG(Table2[[#This Row],[6M Return vs Nifty Z-Score]],Table2[6M Return vs Nifty Z-Score])</f>
        <v>389</v>
      </c>
      <c r="AU468">
        <f>_xlfn.RANK.AVG(Table2[[#This Row],[Sharpe Ratio Z-Score]],Table2[Sharpe Ratio Z-Score])</f>
        <v>341</v>
      </c>
      <c r="AV468">
        <f>(Table2[[#This Row],[Rank 1Y]]+Table2[[#This Row],[Rank 6M]]+Table2[[#This Row],[Rank Sharpe]])/3</f>
        <v>437.33333333333331</v>
      </c>
    </row>
    <row r="469" spans="1:48" x14ac:dyDescent="0.3">
      <c r="A469" t="s">
        <v>1595</v>
      </c>
      <c r="B469" t="s">
        <v>1596</v>
      </c>
      <c r="C469" t="s">
        <v>3162</v>
      </c>
      <c r="D469" t="s">
        <v>54</v>
      </c>
      <c r="E469">
        <v>5973.1655928949904</v>
      </c>
      <c r="F469">
        <v>1459.45</v>
      </c>
      <c r="G469">
        <v>-12.3231566394422</v>
      </c>
      <c r="H469">
        <f>(Table2[[#This Row],[1Y Return vs Nifty]]-AVERAGE(Table2[1Y Return vs Nifty]))/_xlfn.STDEV.P(Table2[1Y Return vs Nifty])</f>
        <v>-0.67564790617176307</v>
      </c>
      <c r="I469">
        <v>10.0181108900428</v>
      </c>
      <c r="J469">
        <f>(Table2[[#This Row],[1M Return vs Nifty]]-AVERAGE(Table2[1M Return vs Nifty]))/_xlfn.STDEV.P(Table2[1M Return vs Nifty])</f>
        <v>0.98777117051096153</v>
      </c>
      <c r="K469">
        <v>22.663892816851501</v>
      </c>
      <c r="L469">
        <f>(Table2[[#This Row],[6M Return vs Nifty]]-AVERAGE(Table2[6M Return vs Nifty]))/_xlfn.STDEV.P(Table2[6M Return vs Nifty])</f>
        <v>0.24522708750850677</v>
      </c>
      <c r="M469">
        <v>2.5383887300535801</v>
      </c>
      <c r="N469">
        <f>(Table2[[#This Row],[1W Return vs Nifty]]-AVERAGE(Table2[1W Return vs Nifty]))/_xlfn.STDEV.P(Table2[1W Return vs Nifty])</f>
        <v>1.0483640133960952</v>
      </c>
      <c r="O469">
        <v>1380.51</v>
      </c>
      <c r="P469">
        <v>1339.1818322813699</v>
      </c>
      <c r="Q469">
        <v>1244.7319285511501</v>
      </c>
      <c r="R469">
        <v>73.126820032225794</v>
      </c>
      <c r="S469" s="1">
        <f>(Table2[[#This Row],[Close Price]]-Table2[[#This Row],[20D EMA]])/Table2[[#This Row],[20D EMA]]</f>
        <v>5.7181766158883353E-2</v>
      </c>
      <c r="T469" s="1">
        <f>(Table2[[#This Row],[Close Price]]-Table2[[#This Row],[50D EMA]])/Table2[[#This Row],[50D EMA]]</f>
        <v>8.980719781252311E-2</v>
      </c>
      <c r="U469" s="1">
        <f>(Table2[[#This Row],[Close Price]]-Table2[[#This Row],[200D EMA]])/Table2[[#This Row],[200D EMA]]</f>
        <v>0.17250145716016033</v>
      </c>
      <c r="V469">
        <v>1.1341363105381399</v>
      </c>
      <c r="W469">
        <v>1408.2</v>
      </c>
      <c r="X469">
        <v>1477.4</v>
      </c>
      <c r="Y469">
        <v>1393.5</v>
      </c>
      <c r="Z469">
        <v>1483.45</v>
      </c>
      <c r="AA469">
        <v>1352.05</v>
      </c>
      <c r="AB469">
        <v>1483.45</v>
      </c>
      <c r="AC469" s="1">
        <f>(Table2[[#This Row],[Close Price]]/Table2[[#This Row],[Day Low]])-1</f>
        <v>3.6393978128106852E-2</v>
      </c>
      <c r="AD469" s="1">
        <f>(Table2[[#This Row],[Day High]]/Table2[[#This Row],[Close Price]])-1</f>
        <v>1.2299153790811701E-2</v>
      </c>
      <c r="AE469" s="1">
        <f>(Table2[[#This Row],[Close Price]]/Table2[[#This Row],[Current Week Low]])-1</f>
        <v>4.7326874775744487E-2</v>
      </c>
      <c r="AF469" s="1">
        <f>(Table2[[#This Row],[Current Week High]]/Table2[[#This Row],[Close Price]])-1</f>
        <v>1.6444551029497489E-2</v>
      </c>
      <c r="AG469" s="1">
        <f>(Table2[[#This Row],[Close Price]]/Table2[[#This Row],[Current Month Low]])-1</f>
        <v>7.943493214008357E-2</v>
      </c>
      <c r="AH469" s="1">
        <f>(Table2[[#This Row],[Current Month High]]/Table2[[#This Row],[Close Price]])-1</f>
        <v>1.6444551029497489E-2</v>
      </c>
      <c r="AI469">
        <v>1.6444551029497401</v>
      </c>
      <c r="AJ469">
        <v>45.298422022002001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-7.0000000000000007E-2</v>
      </c>
      <c r="AM469" t="s">
        <v>3202</v>
      </c>
      <c r="AN469">
        <v>13.23</v>
      </c>
      <c r="AO469" t="s">
        <v>3203</v>
      </c>
      <c r="AP469">
        <v>4.7650734658060004E-3</v>
      </c>
      <c r="AQ469">
        <f>(Table2[[#This Row],[Sharpe Ratio]]-AVERAGE(Table2[Sharpe Ratio]))/_xlfn.STDEV.P(Table2[Sharpe Ratio])</f>
        <v>-0.7016930100964377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0.90402135514736282</v>
      </c>
      <c r="AS469">
        <f>_xlfn.RANK.AVG(Table2[[#This Row],[1Y Return vs Nifty Z-Score]],Table2[1Y Return vs Nifty Z-Score])</f>
        <v>555</v>
      </c>
      <c r="AT469">
        <f>_xlfn.RANK.AVG(Table2[[#This Row],[6M Return vs Nifty Z-Score]],Table2[6M Return vs Nifty Z-Score])</f>
        <v>246</v>
      </c>
      <c r="AU469">
        <f>_xlfn.RANK.AVG(Table2[[#This Row],[Sharpe Ratio Z-Score]],Table2[Sharpe Ratio Z-Score])</f>
        <v>518</v>
      </c>
      <c r="AV469">
        <f>(Table2[[#This Row],[Rank 1Y]]+Table2[[#This Row],[Rank 6M]]+Table2[[#This Row],[Rank Sharpe]])/3</f>
        <v>439.66666666666669</v>
      </c>
    </row>
    <row r="470" spans="1:48" x14ac:dyDescent="0.3">
      <c r="A470" t="s">
        <v>568</v>
      </c>
      <c r="B470" t="s">
        <v>569</v>
      </c>
      <c r="C470" t="s">
        <v>3167</v>
      </c>
      <c r="D470" t="s">
        <v>78</v>
      </c>
      <c r="E470">
        <v>36125.611731284996</v>
      </c>
      <c r="F470">
        <v>4675.3500000000004</v>
      </c>
      <c r="G470">
        <v>17.082027136114</v>
      </c>
      <c r="H470">
        <f>(Table2[[#This Row],[1Y Return vs Nifty]]-AVERAGE(Table2[1Y Return vs Nifty]))/_xlfn.STDEV.P(Table2[1Y Return vs Nifty])</f>
        <v>-0.18987893341042109</v>
      </c>
      <c r="I470">
        <v>3.9453285463361798</v>
      </c>
      <c r="J470">
        <f>(Table2[[#This Row],[1M Return vs Nifty]]-AVERAGE(Table2[1M Return vs Nifty]))/_xlfn.STDEV.P(Table2[1M Return vs Nifty])</f>
        <v>0.41334938227339768</v>
      </c>
      <c r="K470">
        <v>-1.33403234868151</v>
      </c>
      <c r="L470">
        <f>(Table2[[#This Row],[6M Return vs Nifty]]-AVERAGE(Table2[6M Return vs Nifty]))/_xlfn.STDEV.P(Table2[6M Return vs Nifty])</f>
        <v>-0.49976222640077722</v>
      </c>
      <c r="M470">
        <v>-3.9326527694023401</v>
      </c>
      <c r="N470">
        <f>(Table2[[#This Row],[1W Return vs Nifty]]-AVERAGE(Table2[1W Return vs Nifty]))/_xlfn.STDEV.P(Table2[1W Return vs Nifty])</f>
        <v>-0.44996596901701574</v>
      </c>
      <c r="O470">
        <v>4545.67</v>
      </c>
      <c r="P470">
        <v>4419.82380797725</v>
      </c>
      <c r="Q470">
        <v>4103.0847307263803</v>
      </c>
      <c r="R470">
        <v>59.6560515998057</v>
      </c>
      <c r="S470" s="1">
        <f>(Table2[[#This Row],[Close Price]]-Table2[[#This Row],[20D EMA]])/Table2[[#This Row],[20D EMA]]</f>
        <v>2.852824776105619E-2</v>
      </c>
      <c r="T470" s="1">
        <f>(Table2[[#This Row],[Close Price]]-Table2[[#This Row],[50D EMA]])/Table2[[#This Row],[50D EMA]]</f>
        <v>5.781366025531523E-2</v>
      </c>
      <c r="U470" s="1">
        <f>(Table2[[#This Row],[Close Price]]-Table2[[#This Row],[200D EMA]])/Table2[[#This Row],[200D EMA]]</f>
        <v>0.13947195995933295</v>
      </c>
      <c r="V470">
        <v>1.17840124456008</v>
      </c>
      <c r="W470">
        <v>4550</v>
      </c>
      <c r="X470">
        <v>4705</v>
      </c>
      <c r="Y470">
        <v>4550</v>
      </c>
      <c r="Z470">
        <v>4895.5</v>
      </c>
      <c r="AA470">
        <v>4452.8999999999996</v>
      </c>
      <c r="AB470">
        <v>4895.5</v>
      </c>
      <c r="AC470" s="1">
        <f>(Table2[[#This Row],[Close Price]]/Table2[[#This Row],[Day Low]])-1</f>
        <v>2.7549450549450683E-2</v>
      </c>
      <c r="AD470" s="1">
        <f>(Table2[[#This Row],[Day High]]/Table2[[#This Row],[Close Price]])-1</f>
        <v>6.3417712042947993E-3</v>
      </c>
      <c r="AE470" s="1">
        <f>(Table2[[#This Row],[Close Price]]/Table2[[#This Row],[Current Week Low]])-1</f>
        <v>2.7549450549450683E-2</v>
      </c>
      <c r="AF470" s="1">
        <f>(Table2[[#This Row],[Current Week High]]/Table2[[#This Row],[Close Price]])-1</f>
        <v>4.7087383832226326E-2</v>
      </c>
      <c r="AG470" s="1">
        <f>(Table2[[#This Row],[Close Price]]/Table2[[#This Row],[Current Month Low]])-1</f>
        <v>4.9956208313683304E-2</v>
      </c>
      <c r="AH470" s="1">
        <f>(Table2[[#This Row],[Current Month High]]/Table2[[#This Row],[Close Price]])-1</f>
        <v>4.7087383832226326E-2</v>
      </c>
      <c r="AI470">
        <v>4.7087383832226299</v>
      </c>
      <c r="AJ470">
        <v>53.157093017542103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0.02</v>
      </c>
      <c r="AM470" t="s">
        <v>3203</v>
      </c>
      <c r="AN470">
        <v>3.95</v>
      </c>
      <c r="AO470" t="s">
        <v>3203</v>
      </c>
      <c r="AP470">
        <v>2.1258589663535998E-2</v>
      </c>
      <c r="AQ470">
        <f>(Table2[[#This Row],[Sharpe Ratio]]-AVERAGE(Table2[Sharpe Ratio]))/_xlfn.STDEV.P(Table2[Sharpe Ratio])</f>
        <v>-0.50911007492733562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-1.235367821482152</v>
      </c>
      <c r="AS470">
        <f>_xlfn.RANK.AVG(Table2[[#This Row],[1Y Return vs Nifty Z-Score]],Table2[1Y Return vs Nifty Z-Score])</f>
        <v>362</v>
      </c>
      <c r="AT470">
        <f>_xlfn.RANK.AVG(Table2[[#This Row],[6M Return vs Nifty Z-Score]],Table2[6M Return vs Nifty Z-Score])</f>
        <v>489</v>
      </c>
      <c r="AU470">
        <f>_xlfn.RANK.AVG(Table2[[#This Row],[Sharpe Ratio Z-Score]],Table2[Sharpe Ratio Z-Score])</f>
        <v>475</v>
      </c>
      <c r="AV470">
        <f>(Table2[[#This Row],[Rank 1Y]]+Table2[[#This Row],[Rank 6M]]+Table2[[#This Row],[Rank Sharpe]])/3</f>
        <v>442</v>
      </c>
    </row>
    <row r="471" spans="1:48" x14ac:dyDescent="0.3">
      <c r="A471" t="s">
        <v>32</v>
      </c>
      <c r="B471" t="s">
        <v>33</v>
      </c>
      <c r="C471" t="s">
        <v>3158</v>
      </c>
      <c r="D471" t="s">
        <v>34</v>
      </c>
      <c r="E471">
        <v>703036.34448834998</v>
      </c>
      <c r="F471">
        <v>787.75</v>
      </c>
      <c r="G471">
        <v>6.9037153689448099</v>
      </c>
      <c r="H471">
        <f>(Table2[[#This Row],[1Y Return vs Nifty]]-AVERAGE(Table2[1Y Return vs Nifty]))/_xlfn.STDEV.P(Table2[1Y Return vs Nifty])</f>
        <v>-0.35802302968002292</v>
      </c>
      <c r="I471">
        <v>-10.7871014571699</v>
      </c>
      <c r="J471">
        <f>(Table2[[#This Row],[1M Return vs Nifty]]-AVERAGE(Table2[1M Return vs Nifty]))/_xlfn.STDEV.P(Table2[1M Return vs Nifty])</f>
        <v>-0.98018463701658065</v>
      </c>
      <c r="K471">
        <v>-9.9773492673876998</v>
      </c>
      <c r="L471">
        <f>(Table2[[#This Row],[6M Return vs Nifty]]-AVERAGE(Table2[6M Return vs Nifty]))/_xlfn.STDEV.P(Table2[6M Return vs Nifty])</f>
        <v>-0.76808453746522254</v>
      </c>
      <c r="M471">
        <v>-6.7783961300377404</v>
      </c>
      <c r="N471">
        <f>(Table2[[#This Row],[1W Return vs Nifty]]-AVERAGE(Table2[1W Return vs Nifty]))/_xlfn.STDEV.P(Table2[1W Return vs Nifty])</f>
        <v>-1.1088803956748525</v>
      </c>
      <c r="O471">
        <v>804.99</v>
      </c>
      <c r="P471">
        <v>818.55154701909601</v>
      </c>
      <c r="Q471">
        <v>764.15635928301504</v>
      </c>
      <c r="R471">
        <v>40.7942143335016</v>
      </c>
      <c r="S471" s="1">
        <f>(Table2[[#This Row],[Close Price]]-Table2[[#This Row],[20D EMA]])/Table2[[#This Row],[20D EMA]]</f>
        <v>-2.1416415110746729E-2</v>
      </c>
      <c r="T471" s="1">
        <f>(Table2[[#This Row],[Close Price]]-Table2[[#This Row],[50D EMA]])/Table2[[#This Row],[50D EMA]]</f>
        <v>-3.7629330897077193E-2</v>
      </c>
      <c r="U471" s="1">
        <f>(Table2[[#This Row],[Close Price]]-Table2[[#This Row],[200D EMA]])/Table2[[#This Row],[200D EMA]]</f>
        <v>3.0875409764465178E-2</v>
      </c>
      <c r="V471">
        <v>1.04827857671525</v>
      </c>
      <c r="W471">
        <v>772.75</v>
      </c>
      <c r="X471">
        <v>789.9</v>
      </c>
      <c r="Y471">
        <v>765.4</v>
      </c>
      <c r="Z471">
        <v>789.9</v>
      </c>
      <c r="AA471">
        <v>765.4</v>
      </c>
      <c r="AB471">
        <v>825.95</v>
      </c>
      <c r="AC471" s="1">
        <f>(Table2[[#This Row],[Close Price]]/Table2[[#This Row],[Day Low]])-1</f>
        <v>1.9411193788418046E-2</v>
      </c>
      <c r="AD471" s="1">
        <f>(Table2[[#This Row],[Day High]]/Table2[[#This Row],[Close Price]])-1</f>
        <v>2.7292922881625437E-3</v>
      </c>
      <c r="AE471" s="1">
        <f>(Table2[[#This Row],[Close Price]]/Table2[[#This Row],[Current Week Low]])-1</f>
        <v>2.9200418082048651E-2</v>
      </c>
      <c r="AF471" s="1">
        <f>(Table2[[#This Row],[Current Week High]]/Table2[[#This Row],[Close Price]])-1</f>
        <v>2.7292922881625437E-3</v>
      </c>
      <c r="AG471" s="1">
        <f>(Table2[[#This Row],[Close Price]]/Table2[[#This Row],[Current Month Low]])-1</f>
        <v>2.9200418082048651E-2</v>
      </c>
      <c r="AH471" s="1">
        <f>(Table2[[#This Row],[Current Month High]]/Table2[[#This Row],[Close Price]])-1</f>
        <v>4.8492542050142973E-2</v>
      </c>
      <c r="AI471">
        <v>15.772770549032</v>
      </c>
      <c r="AJ471">
        <v>45.020250368188499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3202</v>
      </c>
      <c r="AN471">
        <v>-3.45</v>
      </c>
      <c r="AO471" t="s">
        <v>3202</v>
      </c>
      <c r="AP471">
        <v>6.9916432224386996E-2</v>
      </c>
      <c r="AQ471">
        <f>(Table2[[#This Row],[Sharpe Ratio]]-AVERAGE(Table2[Sharpe Ratio]))/_xlfn.STDEV.P(Table2[Sharpe Ratio])</f>
        <v>5.9032583498308588E-2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419</v>
      </c>
      <c r="AT471">
        <f>_xlfn.RANK.AVG(Table2[[#This Row],[6M Return vs Nifty Z-Score]],Table2[6M Return vs Nifty Z-Score])</f>
        <v>575</v>
      </c>
      <c r="AU471">
        <f>_xlfn.RANK.AVG(Table2[[#This Row],[Sharpe Ratio Z-Score]],Table2[Sharpe Ratio Z-Score])</f>
        <v>333</v>
      </c>
      <c r="AV471">
        <f>(Table2[[#This Row],[Rank 1Y]]+Table2[[#This Row],[Rank 6M]]+Table2[[#This Row],[Rank Sharpe]])/3</f>
        <v>442.33333333333331</v>
      </c>
    </row>
    <row r="472" spans="1:48" x14ac:dyDescent="0.3">
      <c r="A472" t="s">
        <v>518</v>
      </c>
      <c r="B472" t="s">
        <v>519</v>
      </c>
      <c r="C472" t="s">
        <v>3158</v>
      </c>
      <c r="D472" t="s">
        <v>51</v>
      </c>
      <c r="E472">
        <v>40914.845994540003</v>
      </c>
      <c r="F472">
        <v>331.45</v>
      </c>
      <c r="G472">
        <v>-13.9226920130842</v>
      </c>
      <c r="H472">
        <f>(Table2[[#This Row],[1Y Return vs Nifty]]-AVERAGE(Table2[1Y Return vs Nifty]))/_xlfn.STDEV.P(Table2[1Y Return vs Nifty])</f>
        <v>-0.70207197688256773</v>
      </c>
      <c r="I472">
        <v>3.18728933064989</v>
      </c>
      <c r="J472">
        <f>(Table2[[#This Row],[1M Return vs Nifty]]-AVERAGE(Table2[1M Return vs Nifty]))/_xlfn.STDEV.P(Table2[1M Return vs Nifty])</f>
        <v>0.34164678909879287</v>
      </c>
      <c r="K472">
        <v>4.0955485789608899</v>
      </c>
      <c r="L472">
        <f>(Table2[[#This Row],[6M Return vs Nifty]]-AVERAGE(Table2[6M Return vs Nifty]))/_xlfn.STDEV.P(Table2[6M Return vs Nifty])</f>
        <v>-0.33120683079062491</v>
      </c>
      <c r="M472">
        <v>-1.6167220613347599</v>
      </c>
      <c r="N472">
        <f>(Table2[[#This Row],[1W Return vs Nifty]]-AVERAGE(Table2[1W Return vs Nifty]))/_xlfn.STDEV.P(Table2[1W Return vs Nifty])</f>
        <v>8.6273586451858592E-2</v>
      </c>
      <c r="O472">
        <v>318.06</v>
      </c>
      <c r="P472">
        <v>307.65997436349301</v>
      </c>
      <c r="Q472">
        <v>289.960312172317</v>
      </c>
      <c r="R472">
        <v>68.544970700782798</v>
      </c>
      <c r="S472" s="1">
        <f>(Table2[[#This Row],[Close Price]]-Table2[[#This Row],[20D EMA]])/Table2[[#This Row],[20D EMA]]</f>
        <v>4.2098975036156658E-2</v>
      </c>
      <c r="T472" s="1">
        <f>(Table2[[#This Row],[Close Price]]-Table2[[#This Row],[50D EMA]])/Table2[[#This Row],[50D EMA]]</f>
        <v>7.7325708960762074E-2</v>
      </c>
      <c r="U472" s="1">
        <f>(Table2[[#This Row],[Close Price]]-Table2[[#This Row],[200D EMA]])/Table2[[#This Row],[200D EMA]]</f>
        <v>0.14308747123650006</v>
      </c>
      <c r="V472">
        <v>1.12594351540159</v>
      </c>
      <c r="W472">
        <v>323.3</v>
      </c>
      <c r="X472">
        <v>332</v>
      </c>
      <c r="Y472">
        <v>319.64999999999998</v>
      </c>
      <c r="Z472">
        <v>332</v>
      </c>
      <c r="AA472">
        <v>315.7</v>
      </c>
      <c r="AB472">
        <v>333.45</v>
      </c>
      <c r="AC472" s="1">
        <f>(Table2[[#This Row],[Close Price]]/Table2[[#This Row],[Day Low]])-1</f>
        <v>2.5208784410764018E-2</v>
      </c>
      <c r="AD472" s="1">
        <f>(Table2[[#This Row],[Day High]]/Table2[[#This Row],[Close Price]])-1</f>
        <v>1.6593754714135933E-3</v>
      </c>
      <c r="AE472" s="1">
        <f>(Table2[[#This Row],[Close Price]]/Table2[[#This Row],[Current Week Low]])-1</f>
        <v>3.6915376192710792E-2</v>
      </c>
      <c r="AF472" s="1">
        <f>(Table2[[#This Row],[Current Week High]]/Table2[[#This Row],[Close Price]])-1</f>
        <v>1.6593754714135933E-3</v>
      </c>
      <c r="AG472" s="1">
        <f>(Table2[[#This Row],[Close Price]]/Table2[[#This Row],[Current Month Low]])-1</f>
        <v>4.9889135254988837E-2</v>
      </c>
      <c r="AH472" s="1">
        <f>(Table2[[#This Row],[Current Month High]]/Table2[[#This Row],[Close Price]])-1</f>
        <v>6.034092623321774E-3</v>
      </c>
      <c r="AI472">
        <v>0.60340926233217695</v>
      </c>
      <c r="AJ472">
        <v>39.646092268801297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0.06</v>
      </c>
      <c r="AM472" t="s">
        <v>3203</v>
      </c>
      <c r="AN472">
        <v>3.46</v>
      </c>
      <c r="AO472" t="s">
        <v>3203</v>
      </c>
      <c r="AP472">
        <v>6.8662683820760004E-2</v>
      </c>
      <c r="AQ472">
        <f>(Table2[[#This Row],[Sharpe Ratio]]-AVERAGE(Table2[Sharpe Ratio]))/_xlfn.STDEV.P(Table2[Sharpe Ratio])</f>
        <v>4.4393464426336959E-2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-0.56096496769620419</v>
      </c>
      <c r="AS472">
        <f>_xlfn.RANK.AVG(Table2[[#This Row],[1Y Return vs Nifty Z-Score]],Table2[1Y Return vs Nifty Z-Score])</f>
        <v>570</v>
      </c>
      <c r="AT472">
        <f>_xlfn.RANK.AVG(Table2[[#This Row],[6M Return vs Nifty Z-Score]],Table2[6M Return vs Nifty Z-Score])</f>
        <v>424</v>
      </c>
      <c r="AU472">
        <f>_xlfn.RANK.AVG(Table2[[#This Row],[Sharpe Ratio Z-Score]],Table2[Sharpe Ratio Z-Score])</f>
        <v>337</v>
      </c>
      <c r="AV472">
        <f>(Table2[[#This Row],[Rank 1Y]]+Table2[[#This Row],[Rank 6M]]+Table2[[#This Row],[Rank Sharpe]])/3</f>
        <v>443.66666666666669</v>
      </c>
    </row>
    <row r="473" spans="1:48" x14ac:dyDescent="0.3">
      <c r="A473" t="s">
        <v>401</v>
      </c>
      <c r="B473" t="s">
        <v>402</v>
      </c>
      <c r="C473" t="s">
        <v>3166</v>
      </c>
      <c r="D473" t="s">
        <v>403</v>
      </c>
      <c r="E473">
        <v>59340.620782443002</v>
      </c>
      <c r="F473">
        <v>207.69</v>
      </c>
      <c r="G473">
        <v>16.098786470624201</v>
      </c>
      <c r="H473">
        <f>(Table2[[#This Row],[1Y Return vs Nifty]]-AVERAGE(Table2[1Y Return vs Nifty]))/_xlfn.STDEV.P(Table2[1Y Return vs Nifty])</f>
        <v>-0.20612191327743343</v>
      </c>
      <c r="I473">
        <v>7.0050166988498601</v>
      </c>
      <c r="J473">
        <f>(Table2[[#This Row],[1M Return vs Nifty]]-AVERAGE(Table2[1M Return vs Nifty]))/_xlfn.STDEV.P(Table2[1M Return vs Nifty])</f>
        <v>0.70276392745919569</v>
      </c>
      <c r="K473">
        <v>19.252003793030799</v>
      </c>
      <c r="L473">
        <f>(Table2[[#This Row],[6M Return vs Nifty]]-AVERAGE(Table2[6M Return vs Nifty]))/_xlfn.STDEV.P(Table2[6M Return vs Nifty])</f>
        <v>0.13930872808960632</v>
      </c>
      <c r="M473">
        <v>-1.04030062778554</v>
      </c>
      <c r="N473">
        <f>(Table2[[#This Row],[1W Return vs Nifty]]-AVERAGE(Table2[1W Return vs Nifty]))/_xlfn.STDEV.P(Table2[1W Return vs Nifty])</f>
        <v>0.21974043509824101</v>
      </c>
      <c r="O473">
        <v>208.99</v>
      </c>
      <c r="P473">
        <v>198.13130279591201</v>
      </c>
      <c r="Q473">
        <v>177.27799366567899</v>
      </c>
      <c r="R473">
        <v>42.491215678842899</v>
      </c>
      <c r="S473" s="1">
        <f>(Table2[[#This Row],[Close Price]]-Table2[[#This Row],[20D EMA]])/Table2[[#This Row],[20D EMA]]</f>
        <v>-6.2203933202546122E-3</v>
      </c>
      <c r="T473" s="1">
        <f>(Table2[[#This Row],[Close Price]]-Table2[[#This Row],[50D EMA]])/Table2[[#This Row],[50D EMA]]</f>
        <v>4.824425554771658E-2</v>
      </c>
      <c r="U473" s="1">
        <f>(Table2[[#This Row],[Close Price]]-Table2[[#This Row],[200D EMA]])/Table2[[#This Row],[200D EMA]]</f>
        <v>0.17154981114956497</v>
      </c>
      <c r="V473">
        <v>0.74198953034180304</v>
      </c>
      <c r="W473">
        <v>206.8</v>
      </c>
      <c r="X473">
        <v>212.19</v>
      </c>
      <c r="Y473">
        <v>206.8</v>
      </c>
      <c r="Z473">
        <v>219.95</v>
      </c>
      <c r="AA473">
        <v>204.24</v>
      </c>
      <c r="AB473">
        <v>220.8</v>
      </c>
      <c r="AC473" s="1">
        <f>(Table2[[#This Row],[Close Price]]/Table2[[#This Row],[Day Low]])-1</f>
        <v>4.3036750483558261E-3</v>
      </c>
      <c r="AD473" s="1">
        <f>(Table2[[#This Row],[Day High]]/Table2[[#This Row],[Close Price]])-1</f>
        <v>2.166690741008237E-2</v>
      </c>
      <c r="AE473" s="1">
        <f>(Table2[[#This Row],[Close Price]]/Table2[[#This Row],[Current Week Low]])-1</f>
        <v>4.3036750483558261E-3</v>
      </c>
      <c r="AF473" s="1">
        <f>(Table2[[#This Row],[Current Week High]]/Table2[[#This Row],[Close Price]])-1</f>
        <v>5.9030285521690873E-2</v>
      </c>
      <c r="AG473" s="1">
        <f>(Table2[[#This Row],[Close Price]]/Table2[[#This Row],[Current Month Low]])-1</f>
        <v>1.6891891891891886E-2</v>
      </c>
      <c r="AH473" s="1">
        <f>(Table2[[#This Row],[Current Month High]]/Table2[[#This Row],[Close Price]])-1</f>
        <v>6.3122923588039948E-2</v>
      </c>
      <c r="AI473">
        <v>10.6456738408204</v>
      </c>
      <c r="AJ473">
        <v>52.153846153846096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-0.03</v>
      </c>
      <c r="AM473" t="s">
        <v>3202</v>
      </c>
      <c r="AN473">
        <v>-7.92</v>
      </c>
      <c r="AO473" t="s">
        <v>3202</v>
      </c>
      <c r="AP473">
        <v>-6.9285198139474993E-2</v>
      </c>
      <c r="AQ473">
        <f>(Table2[[#This Row],[Sharpe Ratio]]-AVERAGE(Table2[Sharpe Ratio]))/_xlfn.STDEV.P(Table2[Sharpe Ratio])</f>
        <v>-1.5663248135791266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-0.71063363620951692</v>
      </c>
      <c r="AS473">
        <f>_xlfn.RANK.AVG(Table2[[#This Row],[1Y Return vs Nifty Z-Score]],Table2[1Y Return vs Nifty Z-Score])</f>
        <v>366</v>
      </c>
      <c r="AT473">
        <f>_xlfn.RANK.AVG(Table2[[#This Row],[6M Return vs Nifty Z-Score]],Table2[6M Return vs Nifty Z-Score])</f>
        <v>277</v>
      </c>
      <c r="AU473">
        <f>_xlfn.RANK.AVG(Table2[[#This Row],[Sharpe Ratio Z-Score]],Table2[Sharpe Ratio Z-Score])</f>
        <v>693</v>
      </c>
      <c r="AV473">
        <f>(Table2[[#This Row],[Rank 1Y]]+Table2[[#This Row],[Rank 6M]]+Table2[[#This Row],[Rank Sharpe]])/3</f>
        <v>445.33333333333331</v>
      </c>
    </row>
    <row r="474" spans="1:48" x14ac:dyDescent="0.3">
      <c r="A474" t="s">
        <v>941</v>
      </c>
      <c r="B474" t="s">
        <v>942</v>
      </c>
      <c r="C474" t="s">
        <v>3172</v>
      </c>
      <c r="D474" t="s">
        <v>471</v>
      </c>
      <c r="E474">
        <v>16183.1018322</v>
      </c>
      <c r="F474">
        <v>5278.25</v>
      </c>
      <c r="G474">
        <v>-19.893369110104</v>
      </c>
      <c r="H474">
        <f>(Table2[[#This Row],[1Y Return vs Nifty]]-AVERAGE(Table2[1Y Return vs Nifty]))/_xlfn.STDEV.P(Table2[1Y Return vs Nifty])</f>
        <v>-0.80070661566758305</v>
      </c>
      <c r="I474">
        <v>-2.7688610836267</v>
      </c>
      <c r="J474">
        <f>(Table2[[#This Row],[1M Return vs Nifty]]-AVERAGE(Table2[1M Return vs Nifty]))/_xlfn.STDEV.P(Table2[1M Return vs Nifty])</f>
        <v>-0.22174283666744105</v>
      </c>
      <c r="K474">
        <v>13.647535795684201</v>
      </c>
      <c r="L474">
        <f>(Table2[[#This Row],[6M Return vs Nifty]]-AVERAGE(Table2[6M Return vs Nifty]))/_xlfn.STDEV.P(Table2[6M Return vs Nifty])</f>
        <v>-3.4675845133686552E-2</v>
      </c>
      <c r="M474">
        <v>-1.49607575777125</v>
      </c>
      <c r="N474">
        <f>(Table2[[#This Row],[1W Return vs Nifty]]-AVERAGE(Table2[1W Return vs Nifty]))/_xlfn.STDEV.P(Table2[1W Return vs Nifty])</f>
        <v>0.11420849830673072</v>
      </c>
      <c r="O474">
        <v>5361.24</v>
      </c>
      <c r="P474">
        <v>5257.3972852372099</v>
      </c>
      <c r="Q474">
        <v>4854.0604888903999</v>
      </c>
      <c r="R474">
        <v>41.512801512701401</v>
      </c>
      <c r="S474" s="1">
        <f>(Table2[[#This Row],[Close Price]]-Table2[[#This Row],[20D EMA]])/Table2[[#This Row],[20D EMA]]</f>
        <v>-1.5479627847289019E-2</v>
      </c>
      <c r="T474" s="1">
        <f>(Table2[[#This Row],[Close Price]]-Table2[[#This Row],[50D EMA]])/Table2[[#This Row],[50D EMA]]</f>
        <v>3.9663570454043151E-3</v>
      </c>
      <c r="U474" s="1">
        <f>(Table2[[#This Row],[Close Price]]-Table2[[#This Row],[200D EMA]])/Table2[[#This Row],[200D EMA]]</f>
        <v>8.7388591897536588E-2</v>
      </c>
      <c r="V474">
        <v>0.445034349013602</v>
      </c>
      <c r="W474">
        <v>5255</v>
      </c>
      <c r="X474">
        <v>5345.95</v>
      </c>
      <c r="Y474">
        <v>5255</v>
      </c>
      <c r="Z474">
        <v>5515.25</v>
      </c>
      <c r="AA474">
        <v>5248.7</v>
      </c>
      <c r="AB474">
        <v>5526</v>
      </c>
      <c r="AC474" s="1">
        <f>(Table2[[#This Row],[Close Price]]/Table2[[#This Row],[Day Low]])-1</f>
        <v>4.4243577545195478E-3</v>
      </c>
      <c r="AD474" s="1">
        <f>(Table2[[#This Row],[Day High]]/Table2[[#This Row],[Close Price]])-1</f>
        <v>1.2826220811822164E-2</v>
      </c>
      <c r="AE474" s="1">
        <f>(Table2[[#This Row],[Close Price]]/Table2[[#This Row],[Current Week Low]])-1</f>
        <v>4.4243577545195478E-3</v>
      </c>
      <c r="AF474" s="1">
        <f>(Table2[[#This Row],[Current Week High]]/Table2[[#This Row],[Close Price]])-1</f>
        <v>4.4901245678018231E-2</v>
      </c>
      <c r="AG474" s="1">
        <f>(Table2[[#This Row],[Close Price]]/Table2[[#This Row],[Current Month Low]])-1</f>
        <v>5.6299655152705075E-3</v>
      </c>
      <c r="AH474" s="1">
        <f>(Table2[[#This Row],[Current Month High]]/Table2[[#This Row],[Close Price]])-1</f>
        <v>4.6937905555818782E-2</v>
      </c>
      <c r="AI474">
        <v>12.894425235636801</v>
      </c>
      <c r="AJ474">
        <v>31.267097736881301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7.0000000000000007E-2</v>
      </c>
      <c r="AM474" t="s">
        <v>3203</v>
      </c>
      <c r="AN474">
        <v>-6.72</v>
      </c>
      <c r="AO474" t="s">
        <v>3202</v>
      </c>
      <c r="AP474">
        <v>4.3612932477824003E-2</v>
      </c>
      <c r="AQ474">
        <f>(Table2[[#This Row],[Sharpe Ratio]]-AVERAGE(Table2[Sharpe Ratio]))/_xlfn.STDEV.P(Table2[Sharpe Ratio])</f>
        <v>-0.24809447938413565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-1.1910112785461155</v>
      </c>
      <c r="AS474">
        <f>_xlfn.RANK.AVG(Table2[[#This Row],[1Y Return vs Nifty Z-Score]],Table2[1Y Return vs Nifty Z-Score])</f>
        <v>601</v>
      </c>
      <c r="AT474">
        <f>_xlfn.RANK.AVG(Table2[[#This Row],[6M Return vs Nifty Z-Score]],Table2[6M Return vs Nifty Z-Score])</f>
        <v>331</v>
      </c>
      <c r="AU474">
        <f>_xlfn.RANK.AVG(Table2[[#This Row],[Sharpe Ratio Z-Score]],Table2[Sharpe Ratio Z-Score])</f>
        <v>405</v>
      </c>
      <c r="AV474">
        <f>(Table2[[#This Row],[Rank 1Y]]+Table2[[#This Row],[Rank 6M]]+Table2[[#This Row],[Rank Sharpe]])/3</f>
        <v>445.66666666666669</v>
      </c>
    </row>
    <row r="475" spans="1:48" x14ac:dyDescent="0.3">
      <c r="A475" t="s">
        <v>659</v>
      </c>
      <c r="B475" t="s">
        <v>660</v>
      </c>
      <c r="C475" t="s">
        <v>3164</v>
      </c>
      <c r="D475" t="s">
        <v>206</v>
      </c>
      <c r="E475">
        <v>28873.739321699999</v>
      </c>
      <c r="F475">
        <v>1374.1</v>
      </c>
      <c r="G475">
        <v>-19.404978608757499</v>
      </c>
      <c r="H475">
        <f>(Table2[[#This Row],[1Y Return vs Nifty]]-AVERAGE(Table2[1Y Return vs Nifty]))/_xlfn.STDEV.P(Table2[1Y Return vs Nifty])</f>
        <v>-0.79263848203657672</v>
      </c>
      <c r="I475">
        <v>-3.0621523148716099</v>
      </c>
      <c r="J475">
        <f>(Table2[[#This Row],[1M Return vs Nifty]]-AVERAGE(Table2[1M Return vs Nifty]))/_xlfn.STDEV.P(Table2[1M Return vs Nifty])</f>
        <v>-0.24948512413814067</v>
      </c>
      <c r="K475">
        <v>15.876929672167201</v>
      </c>
      <c r="L475">
        <f>(Table2[[#This Row],[6M Return vs Nifty]]-AVERAGE(Table2[6M Return vs Nifty]))/_xlfn.STDEV.P(Table2[6M Return vs Nifty])</f>
        <v>3.4533247028166597E-2</v>
      </c>
      <c r="M475">
        <v>0.82036822777639096</v>
      </c>
      <c r="N475">
        <f>(Table2[[#This Row],[1W Return vs Nifty]]-AVERAGE(Table2[1W Return vs Nifty]))/_xlfn.STDEV.P(Table2[1W Return vs Nifty])</f>
        <v>0.65056690002898432</v>
      </c>
      <c r="O475">
        <v>1366.4</v>
      </c>
      <c r="P475">
        <v>1351.4583841802901</v>
      </c>
      <c r="Q475">
        <v>1255.2853343110301</v>
      </c>
      <c r="R475">
        <v>55.397012816258602</v>
      </c>
      <c r="S475" s="1">
        <f>(Table2[[#This Row],[Close Price]]-Table2[[#This Row],[20D EMA]])/Table2[[#This Row],[20D EMA]]</f>
        <v>5.6352459016392109E-3</v>
      </c>
      <c r="T475" s="1">
        <f>(Table2[[#This Row],[Close Price]]-Table2[[#This Row],[50D EMA]])/Table2[[#This Row],[50D EMA]]</f>
        <v>1.6753468759929908E-2</v>
      </c>
      <c r="U475" s="1">
        <f>(Table2[[#This Row],[Close Price]]-Table2[[#This Row],[200D EMA]])/Table2[[#This Row],[200D EMA]]</f>
        <v>9.4651520607609035E-2</v>
      </c>
      <c r="V475">
        <v>0.47820010979798599</v>
      </c>
      <c r="W475">
        <v>1367.05</v>
      </c>
      <c r="X475">
        <v>1403.7</v>
      </c>
      <c r="Y475">
        <v>1362.8</v>
      </c>
      <c r="Z475">
        <v>1403.7</v>
      </c>
      <c r="AA475">
        <v>1323</v>
      </c>
      <c r="AB475">
        <v>1415</v>
      </c>
      <c r="AC475" s="1">
        <f>(Table2[[#This Row],[Close Price]]/Table2[[#This Row],[Day Low]])-1</f>
        <v>5.1570900844883916E-3</v>
      </c>
      <c r="AD475" s="1">
        <f>(Table2[[#This Row],[Day High]]/Table2[[#This Row],[Close Price]])-1</f>
        <v>2.1541372534750192E-2</v>
      </c>
      <c r="AE475" s="1">
        <f>(Table2[[#This Row],[Close Price]]/Table2[[#This Row],[Current Week Low]])-1</f>
        <v>8.2917522747285588E-3</v>
      </c>
      <c r="AF475" s="1">
        <f>(Table2[[#This Row],[Current Week High]]/Table2[[#This Row],[Close Price]])-1</f>
        <v>2.1541372534750192E-2</v>
      </c>
      <c r="AG475" s="1">
        <f>(Table2[[#This Row],[Close Price]]/Table2[[#This Row],[Current Month Low]])-1</f>
        <v>3.8624338624338561E-2</v>
      </c>
      <c r="AH475" s="1">
        <f>(Table2[[#This Row],[Current Month High]]/Table2[[#This Row],[Close Price]])-1</f>
        <v>2.9764937049705287E-2</v>
      </c>
      <c r="AI475">
        <v>9.5953715159013306</v>
      </c>
      <c r="AJ475">
        <v>36.992173869697403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</v>
      </c>
      <c r="AM475" t="s">
        <v>3204</v>
      </c>
      <c r="AN475">
        <v>0.27</v>
      </c>
      <c r="AO475" t="s">
        <v>3203</v>
      </c>
      <c r="AP475">
        <v>3.2482202373545002E-2</v>
      </c>
      <c r="AQ475">
        <f>(Table2[[#This Row],[Sharpe Ratio]]-AVERAGE(Table2[Sharpe Ratio]))/_xlfn.STDEV.P(Table2[Sharpe Ratio])</f>
        <v>-0.37806001543836754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-0.73508347455593392</v>
      </c>
      <c r="AS475">
        <f>_xlfn.RANK.AVG(Table2[[#This Row],[1Y Return vs Nifty Z-Score]],Table2[1Y Return vs Nifty Z-Score])</f>
        <v>598</v>
      </c>
      <c r="AT475">
        <f>_xlfn.RANK.AVG(Table2[[#This Row],[6M Return vs Nifty Z-Score]],Table2[6M Return vs Nifty Z-Score])</f>
        <v>309</v>
      </c>
      <c r="AU475">
        <f>_xlfn.RANK.AVG(Table2[[#This Row],[Sharpe Ratio Z-Score]],Table2[Sharpe Ratio Z-Score])</f>
        <v>439</v>
      </c>
      <c r="AV475">
        <f>(Table2[[#This Row],[Rank 1Y]]+Table2[[#This Row],[Rank 6M]]+Table2[[#This Row],[Rank Sharpe]])/3</f>
        <v>448.66666666666669</v>
      </c>
    </row>
    <row r="476" spans="1:48" x14ac:dyDescent="0.3">
      <c r="A476" t="s">
        <v>801</v>
      </c>
      <c r="B476" t="s">
        <v>802</v>
      </c>
      <c r="C476" t="s">
        <v>3162</v>
      </c>
      <c r="D476" t="s">
        <v>269</v>
      </c>
      <c r="E476">
        <v>20764.043456399999</v>
      </c>
      <c r="F476">
        <v>417</v>
      </c>
      <c r="G476">
        <v>-3.79712928097178</v>
      </c>
      <c r="H476">
        <f>(Table2[[#This Row],[1Y Return vs Nifty]]-AVERAGE(Table2[1Y Return vs Nifty]))/_xlfn.STDEV.P(Table2[1Y Return vs Nifty])</f>
        <v>-0.53479928630691631</v>
      </c>
      <c r="I476">
        <v>-4.2058839504214598</v>
      </c>
      <c r="J476">
        <f>(Table2[[#This Row],[1M Return vs Nifty]]-AVERAGE(Table2[1M Return vs Nifty]))/_xlfn.STDEV.P(Table2[1M Return vs Nifty])</f>
        <v>-0.35767019222925511</v>
      </c>
      <c r="K476">
        <v>-14.5961820943532</v>
      </c>
      <c r="L476">
        <f>(Table2[[#This Row],[6M Return vs Nifty]]-AVERAGE(Table2[6M Return vs Nifty]))/_xlfn.STDEV.P(Table2[6M Return vs Nifty])</f>
        <v>-0.91147114589438838</v>
      </c>
      <c r="M476">
        <v>-0.74876789012549305</v>
      </c>
      <c r="N476">
        <f>(Table2[[#This Row],[1W Return vs Nifty]]-AVERAGE(Table2[1W Return vs Nifty]))/_xlfn.STDEV.P(Table2[1W Return vs Nifty])</f>
        <v>0.28724305298869202</v>
      </c>
      <c r="O476">
        <v>402.05</v>
      </c>
      <c r="P476">
        <v>386.27228841412602</v>
      </c>
      <c r="Q476">
        <v>375.880787663136</v>
      </c>
      <c r="R476">
        <v>68.562259469543704</v>
      </c>
      <c r="S476" s="1">
        <f>(Table2[[#This Row],[Close Price]]-Table2[[#This Row],[20D EMA]])/Table2[[#This Row],[20D EMA]]</f>
        <v>3.7184429797288865E-2</v>
      </c>
      <c r="T476" s="1">
        <f>(Table2[[#This Row],[Close Price]]-Table2[[#This Row],[50D EMA]])/Table2[[#This Row],[50D EMA]]</f>
        <v>7.9549355487107884E-2</v>
      </c>
      <c r="U476" s="1">
        <f>(Table2[[#This Row],[Close Price]]-Table2[[#This Row],[200D EMA]])/Table2[[#This Row],[200D EMA]]</f>
        <v>0.10939429118605283</v>
      </c>
      <c r="V476">
        <v>0.51665181945863903</v>
      </c>
      <c r="W476">
        <v>409.75</v>
      </c>
      <c r="X476">
        <v>421</v>
      </c>
      <c r="Y476">
        <v>405.3</v>
      </c>
      <c r="Z476">
        <v>421</v>
      </c>
      <c r="AA476">
        <v>398.75</v>
      </c>
      <c r="AB476">
        <v>422.5</v>
      </c>
      <c r="AC476" s="1">
        <f>(Table2[[#This Row],[Close Price]]/Table2[[#This Row],[Day Low]])-1</f>
        <v>1.7693715680292765E-2</v>
      </c>
      <c r="AD476" s="1">
        <f>(Table2[[#This Row],[Day High]]/Table2[[#This Row],[Close Price]])-1</f>
        <v>9.5923261390886694E-3</v>
      </c>
      <c r="AE476" s="1">
        <f>(Table2[[#This Row],[Close Price]]/Table2[[#This Row],[Current Week Low]])-1</f>
        <v>2.8867505551443351E-2</v>
      </c>
      <c r="AF476" s="1">
        <f>(Table2[[#This Row],[Current Week High]]/Table2[[#This Row],[Close Price]])-1</f>
        <v>9.5923261390886694E-3</v>
      </c>
      <c r="AG476" s="1">
        <f>(Table2[[#This Row],[Close Price]]/Table2[[#This Row],[Current Month Low]])-1</f>
        <v>4.5768025078369856E-2</v>
      </c>
      <c r="AH476" s="1">
        <f>(Table2[[#This Row],[Current Month High]]/Table2[[#This Row],[Close Price]])-1</f>
        <v>1.318944844124692E-2</v>
      </c>
      <c r="AI476">
        <v>33.812949640287698</v>
      </c>
      <c r="AJ476">
        <v>34.040501446480199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-0.02</v>
      </c>
      <c r="AM476" t="s">
        <v>3202</v>
      </c>
      <c r="AN476">
        <v>1.65</v>
      </c>
      <c r="AO476" t="s">
        <v>3203</v>
      </c>
      <c r="AP476">
        <v>0.10031048139736901</v>
      </c>
      <c r="AQ476">
        <f>(Table2[[#This Row],[Sharpe Ratio]]-AVERAGE(Table2[Sharpe Ratio]))/_xlfn.STDEV.P(Table2[Sharpe Ratio])</f>
        <v>0.41392205225891737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-1.1027755191829505</v>
      </c>
      <c r="AS476">
        <f>_xlfn.RANK.AVG(Table2[[#This Row],[1Y Return vs Nifty Z-Score]],Table2[1Y Return vs Nifty Z-Score])</f>
        <v>490</v>
      </c>
      <c r="AT476">
        <f>_xlfn.RANK.AVG(Table2[[#This Row],[6M Return vs Nifty Z-Score]],Table2[6M Return vs Nifty Z-Score])</f>
        <v>627</v>
      </c>
      <c r="AU476">
        <f>_xlfn.RANK.AVG(Table2[[#This Row],[Sharpe Ratio Z-Score]],Table2[Sharpe Ratio Z-Score])</f>
        <v>229</v>
      </c>
      <c r="AV476">
        <f>(Table2[[#This Row],[Rank 1Y]]+Table2[[#This Row],[Rank 6M]]+Table2[[#This Row],[Rank Sharpe]])/3</f>
        <v>448.66666666666669</v>
      </c>
    </row>
    <row r="477" spans="1:48" x14ac:dyDescent="0.3">
      <c r="A477" t="s">
        <v>1003</v>
      </c>
      <c r="B477" t="s">
        <v>1004</v>
      </c>
      <c r="C477" t="s">
        <v>633</v>
      </c>
      <c r="D477" t="s">
        <v>633</v>
      </c>
      <c r="E477">
        <v>14444.28126</v>
      </c>
      <c r="F477">
        <v>499.5</v>
      </c>
      <c r="G477">
        <v>5.7521594280668102</v>
      </c>
      <c r="H477">
        <f>(Table2[[#This Row],[1Y Return vs Nifty]]-AVERAGE(Table2[1Y Return vs Nifty]))/_xlfn.STDEV.P(Table2[1Y Return vs Nifty])</f>
        <v>-0.37704655120422892</v>
      </c>
      <c r="I477">
        <v>-7.7226503798314496</v>
      </c>
      <c r="J477">
        <f>(Table2[[#This Row],[1M Return vs Nifty]]-AVERAGE(Table2[1M Return vs Nifty]))/_xlfn.STDEV.P(Table2[1M Return vs Nifty])</f>
        <v>-0.69031956888425872</v>
      </c>
      <c r="K477">
        <v>3.0087499738297501</v>
      </c>
      <c r="L477">
        <f>(Table2[[#This Row],[6M Return vs Nifty]]-AVERAGE(Table2[6M Return vs Nifty]))/_xlfn.STDEV.P(Table2[6M Return vs Nifty])</f>
        <v>-0.3649453036631497</v>
      </c>
      <c r="M477">
        <v>0.58688721626109697</v>
      </c>
      <c r="N477">
        <f>(Table2[[#This Row],[1W Return vs Nifty]]-AVERAGE(Table2[1W Return vs Nifty]))/_xlfn.STDEV.P(Table2[1W Return vs Nifty])</f>
        <v>0.59650580338682568</v>
      </c>
      <c r="O477">
        <v>497.48</v>
      </c>
      <c r="P477">
        <v>499.35796323053899</v>
      </c>
      <c r="Q477">
        <v>457.88576520298801</v>
      </c>
      <c r="R477">
        <v>56.501593697739402</v>
      </c>
      <c r="S477" s="1">
        <f>(Table2[[#This Row],[Close Price]]-Table2[[#This Row],[20D EMA]])/Table2[[#This Row],[20D EMA]]</f>
        <v>4.0604647423011613E-3</v>
      </c>
      <c r="T477" s="1">
        <f>(Table2[[#This Row],[Close Price]]-Table2[[#This Row],[50D EMA]])/Table2[[#This Row],[50D EMA]]</f>
        <v>2.8443877923188489E-4</v>
      </c>
      <c r="U477" s="1">
        <f>(Table2[[#This Row],[Close Price]]-Table2[[#This Row],[200D EMA]])/Table2[[#This Row],[200D EMA]]</f>
        <v>9.0883442901012093E-2</v>
      </c>
      <c r="V477">
        <v>0.44766794100135199</v>
      </c>
      <c r="W477">
        <v>491.4</v>
      </c>
      <c r="X477">
        <v>503</v>
      </c>
      <c r="Y477">
        <v>478.05</v>
      </c>
      <c r="Z477">
        <v>515</v>
      </c>
      <c r="AA477">
        <v>478.05</v>
      </c>
      <c r="AB477">
        <v>515</v>
      </c>
      <c r="AC477" s="1">
        <f>(Table2[[#This Row],[Close Price]]/Table2[[#This Row],[Day Low]])-1</f>
        <v>1.6483516483516425E-2</v>
      </c>
      <c r="AD477" s="1">
        <f>(Table2[[#This Row],[Day High]]/Table2[[#This Row],[Close Price]])-1</f>
        <v>7.0070070070069601E-3</v>
      </c>
      <c r="AE477" s="1">
        <f>(Table2[[#This Row],[Close Price]]/Table2[[#This Row],[Current Week Low]])-1</f>
        <v>4.4869783495450344E-2</v>
      </c>
      <c r="AF477" s="1">
        <f>(Table2[[#This Row],[Current Week High]]/Table2[[#This Row],[Close Price]])-1</f>
        <v>3.1031031031031109E-2</v>
      </c>
      <c r="AG477" s="1">
        <f>(Table2[[#This Row],[Close Price]]/Table2[[#This Row],[Current Month Low]])-1</f>
        <v>4.4869783495450344E-2</v>
      </c>
      <c r="AH477" s="1">
        <f>(Table2[[#This Row],[Current Month High]]/Table2[[#This Row],[Close Price]])-1</f>
        <v>3.1031031031031109E-2</v>
      </c>
      <c r="AI477">
        <v>18.518518518518501</v>
      </c>
      <c r="AJ477">
        <v>47.562776957163898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-0.08</v>
      </c>
      <c r="AM477" t="s">
        <v>3202</v>
      </c>
      <c r="AN477">
        <v>-0.83</v>
      </c>
      <c r="AO477" t="s">
        <v>3202</v>
      </c>
      <c r="AP477">
        <v>1.9385884871778999E-2</v>
      </c>
      <c r="AQ477">
        <f>(Table2[[#This Row],[Sharpe Ratio]]-AVERAGE(Table2[Sharpe Ratio]))/_xlfn.STDEV.P(Table2[Sharpe Ratio])</f>
        <v>-0.53097630291524278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427</v>
      </c>
      <c r="AT477">
        <f>_xlfn.RANK.AVG(Table2[[#This Row],[6M Return vs Nifty Z-Score]],Table2[6M Return vs Nifty Z-Score])</f>
        <v>441</v>
      </c>
      <c r="AU477">
        <f>_xlfn.RANK.AVG(Table2[[#This Row],[Sharpe Ratio Z-Score]],Table2[Sharpe Ratio Z-Score])</f>
        <v>479</v>
      </c>
      <c r="AV477">
        <f>(Table2[[#This Row],[Rank 1Y]]+Table2[[#This Row],[Rank 6M]]+Table2[[#This Row],[Rank Sharpe]])/3</f>
        <v>449</v>
      </c>
    </row>
    <row r="478" spans="1:48" x14ac:dyDescent="0.3">
      <c r="A478" t="s">
        <v>562</v>
      </c>
      <c r="B478" t="s">
        <v>563</v>
      </c>
      <c r="C478" t="s">
        <v>3162</v>
      </c>
      <c r="D478" t="s">
        <v>187</v>
      </c>
      <c r="E478">
        <v>36760.144240299996</v>
      </c>
      <c r="F478">
        <v>917.15</v>
      </c>
      <c r="G478">
        <v>-16.918668909085198</v>
      </c>
      <c r="H478">
        <f>(Table2[[#This Row],[1Y Return vs Nifty]]-AVERAGE(Table2[1Y Return vs Nifty]))/_xlfn.STDEV.P(Table2[1Y Return vs Nifty])</f>
        <v>-0.75156504008854963</v>
      </c>
      <c r="I478">
        <v>5.3271388046072898</v>
      </c>
      <c r="J478">
        <f>(Table2[[#This Row],[1M Return vs Nifty]]-AVERAGE(Table2[1M Return vs Nifty]))/_xlfn.STDEV.P(Table2[1M Return vs Nifty])</f>
        <v>0.54405420168515806</v>
      </c>
      <c r="K478">
        <v>18.5417343393765</v>
      </c>
      <c r="L478">
        <f>(Table2[[#This Row],[6M Return vs Nifty]]-AVERAGE(Table2[6M Return vs Nifty]))/_xlfn.STDEV.P(Table2[6M Return vs Nifty])</f>
        <v>0.11725919050172272</v>
      </c>
      <c r="M478">
        <v>2.37919631737718</v>
      </c>
      <c r="N478">
        <f>(Table2[[#This Row],[1W Return vs Nifty]]-AVERAGE(Table2[1W Return vs Nifty]))/_xlfn.STDEV.P(Table2[1W Return vs Nifty])</f>
        <v>1.0115039863191886</v>
      </c>
      <c r="O478">
        <v>872.26</v>
      </c>
      <c r="P478">
        <v>823.92609090406199</v>
      </c>
      <c r="Q478">
        <v>751.90549184782299</v>
      </c>
      <c r="R478">
        <v>69.805468383442602</v>
      </c>
      <c r="S478" s="1">
        <f>(Table2[[#This Row],[Close Price]]-Table2[[#This Row],[20D EMA]])/Table2[[#This Row],[20D EMA]]</f>
        <v>5.1464013023639725E-2</v>
      </c>
      <c r="T478" s="1">
        <f>(Table2[[#This Row],[Close Price]]-Table2[[#This Row],[50D EMA]])/Table2[[#This Row],[50D EMA]]</f>
        <v>0.11314596069369162</v>
      </c>
      <c r="U478" s="1">
        <f>(Table2[[#This Row],[Close Price]]-Table2[[#This Row],[200D EMA]])/Table2[[#This Row],[200D EMA]]</f>
        <v>0.21976765689805677</v>
      </c>
      <c r="V478">
        <v>1.4202710251500399</v>
      </c>
      <c r="W478">
        <v>908.25</v>
      </c>
      <c r="X478">
        <v>934</v>
      </c>
      <c r="Y478">
        <v>885.6</v>
      </c>
      <c r="Z478">
        <v>938</v>
      </c>
      <c r="AA478">
        <v>854.05</v>
      </c>
      <c r="AB478">
        <v>938</v>
      </c>
      <c r="AC478" s="1">
        <f>(Table2[[#This Row],[Close Price]]/Table2[[#This Row],[Day Low]])-1</f>
        <v>9.7990641343241869E-3</v>
      </c>
      <c r="AD478" s="1">
        <f>(Table2[[#This Row],[Day High]]/Table2[[#This Row],[Close Price]])-1</f>
        <v>1.8372131058169261E-2</v>
      </c>
      <c r="AE478" s="1">
        <f>(Table2[[#This Row],[Close Price]]/Table2[[#This Row],[Current Week Low]])-1</f>
        <v>3.5625564588979142E-2</v>
      </c>
      <c r="AF478" s="1">
        <f>(Table2[[#This Row],[Current Week High]]/Table2[[#This Row],[Close Price]])-1</f>
        <v>2.2733467807883212E-2</v>
      </c>
      <c r="AG478" s="1">
        <f>(Table2[[#This Row],[Close Price]]/Table2[[#This Row],[Current Month Low]])-1</f>
        <v>7.3883262104092351E-2</v>
      </c>
      <c r="AH478" s="1">
        <f>(Table2[[#This Row],[Current Month High]]/Table2[[#This Row],[Close Price]])-1</f>
        <v>2.2733467807883212E-2</v>
      </c>
      <c r="AI478">
        <v>2.2733467807883199</v>
      </c>
      <c r="AJ478">
        <v>50.933925779642799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0.09</v>
      </c>
      <c r="AM478" t="s">
        <v>3203</v>
      </c>
      <c r="AN478">
        <v>10.99</v>
      </c>
      <c r="AO478" t="s">
        <v>3203</v>
      </c>
      <c r="AP478">
        <v>1.9623421175188002E-2</v>
      </c>
      <c r="AQ478">
        <f>(Table2[[#This Row],[Sharpe Ratio]]-AVERAGE(Table2[Sharpe Ratio]))/_xlfn.STDEV.P(Table2[Sharpe Ratio])</f>
        <v>-0.52820276221165285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0.393049576205867</v>
      </c>
      <c r="AS478">
        <f>_xlfn.RANK.AVG(Table2[[#This Row],[1Y Return vs Nifty Z-Score]],Table2[1Y Return vs Nifty Z-Score])</f>
        <v>585</v>
      </c>
      <c r="AT478">
        <f>_xlfn.RANK.AVG(Table2[[#This Row],[6M Return vs Nifty Z-Score]],Table2[6M Return vs Nifty Z-Score])</f>
        <v>285</v>
      </c>
      <c r="AU478">
        <f>_xlfn.RANK.AVG(Table2[[#This Row],[Sharpe Ratio Z-Score]],Table2[Sharpe Ratio Z-Score])</f>
        <v>478</v>
      </c>
      <c r="AV478">
        <f>(Table2[[#This Row],[Rank 1Y]]+Table2[[#This Row],[Rank 6M]]+Table2[[#This Row],[Rank Sharpe]])/3</f>
        <v>449.33333333333331</v>
      </c>
    </row>
    <row r="479" spans="1:48" x14ac:dyDescent="0.3">
      <c r="A479" t="s">
        <v>1357</v>
      </c>
      <c r="B479" t="s">
        <v>1358</v>
      </c>
      <c r="C479" t="s">
        <v>3167</v>
      </c>
      <c r="D479" t="s">
        <v>78</v>
      </c>
      <c r="E479">
        <v>8421.9073490289993</v>
      </c>
      <c r="F479">
        <v>208.37</v>
      </c>
      <c r="G479">
        <v>3.56996830050036</v>
      </c>
      <c r="H479">
        <f>(Table2[[#This Row],[1Y Return vs Nifty]]-AVERAGE(Table2[1Y Return vs Nifty]))/_xlfn.STDEV.P(Table2[1Y Return vs Nifty])</f>
        <v>-0.41309600256960533</v>
      </c>
      <c r="I479">
        <v>5.6928928465814597</v>
      </c>
      <c r="J479">
        <f>(Table2[[#This Row],[1M Return vs Nifty]]-AVERAGE(Table2[1M Return vs Nifty]))/_xlfn.STDEV.P(Table2[1M Return vs Nifty])</f>
        <v>0.578650714281011</v>
      </c>
      <c r="K479">
        <v>-10.4138974953734</v>
      </c>
      <c r="L479">
        <f>(Table2[[#This Row],[6M Return vs Nifty]]-AVERAGE(Table2[6M Return vs Nifty]))/_xlfn.STDEV.P(Table2[6M Return vs Nifty])</f>
        <v>-0.78163669927138091</v>
      </c>
      <c r="M479">
        <v>-6.5361104746488001</v>
      </c>
      <c r="N479">
        <f>(Table2[[#This Row],[1W Return vs Nifty]]-AVERAGE(Table2[1W Return vs Nifty]))/_xlfn.STDEV.P(Table2[1W Return vs Nifty])</f>
        <v>-1.0527806377288738</v>
      </c>
      <c r="O479">
        <v>216.86</v>
      </c>
      <c r="P479">
        <v>215.187001018448</v>
      </c>
      <c r="Q479">
        <v>202.199911629317</v>
      </c>
      <c r="R479">
        <v>31.627970591467299</v>
      </c>
      <c r="S479" s="1">
        <f>(Table2[[#This Row],[Close Price]]-Table2[[#This Row],[20D EMA]])/Table2[[#This Row],[20D EMA]]</f>
        <v>-3.9149681822373925E-2</v>
      </c>
      <c r="T479" s="1">
        <f>(Table2[[#This Row],[Close Price]]-Table2[[#This Row],[50D EMA]])/Table2[[#This Row],[50D EMA]]</f>
        <v>-3.1679427596388941E-2</v>
      </c>
      <c r="U479" s="1">
        <f>(Table2[[#This Row],[Close Price]]-Table2[[#This Row],[200D EMA]])/Table2[[#This Row],[200D EMA]]</f>
        <v>3.0514792617685804E-2</v>
      </c>
      <c r="V479">
        <v>0.608186007897769</v>
      </c>
      <c r="W479">
        <v>207.67</v>
      </c>
      <c r="X479">
        <v>212.3</v>
      </c>
      <c r="Y479">
        <v>207.67</v>
      </c>
      <c r="Z479">
        <v>220.5</v>
      </c>
      <c r="AA479">
        <v>207.67</v>
      </c>
      <c r="AB479">
        <v>230</v>
      </c>
      <c r="AC479" s="1">
        <f>(Table2[[#This Row],[Close Price]]/Table2[[#This Row],[Day Low]])-1</f>
        <v>3.3707324119998106E-3</v>
      </c>
      <c r="AD479" s="1">
        <f>(Table2[[#This Row],[Day High]]/Table2[[#This Row],[Close Price]])-1</f>
        <v>1.886068052022849E-2</v>
      </c>
      <c r="AE479" s="1">
        <f>(Table2[[#This Row],[Close Price]]/Table2[[#This Row],[Current Week Low]])-1</f>
        <v>3.3707324119998106E-3</v>
      </c>
      <c r="AF479" s="1">
        <f>(Table2[[#This Row],[Current Week High]]/Table2[[#This Row],[Close Price]])-1</f>
        <v>5.8213754379229155E-2</v>
      </c>
      <c r="AG479" s="1">
        <f>(Table2[[#This Row],[Close Price]]/Table2[[#This Row],[Current Month Low]])-1</f>
        <v>3.3707324119998106E-3</v>
      </c>
      <c r="AH479" s="1">
        <f>(Table2[[#This Row],[Current Month High]]/Table2[[#This Row],[Close Price]])-1</f>
        <v>0.10380573019148631</v>
      </c>
      <c r="AI479">
        <v>22.858376925660998</v>
      </c>
      <c r="AJ479">
        <v>41.748299319727899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-0.05</v>
      </c>
      <c r="AM479" t="s">
        <v>3202</v>
      </c>
      <c r="AN479">
        <v>-6.1</v>
      </c>
      <c r="AO479" t="s">
        <v>3202</v>
      </c>
      <c r="AP479">
        <v>7.1127311355752995E-2</v>
      </c>
      <c r="AQ479">
        <f>(Table2[[#This Row],[Sharpe Ratio]]-AVERAGE(Table2[Sharpe Ratio]))/_xlfn.STDEV.P(Table2[Sharpe Ratio])</f>
        <v>7.3171148887147347E-2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-1.5956914764017016</v>
      </c>
      <c r="AS479">
        <f>_xlfn.RANK.AVG(Table2[[#This Row],[1Y Return vs Nifty Z-Score]],Table2[1Y Return vs Nifty Z-Score])</f>
        <v>444</v>
      </c>
      <c r="AT479">
        <f>_xlfn.RANK.AVG(Table2[[#This Row],[6M Return vs Nifty Z-Score]],Table2[6M Return vs Nifty Z-Score])</f>
        <v>579</v>
      </c>
      <c r="AU479">
        <f>_xlfn.RANK.AVG(Table2[[#This Row],[Sharpe Ratio Z-Score]],Table2[Sharpe Ratio Z-Score])</f>
        <v>326</v>
      </c>
      <c r="AV479">
        <f>(Table2[[#This Row],[Rank 1Y]]+Table2[[#This Row],[Rank 6M]]+Table2[[#This Row],[Rank Sharpe]])/3</f>
        <v>449.66666666666669</v>
      </c>
    </row>
    <row r="480" spans="1:48" x14ac:dyDescent="0.3">
      <c r="A480" t="s">
        <v>1089</v>
      </c>
      <c r="B480" t="s">
        <v>1090</v>
      </c>
      <c r="C480" t="s">
        <v>3158</v>
      </c>
      <c r="D480" t="s">
        <v>553</v>
      </c>
      <c r="E480">
        <v>12095.054944375001</v>
      </c>
      <c r="F480">
        <v>908.35</v>
      </c>
      <c r="G480">
        <v>-6.16431853390407</v>
      </c>
      <c r="H480">
        <f>(Table2[[#This Row],[1Y Return vs Nifty]]-AVERAGE(Table2[1Y Return vs Nifty]))/_xlfn.STDEV.P(Table2[1Y Return vs Nifty])</f>
        <v>-0.57390487736547302</v>
      </c>
      <c r="I480">
        <v>3.2486360361122602</v>
      </c>
      <c r="J480">
        <f>(Table2[[#This Row],[1M Return vs Nifty]]-AVERAGE(Table2[1M Return vs Nifty]))/_xlfn.STDEV.P(Table2[1M Return vs Nifty])</f>
        <v>0.34744954675742962</v>
      </c>
      <c r="K480">
        <v>5.8029804075251699</v>
      </c>
      <c r="L480">
        <f>(Table2[[#This Row],[6M Return vs Nifty]]-AVERAGE(Table2[6M Return vs Nifty]))/_xlfn.STDEV.P(Table2[6M Return vs Nifty])</f>
        <v>-0.27820147896396324</v>
      </c>
      <c r="M480">
        <v>-3.1325873023665198</v>
      </c>
      <c r="N480">
        <f>(Table2[[#This Row],[1W Return vs Nifty]]-AVERAGE(Table2[1W Return vs Nifty]))/_xlfn.STDEV.P(Table2[1W Return vs Nifty])</f>
        <v>-0.26471571567620367</v>
      </c>
      <c r="O480">
        <v>864.74</v>
      </c>
      <c r="P480">
        <v>849.42450942730102</v>
      </c>
      <c r="Q480">
        <v>800.81077987807498</v>
      </c>
      <c r="R480">
        <v>69.873941204380102</v>
      </c>
      <c r="S480" s="1">
        <f>(Table2[[#This Row],[Close Price]]-Table2[[#This Row],[20D EMA]])/Table2[[#This Row],[20D EMA]]</f>
        <v>5.0431343525221467E-2</v>
      </c>
      <c r="T480" s="1">
        <f>(Table2[[#This Row],[Close Price]]-Table2[[#This Row],[50D EMA]])/Table2[[#This Row],[50D EMA]]</f>
        <v>6.9371074084532539E-2</v>
      </c>
      <c r="U480" s="1">
        <f>(Table2[[#This Row],[Close Price]]-Table2[[#This Row],[200D EMA]])/Table2[[#This Row],[200D EMA]]</f>
        <v>0.13428792771533132</v>
      </c>
      <c r="V480">
        <v>0.90486298374848095</v>
      </c>
      <c r="W480">
        <v>873.05</v>
      </c>
      <c r="X480">
        <v>914</v>
      </c>
      <c r="Y480">
        <v>838</v>
      </c>
      <c r="Z480">
        <v>914</v>
      </c>
      <c r="AA480">
        <v>838</v>
      </c>
      <c r="AB480">
        <v>914</v>
      </c>
      <c r="AC480" s="1">
        <f>(Table2[[#This Row],[Close Price]]/Table2[[#This Row],[Day Low]])-1</f>
        <v>4.0432964893190704E-2</v>
      </c>
      <c r="AD480" s="1">
        <f>(Table2[[#This Row],[Day High]]/Table2[[#This Row],[Close Price]])-1</f>
        <v>6.2200693565255261E-3</v>
      </c>
      <c r="AE480" s="1">
        <f>(Table2[[#This Row],[Close Price]]/Table2[[#This Row],[Current Week Low]])-1</f>
        <v>8.3949880668257704E-2</v>
      </c>
      <c r="AF480" s="1">
        <f>(Table2[[#This Row],[Current Week High]]/Table2[[#This Row],[Close Price]])-1</f>
        <v>6.2200693565255261E-3</v>
      </c>
      <c r="AG480" s="1">
        <f>(Table2[[#This Row],[Close Price]]/Table2[[#This Row],[Current Month Low]])-1</f>
        <v>8.3949880668257704E-2</v>
      </c>
      <c r="AH480" s="1">
        <f>(Table2[[#This Row],[Current Month High]]/Table2[[#This Row],[Close Price]])-1</f>
        <v>6.2200693565255261E-3</v>
      </c>
      <c r="AI480">
        <v>3.2641602906368701</v>
      </c>
      <c r="AJ480">
        <v>33.580882352941103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-0.01</v>
      </c>
      <c r="AM480" t="s">
        <v>3202</v>
      </c>
      <c r="AN480">
        <v>5.46</v>
      </c>
      <c r="AO480" t="s">
        <v>3203</v>
      </c>
      <c r="AP480">
        <v>3.6762088695685001E-2</v>
      </c>
      <c r="AQ480">
        <f>(Table2[[#This Row],[Sharpe Ratio]]-AVERAGE(Table2[Sharpe Ratio]))/_xlfn.STDEV.P(Table2[Sharpe Ratio])</f>
        <v>-0.3280868587004942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-1.0974593839487046</v>
      </c>
      <c r="AS480">
        <f>_xlfn.RANK.AVG(Table2[[#This Row],[1Y Return vs Nifty Z-Score]],Table2[1Y Return vs Nifty Z-Score])</f>
        <v>510</v>
      </c>
      <c r="AT480">
        <f>_xlfn.RANK.AVG(Table2[[#This Row],[6M Return vs Nifty Z-Score]],Table2[6M Return vs Nifty Z-Score])</f>
        <v>411</v>
      </c>
      <c r="AU480">
        <f>_xlfn.RANK.AVG(Table2[[#This Row],[Sharpe Ratio Z-Score]],Table2[Sharpe Ratio Z-Score])</f>
        <v>429</v>
      </c>
      <c r="AV480">
        <f>(Table2[[#This Row],[Rank 1Y]]+Table2[[#This Row],[Rank 6M]]+Table2[[#This Row],[Rank Sharpe]])/3</f>
        <v>450</v>
      </c>
    </row>
    <row r="481" spans="1:48" x14ac:dyDescent="0.3">
      <c r="A481" t="s">
        <v>2046</v>
      </c>
      <c r="B481" t="s">
        <v>2047</v>
      </c>
      <c r="C481" t="s">
        <v>3160</v>
      </c>
      <c r="D481" t="s">
        <v>522</v>
      </c>
      <c r="E481">
        <v>3285.1007156999999</v>
      </c>
      <c r="F481">
        <v>451.95</v>
      </c>
      <c r="G481">
        <v>-11.2217946622343</v>
      </c>
      <c r="H481">
        <f>(Table2[[#This Row],[1Y Return vs Nifty]]-AVERAGE(Table2[1Y Return vs Nifty]))/_xlfn.STDEV.P(Table2[1Y Return vs Nifty])</f>
        <v>-0.65745358096739481</v>
      </c>
      <c r="I481">
        <v>-5.3813676654893703</v>
      </c>
      <c r="J481">
        <f>(Table2[[#This Row],[1M Return vs Nifty]]-AVERAGE(Table2[1M Return vs Nifty]))/_xlfn.STDEV.P(Table2[1M Return vs Nifty])</f>
        <v>-0.46885867543797666</v>
      </c>
      <c r="K481">
        <v>19.022711485338501</v>
      </c>
      <c r="L481">
        <f>(Table2[[#This Row],[6M Return vs Nifty]]-AVERAGE(Table2[6M Return vs Nifty]))/_xlfn.STDEV.P(Table2[6M Return vs Nifty])</f>
        <v>0.13219059942581243</v>
      </c>
      <c r="M481">
        <v>-6.2469016259356103</v>
      </c>
      <c r="N481">
        <f>(Table2[[#This Row],[1W Return vs Nifty]]-AVERAGE(Table2[1W Return vs Nifty]))/_xlfn.STDEV.P(Table2[1W Return vs Nifty])</f>
        <v>-0.98581610207528814</v>
      </c>
      <c r="O481">
        <v>453.14</v>
      </c>
      <c r="P481">
        <v>430.14763651561702</v>
      </c>
      <c r="Q481">
        <v>379.31397526400298</v>
      </c>
      <c r="R481">
        <v>47.449544877664003</v>
      </c>
      <c r="S481" s="1">
        <f>(Table2[[#This Row],[Close Price]]-Table2[[#This Row],[20D EMA]])/Table2[[#This Row],[20D EMA]]</f>
        <v>-2.6261199629253602E-3</v>
      </c>
      <c r="T481" s="1">
        <f>(Table2[[#This Row],[Close Price]]-Table2[[#This Row],[50D EMA]])/Table2[[#This Row],[50D EMA]]</f>
        <v>5.0685768404986703E-2</v>
      </c>
      <c r="U481" s="1">
        <f>(Table2[[#This Row],[Close Price]]-Table2[[#This Row],[200D EMA]])/Table2[[#This Row],[200D EMA]]</f>
        <v>0.19149314149430496</v>
      </c>
      <c r="V481">
        <v>0.35972501348768199</v>
      </c>
      <c r="W481">
        <v>442.4</v>
      </c>
      <c r="X481">
        <v>456.4</v>
      </c>
      <c r="Y481">
        <v>435.35</v>
      </c>
      <c r="Z481">
        <v>465</v>
      </c>
      <c r="AA481">
        <v>435.35</v>
      </c>
      <c r="AB481">
        <v>478</v>
      </c>
      <c r="AC481" s="1">
        <f>(Table2[[#This Row],[Close Price]]/Table2[[#This Row],[Day Low]])-1</f>
        <v>2.158679927667273E-2</v>
      </c>
      <c r="AD481" s="1">
        <f>(Table2[[#This Row],[Day High]]/Table2[[#This Row],[Close Price]])-1</f>
        <v>9.8462219272044127E-3</v>
      </c>
      <c r="AE481" s="1">
        <f>(Table2[[#This Row],[Close Price]]/Table2[[#This Row],[Current Week Low]])-1</f>
        <v>3.8130240036752028E-2</v>
      </c>
      <c r="AF481" s="1">
        <f>(Table2[[#This Row],[Current Week High]]/Table2[[#This Row],[Close Price]])-1</f>
        <v>2.8874875539329548E-2</v>
      </c>
      <c r="AG481" s="1">
        <f>(Table2[[#This Row],[Close Price]]/Table2[[#This Row],[Current Month Low]])-1</f>
        <v>3.8130240036752028E-2</v>
      </c>
      <c r="AH481" s="1">
        <f>(Table2[[#This Row],[Current Month High]]/Table2[[#This Row],[Close Price]])-1</f>
        <v>5.7639119371611924E-2</v>
      </c>
      <c r="AI481">
        <v>11.738024117712101</v>
      </c>
      <c r="AJ481">
        <v>53.1774275546517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0.24</v>
      </c>
      <c r="AM481" t="s">
        <v>3203</v>
      </c>
      <c r="AN481">
        <v>-3.69</v>
      </c>
      <c r="AO481" t="s">
        <v>3202</v>
      </c>
      <c r="AP481">
        <v>3.8656600792250002E-3</v>
      </c>
      <c r="AQ481">
        <f>(Table2[[#This Row],[Sharpe Ratio]]-AVERAGE(Table2[Sharpe Ratio]))/_xlfn.STDEV.P(Table2[Sharpe Ratio])</f>
        <v>-0.71219481382595351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-2.692132572880801</v>
      </c>
      <c r="AS481">
        <f>_xlfn.RANK.AVG(Table2[[#This Row],[1Y Return vs Nifty Z-Score]],Table2[1Y Return vs Nifty Z-Score])</f>
        <v>552</v>
      </c>
      <c r="AT481">
        <f>_xlfn.RANK.AVG(Table2[[#This Row],[6M Return vs Nifty Z-Score]],Table2[6M Return vs Nifty Z-Score])</f>
        <v>281</v>
      </c>
      <c r="AU481">
        <f>_xlfn.RANK.AVG(Table2[[#This Row],[Sharpe Ratio Z-Score]],Table2[Sharpe Ratio Z-Score])</f>
        <v>521</v>
      </c>
      <c r="AV481">
        <f>(Table2[[#This Row],[Rank 1Y]]+Table2[[#This Row],[Rank 6M]]+Table2[[#This Row],[Rank Sharpe]])/3</f>
        <v>451.33333333333331</v>
      </c>
    </row>
    <row r="482" spans="1:48" x14ac:dyDescent="0.3">
      <c r="A482" t="s">
        <v>1420</v>
      </c>
      <c r="B482" t="s">
        <v>1421</v>
      </c>
      <c r="C482" t="s">
        <v>3158</v>
      </c>
      <c r="D482" t="s">
        <v>21</v>
      </c>
      <c r="E482">
        <v>7774.5211998160003</v>
      </c>
      <c r="F482">
        <v>28.07</v>
      </c>
      <c r="G482">
        <v>50.4469108125761</v>
      </c>
      <c r="H482">
        <f>(Table2[[#This Row],[1Y Return vs Nifty]]-AVERAGE(Table2[1Y Return vs Nifty]))/_xlfn.STDEV.P(Table2[1Y Return vs Nifty])</f>
        <v>0.36130365376625406</v>
      </c>
      <c r="I482">
        <v>-11.8453923736107</v>
      </c>
      <c r="J482">
        <f>(Table2[[#This Row],[1M Return vs Nifty]]-AVERAGE(Table2[1M Return vs Nifty]))/_xlfn.STDEV.P(Table2[1M Return vs Nifty])</f>
        <v>-1.0802879053854006</v>
      </c>
      <c r="K482">
        <v>-32.416792401975002</v>
      </c>
      <c r="L482">
        <f>(Table2[[#This Row],[6M Return vs Nifty]]-AVERAGE(Table2[6M Return vs Nifty]))/_xlfn.STDEV.P(Table2[6M Return vs Nifty])</f>
        <v>-1.4646924829451327</v>
      </c>
      <c r="M482">
        <v>-0.75992147574826197</v>
      </c>
      <c r="N482">
        <f>(Table2[[#This Row],[1W Return vs Nifty]]-AVERAGE(Table2[1W Return vs Nifty]))/_xlfn.STDEV.P(Table2[1W Return vs Nifty])</f>
        <v>0.284660508625252</v>
      </c>
      <c r="O482">
        <v>30.33</v>
      </c>
      <c r="P482">
        <v>29.4136429249047</v>
      </c>
      <c r="Q482">
        <v>27.980231049613799</v>
      </c>
      <c r="R482">
        <v>34.218176733647503</v>
      </c>
      <c r="S482" s="1">
        <f>(Table2[[#This Row],[Close Price]]-Table2[[#This Row],[20D EMA]])/Table2[[#This Row],[20D EMA]]</f>
        <v>-7.4513682822288096E-2</v>
      </c>
      <c r="T482" s="1">
        <f>(Table2[[#This Row],[Close Price]]-Table2[[#This Row],[50D EMA]])/Table2[[#This Row],[50D EMA]]</f>
        <v>-4.5680942287057866E-2</v>
      </c>
      <c r="U482" s="1">
        <f>(Table2[[#This Row],[Close Price]]-Table2[[#This Row],[200D EMA]])/Table2[[#This Row],[200D EMA]]</f>
        <v>3.2082991104335499E-3</v>
      </c>
      <c r="V482">
        <v>0.63340583327100697</v>
      </c>
      <c r="W482">
        <v>27.82</v>
      </c>
      <c r="X482">
        <v>29.4</v>
      </c>
      <c r="Y482">
        <v>27.55</v>
      </c>
      <c r="Z482">
        <v>31.32</v>
      </c>
      <c r="AA482">
        <v>27.55</v>
      </c>
      <c r="AB482">
        <v>31.64</v>
      </c>
      <c r="AC482" s="1">
        <f>(Table2[[#This Row],[Close Price]]/Table2[[#This Row],[Day Low]])-1</f>
        <v>8.9863407620416336E-3</v>
      </c>
      <c r="AD482" s="1">
        <f>(Table2[[#This Row],[Day High]]/Table2[[#This Row],[Close Price]])-1</f>
        <v>4.7381546134663388E-2</v>
      </c>
      <c r="AE482" s="1">
        <f>(Table2[[#This Row],[Close Price]]/Table2[[#This Row],[Current Week Low]])-1</f>
        <v>1.8874773139745837E-2</v>
      </c>
      <c r="AF482" s="1">
        <f>(Table2[[#This Row],[Current Week High]]/Table2[[#This Row],[Close Price]])-1</f>
        <v>0.11578197363733533</v>
      </c>
      <c r="AG482" s="1">
        <f>(Table2[[#This Row],[Close Price]]/Table2[[#This Row],[Current Month Low]])-1</f>
        <v>1.8874773139745837E-2</v>
      </c>
      <c r="AH482" s="1">
        <f>(Table2[[#This Row],[Current Month High]]/Table2[[#This Row],[Close Price]])-1</f>
        <v>0.12718204488778051</v>
      </c>
      <c r="AI482">
        <v>44.292102942961797</v>
      </c>
      <c r="AJ482">
        <v>79.598423044575199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-0.27</v>
      </c>
      <c r="AM482" t="s">
        <v>3202</v>
      </c>
      <c r="AN482">
        <v>-8.9499999999999993</v>
      </c>
      <c r="AO482" t="s">
        <v>3202</v>
      </c>
      <c r="AP482">
        <v>3.3474107442134998E-2</v>
      </c>
      <c r="AQ482">
        <f>(Table2[[#This Row],[Sharpe Ratio]]-AVERAGE(Table2[Sharpe Ratio]))/_xlfn.STDEV.P(Table2[Sharpe Ratio])</f>
        <v>-0.36647825280945873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-2.2654944787484861</v>
      </c>
      <c r="AS482">
        <f>_xlfn.RANK.AVG(Table2[[#This Row],[1Y Return vs Nifty Z-Score]],Table2[1Y Return vs Nifty Z-Score])</f>
        <v>196</v>
      </c>
      <c r="AT482">
        <f>_xlfn.RANK.AVG(Table2[[#This Row],[6M Return vs Nifty Z-Score]],Table2[6M Return vs Nifty Z-Score])</f>
        <v>721</v>
      </c>
      <c r="AU482">
        <f>_xlfn.RANK.AVG(Table2[[#This Row],[Sharpe Ratio Z-Score]],Table2[Sharpe Ratio Z-Score])</f>
        <v>438</v>
      </c>
      <c r="AV482">
        <f>(Table2[[#This Row],[Rank 1Y]]+Table2[[#This Row],[Rank 6M]]+Table2[[#This Row],[Rank Sharpe]])/3</f>
        <v>451.66666666666669</v>
      </c>
    </row>
    <row r="483" spans="1:48" x14ac:dyDescent="0.3">
      <c r="A483" t="s">
        <v>172</v>
      </c>
      <c r="B483" t="s">
        <v>173</v>
      </c>
      <c r="C483" t="s">
        <v>3167</v>
      </c>
      <c r="D483" t="s">
        <v>78</v>
      </c>
      <c r="E483">
        <v>154721.10127056899</v>
      </c>
      <c r="F483">
        <v>628.15</v>
      </c>
      <c r="G483">
        <v>14.169627561011101</v>
      </c>
      <c r="H483">
        <f>(Table2[[#This Row],[1Y Return vs Nifty]]-AVERAGE(Table2[1Y Return vs Nifty]))/_xlfn.STDEV.P(Table2[1Y Return vs Nifty])</f>
        <v>-0.23799131252924682</v>
      </c>
      <c r="I483">
        <v>-3.95731614439035</v>
      </c>
      <c r="J483">
        <f>(Table2[[#This Row],[1M Return vs Nifty]]-AVERAGE(Table2[1M Return vs Nifty]))/_xlfn.STDEV.P(Table2[1M Return vs Nifty])</f>
        <v>-0.33415827371193046</v>
      </c>
      <c r="K483">
        <v>-6.7595459984762103</v>
      </c>
      <c r="L483">
        <f>(Table2[[#This Row],[6M Return vs Nifty]]-AVERAGE(Table2[6M Return vs Nifty]))/_xlfn.STDEV.P(Table2[6M Return vs Nifty])</f>
        <v>-0.66819135782299088</v>
      </c>
      <c r="M483">
        <v>-1.8840855230911799</v>
      </c>
      <c r="N483">
        <f>(Table2[[#This Row],[1W Return vs Nifty]]-AVERAGE(Table2[1W Return vs Nifty]))/_xlfn.STDEV.P(Table2[1W Return vs Nifty])</f>
        <v>2.4367216204490033E-2</v>
      </c>
      <c r="O483">
        <v>628.85</v>
      </c>
      <c r="P483">
        <v>638.17646505116795</v>
      </c>
      <c r="Q483">
        <v>597.21223431427995</v>
      </c>
      <c r="R483">
        <v>52.290463027063403</v>
      </c>
      <c r="S483" s="1">
        <f>(Table2[[#This Row],[Close Price]]-Table2[[#This Row],[20D EMA]])/Table2[[#This Row],[20D EMA]]</f>
        <v>-1.1131430388805685E-3</v>
      </c>
      <c r="T483" s="1">
        <f>(Table2[[#This Row],[Close Price]]-Table2[[#This Row],[50D EMA]])/Table2[[#This Row],[50D EMA]]</f>
        <v>-1.5711116909276918E-2</v>
      </c>
      <c r="U483" s="1">
        <f>(Table2[[#This Row],[Close Price]]-Table2[[#This Row],[200D EMA]])/Table2[[#This Row],[200D EMA]]</f>
        <v>5.1803636811363747E-2</v>
      </c>
      <c r="V483">
        <v>0.718942121696444</v>
      </c>
      <c r="W483">
        <v>620.6</v>
      </c>
      <c r="X483">
        <v>629.70000000000005</v>
      </c>
      <c r="Y483">
        <v>614.75</v>
      </c>
      <c r="Z483">
        <v>632</v>
      </c>
      <c r="AA483">
        <v>612.6</v>
      </c>
      <c r="AB483">
        <v>636.75</v>
      </c>
      <c r="AC483" s="1">
        <f>(Table2[[#This Row],[Close Price]]/Table2[[#This Row],[Day Low]])-1</f>
        <v>1.2165646148888154E-2</v>
      </c>
      <c r="AD483" s="1">
        <f>(Table2[[#This Row],[Day High]]/Table2[[#This Row],[Close Price]])-1</f>
        <v>2.4675634800606083E-3</v>
      </c>
      <c r="AE483" s="1">
        <f>(Table2[[#This Row],[Close Price]]/Table2[[#This Row],[Current Week Low]])-1</f>
        <v>2.1797478649857593E-2</v>
      </c>
      <c r="AF483" s="1">
        <f>(Table2[[#This Row],[Current Week High]]/Table2[[#This Row],[Close Price]])-1</f>
        <v>6.1291092891826437E-3</v>
      </c>
      <c r="AG483" s="1">
        <f>(Table2[[#This Row],[Close Price]]/Table2[[#This Row],[Current Month Low]])-1</f>
        <v>2.5383610839046611E-2</v>
      </c>
      <c r="AH483" s="1">
        <f>(Table2[[#This Row],[Current Month High]]/Table2[[#This Row],[Close Price]])-1</f>
        <v>1.3690997373238867E-2</v>
      </c>
      <c r="AI483">
        <v>12.544774337339801</v>
      </c>
      <c r="AJ483">
        <v>55.463432743472303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-0.08</v>
      </c>
      <c r="AM483" t="s">
        <v>3202</v>
      </c>
      <c r="AN483">
        <v>0.59</v>
      </c>
      <c r="AO483" t="s">
        <v>3203</v>
      </c>
      <c r="AP483">
        <v>3.4688499052757997E-2</v>
      </c>
      <c r="AQ483">
        <f>(Table2[[#This Row],[Sharpe Ratio]]-AVERAGE(Table2[Sharpe Ratio]))/_xlfn.STDEV.P(Table2[Sharpe Ratio])</f>
        <v>-0.35229867472466575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377</v>
      </c>
      <c r="AT483">
        <f>_xlfn.RANK.AVG(Table2[[#This Row],[6M Return vs Nifty Z-Score]],Table2[6M Return vs Nifty Z-Score])</f>
        <v>547</v>
      </c>
      <c r="AU483">
        <f>_xlfn.RANK.AVG(Table2[[#This Row],[Sharpe Ratio Z-Score]],Table2[Sharpe Ratio Z-Score])</f>
        <v>435</v>
      </c>
      <c r="AV483">
        <f>(Table2[[#This Row],[Rank 1Y]]+Table2[[#This Row],[Rank 6M]]+Table2[[#This Row],[Rank Sharpe]])/3</f>
        <v>453</v>
      </c>
    </row>
    <row r="484" spans="1:48" x14ac:dyDescent="0.3">
      <c r="A484" t="s">
        <v>47</v>
      </c>
      <c r="B484" t="s">
        <v>48</v>
      </c>
      <c r="C484" t="s">
        <v>3157</v>
      </c>
      <c r="D484" t="s">
        <v>21</v>
      </c>
      <c r="E484">
        <v>489160.64608923998</v>
      </c>
      <c r="F484">
        <v>1807.6</v>
      </c>
      <c r="G484">
        <v>13.9667845769994</v>
      </c>
      <c r="H484">
        <f>(Table2[[#This Row],[1Y Return vs Nifty]]-AVERAGE(Table2[1Y Return vs Nifty]))/_xlfn.STDEV.P(Table2[1Y Return vs Nifty])</f>
        <v>-0.24134224645733601</v>
      </c>
      <c r="I484">
        <v>7.5936425203149804</v>
      </c>
      <c r="J484">
        <f>(Table2[[#This Row],[1M Return vs Nifty]]-AVERAGE(Table2[1M Return vs Nifty]))/_xlfn.STDEV.P(Table2[1M Return vs Nifty])</f>
        <v>0.75844178281971297</v>
      </c>
      <c r="K484">
        <v>-3.15357762051765</v>
      </c>
      <c r="L484">
        <f>(Table2[[#This Row],[6M Return vs Nifty]]-AVERAGE(Table2[6M Return vs Nifty]))/_xlfn.STDEV.P(Table2[6M Return vs Nifty])</f>
        <v>-0.55624801733236084</v>
      </c>
      <c r="M484">
        <v>-0.97798373697049101</v>
      </c>
      <c r="N484">
        <f>(Table2[[#This Row],[1W Return vs Nifty]]-AVERAGE(Table2[1W Return vs Nifty]))/_xlfn.STDEV.P(Table2[1W Return vs Nifty])</f>
        <v>0.23416952907435024</v>
      </c>
      <c r="O484">
        <v>1735.61</v>
      </c>
      <c r="P484">
        <v>1653.0887866795699</v>
      </c>
      <c r="Q484">
        <v>1503.16167542996</v>
      </c>
      <c r="R484">
        <v>70.802358255747194</v>
      </c>
      <c r="S484" s="1">
        <f>(Table2[[#This Row],[Close Price]]-Table2[[#This Row],[20D EMA]])/Table2[[#This Row],[20D EMA]]</f>
        <v>4.1478212271189967E-2</v>
      </c>
      <c r="T484" s="1">
        <f>(Table2[[#This Row],[Close Price]]-Table2[[#This Row],[50D EMA]])/Table2[[#This Row],[50D EMA]]</f>
        <v>9.3468187894967567E-2</v>
      </c>
      <c r="U484" s="1">
        <f>(Table2[[#This Row],[Close Price]]-Table2[[#This Row],[200D EMA]])/Table2[[#This Row],[200D EMA]]</f>
        <v>0.20253198943683767</v>
      </c>
      <c r="V484">
        <v>0.99095677901085499</v>
      </c>
      <c r="W484">
        <v>1777.1</v>
      </c>
      <c r="X484">
        <v>1814.2</v>
      </c>
      <c r="Y484">
        <v>1741.15</v>
      </c>
      <c r="Z484">
        <v>1814.2</v>
      </c>
      <c r="AA484">
        <v>1740.05</v>
      </c>
      <c r="AB484">
        <v>1817.15</v>
      </c>
      <c r="AC484" s="1">
        <f>(Table2[[#This Row],[Close Price]]/Table2[[#This Row],[Day Low]])-1</f>
        <v>1.7162793314951408E-2</v>
      </c>
      <c r="AD484" s="1">
        <f>(Table2[[#This Row],[Day High]]/Table2[[#This Row],[Close Price]])-1</f>
        <v>3.6512502766099519E-3</v>
      </c>
      <c r="AE484" s="1">
        <f>(Table2[[#This Row],[Close Price]]/Table2[[#This Row],[Current Week Low]])-1</f>
        <v>3.8164431553858069E-2</v>
      </c>
      <c r="AF484" s="1">
        <f>(Table2[[#This Row],[Current Week High]]/Table2[[#This Row],[Close Price]])-1</f>
        <v>3.6512502766099519E-3</v>
      </c>
      <c r="AG484" s="1">
        <f>(Table2[[#This Row],[Close Price]]/Table2[[#This Row],[Current Month Low]])-1</f>
        <v>3.8820723542426938E-2</v>
      </c>
      <c r="AH484" s="1">
        <f>(Table2[[#This Row],[Current Month High]]/Table2[[#This Row],[Close Price]])-1</f>
        <v>5.2832485063067924E-3</v>
      </c>
      <c r="AI484">
        <v>0.52832485063067902</v>
      </c>
      <c r="AJ484">
        <v>49.5676637292623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0.02</v>
      </c>
      <c r="AM484" t="s">
        <v>3203</v>
      </c>
      <c r="AN484">
        <v>5.61</v>
      </c>
      <c r="AO484" t="s">
        <v>3203</v>
      </c>
      <c r="AP484">
        <v>2.2585088163107E-2</v>
      </c>
      <c r="AQ484">
        <f>(Table2[[#This Row],[Sharpe Ratio]]-AVERAGE(Table2[Sharpe Ratio]))/_xlfn.STDEV.P(Table2[Sharpe Ratio])</f>
        <v>-0.4936215052686746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-0.29860045716430822</v>
      </c>
      <c r="AS484">
        <f>_xlfn.RANK.AVG(Table2[[#This Row],[1Y Return vs Nifty Z-Score]],Table2[1Y Return vs Nifty Z-Score])</f>
        <v>379</v>
      </c>
      <c r="AT484">
        <f>_xlfn.RANK.AVG(Table2[[#This Row],[6M Return vs Nifty Z-Score]],Table2[6M Return vs Nifty Z-Score])</f>
        <v>513</v>
      </c>
      <c r="AU484">
        <f>_xlfn.RANK.AVG(Table2[[#This Row],[Sharpe Ratio Z-Score]],Table2[Sharpe Ratio Z-Score])</f>
        <v>472</v>
      </c>
      <c r="AV484">
        <f>(Table2[[#This Row],[Rank 1Y]]+Table2[[#This Row],[Rank 6M]]+Table2[[#This Row],[Rank Sharpe]])/3</f>
        <v>454.66666666666669</v>
      </c>
    </row>
    <row r="485" spans="1:48" x14ac:dyDescent="0.3">
      <c r="A485" t="s">
        <v>859</v>
      </c>
      <c r="B485" t="s">
        <v>860</v>
      </c>
      <c r="C485" t="s">
        <v>3170</v>
      </c>
      <c r="D485" t="s">
        <v>538</v>
      </c>
      <c r="E485">
        <v>18724.433595139999</v>
      </c>
      <c r="F485">
        <v>1656.2</v>
      </c>
      <c r="G485">
        <v>11.253632983680699</v>
      </c>
      <c r="H485">
        <f>(Table2[[#This Row],[1Y Return vs Nifty]]-AVERAGE(Table2[1Y Return vs Nifty]))/_xlfn.STDEV.P(Table2[1Y Return vs Nifty])</f>
        <v>-0.28616308051475875</v>
      </c>
      <c r="I485">
        <v>0.73273885673806205</v>
      </c>
      <c r="J485">
        <f>(Table2[[#This Row],[1M Return vs Nifty]]-AVERAGE(Table2[1M Return vs Nifty]))/_xlfn.STDEV.P(Table2[1M Return vs Nifty])</f>
        <v>0.10947194851604804</v>
      </c>
      <c r="K485">
        <v>5.9720999571571598</v>
      </c>
      <c r="L485">
        <f>(Table2[[#This Row],[6M Return vs Nifty]]-AVERAGE(Table2[6M Return vs Nifty]))/_xlfn.STDEV.P(Table2[6M Return vs Nifty])</f>
        <v>-0.27295134769720109</v>
      </c>
      <c r="M485">
        <v>6.7689722130698904</v>
      </c>
      <c r="N485">
        <f>(Table2[[#This Row],[1W Return vs Nifty]]-AVERAGE(Table2[1W Return vs Nifty]))/_xlfn.STDEV.P(Table2[1W Return vs Nifty])</f>
        <v>2.0279296793307036</v>
      </c>
      <c r="O485">
        <v>1624.33</v>
      </c>
      <c r="P485">
        <v>1659.07288356411</v>
      </c>
      <c r="Q485">
        <v>1600.65850426472</v>
      </c>
      <c r="R485">
        <v>57.497497565596902</v>
      </c>
      <c r="S485" s="1">
        <f>(Table2[[#This Row],[Close Price]]-Table2[[#This Row],[20D EMA]])/Table2[[#This Row],[20D EMA]]</f>
        <v>1.9620397333054318E-2</v>
      </c>
      <c r="T485" s="1">
        <f>(Table2[[#This Row],[Close Price]]-Table2[[#This Row],[50D EMA]])/Table2[[#This Row],[50D EMA]]</f>
        <v>-1.7316198658725069E-3</v>
      </c>
      <c r="U485" s="1">
        <f>(Table2[[#This Row],[Close Price]]-Table2[[#This Row],[200D EMA]])/Table2[[#This Row],[200D EMA]]</f>
        <v>3.4699153871545894E-2</v>
      </c>
      <c r="V485">
        <v>2.2040101376179</v>
      </c>
      <c r="W485">
        <v>1640.05</v>
      </c>
      <c r="X485">
        <v>1729.9</v>
      </c>
      <c r="Y485">
        <v>1519</v>
      </c>
      <c r="Z485">
        <v>1760</v>
      </c>
      <c r="AA485">
        <v>1519</v>
      </c>
      <c r="AB485">
        <v>1760</v>
      </c>
      <c r="AC485" s="1">
        <f>(Table2[[#This Row],[Close Price]]/Table2[[#This Row],[Day Low]])-1</f>
        <v>9.8472607542452462E-3</v>
      </c>
      <c r="AD485" s="1">
        <f>(Table2[[#This Row],[Day High]]/Table2[[#This Row],[Close Price]])-1</f>
        <v>4.4499456587368647E-2</v>
      </c>
      <c r="AE485" s="1">
        <f>(Table2[[#This Row],[Close Price]]/Table2[[#This Row],[Current Week Low]])-1</f>
        <v>9.0322580645161299E-2</v>
      </c>
      <c r="AF485" s="1">
        <f>(Table2[[#This Row],[Current Week High]]/Table2[[#This Row],[Close Price]])-1</f>
        <v>6.2673590146117508E-2</v>
      </c>
      <c r="AG485" s="1">
        <f>(Table2[[#This Row],[Close Price]]/Table2[[#This Row],[Current Month Low]])-1</f>
        <v>9.0322580645161299E-2</v>
      </c>
      <c r="AH485" s="1">
        <f>(Table2[[#This Row],[Current Month High]]/Table2[[#This Row],[Close Price]])-1</f>
        <v>6.2673590146117508E-2</v>
      </c>
      <c r="AI485">
        <v>14.8381837942277</v>
      </c>
      <c r="AJ485">
        <v>45.689655172413801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-0.17</v>
      </c>
      <c r="AM485" t="s">
        <v>3202</v>
      </c>
      <c r="AN485">
        <v>2.21</v>
      </c>
      <c r="AO485" t="s">
        <v>3203</v>
      </c>
      <c r="AQ485">
        <f>(Table2[[#This Row],[Sharpe Ratio]]-AVERAGE(Table2[Sharpe Ratio]))/_xlfn.STDEV.P(Table2[Sharpe Ratio])</f>
        <v>-0.7573313484192038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391</v>
      </c>
      <c r="AT485">
        <f>_xlfn.RANK.AVG(Table2[[#This Row],[6M Return vs Nifty Z-Score]],Table2[6M Return vs Nifty Z-Score])</f>
        <v>410</v>
      </c>
      <c r="AU485">
        <f>_xlfn.RANK.AVG(Table2[[#This Row],[Sharpe Ratio Z-Score]],Table2[Sharpe Ratio Z-Score])</f>
        <v>563.5</v>
      </c>
      <c r="AV485">
        <f>(Table2[[#This Row],[Rank 1Y]]+Table2[[#This Row],[Rank 6M]]+Table2[[#This Row],[Rank Sharpe]])/3</f>
        <v>454.83333333333331</v>
      </c>
    </row>
    <row r="486" spans="1:48" x14ac:dyDescent="0.3">
      <c r="A486" t="s">
        <v>956</v>
      </c>
      <c r="B486" t="s">
        <v>957</v>
      </c>
      <c r="C486" t="s">
        <v>3161</v>
      </c>
      <c r="D486" t="s">
        <v>46</v>
      </c>
      <c r="E486">
        <v>15714.8647953</v>
      </c>
      <c r="F486">
        <v>1625.3</v>
      </c>
      <c r="G486">
        <v>3.7422658753242</v>
      </c>
      <c r="H486">
        <f>(Table2[[#This Row],[1Y Return vs Nifty]]-AVERAGE(Table2[1Y Return vs Nifty]))/_xlfn.STDEV.P(Table2[1Y Return vs Nifty])</f>
        <v>-0.41024967395726653</v>
      </c>
      <c r="I486">
        <v>-3.9975301529399698</v>
      </c>
      <c r="J486">
        <f>(Table2[[#This Row],[1M Return vs Nifty]]-AVERAGE(Table2[1M Return vs Nifty]))/_xlfn.STDEV.P(Table2[1M Return vs Nifty])</f>
        <v>-0.33796209894324508</v>
      </c>
      <c r="K486">
        <v>16.453297192014102</v>
      </c>
      <c r="L486">
        <f>(Table2[[#This Row],[6M Return vs Nifty]]-AVERAGE(Table2[6M Return vs Nifty]))/_xlfn.STDEV.P(Table2[6M Return vs Nifty])</f>
        <v>5.242594567642498E-2</v>
      </c>
      <c r="M486">
        <v>-0.54153289839272201</v>
      </c>
      <c r="N486">
        <f>(Table2[[#This Row],[1W Return vs Nifty]]-AVERAGE(Table2[1W Return vs Nifty]))/_xlfn.STDEV.P(Table2[1W Return vs Nifty])</f>
        <v>0.33522704467603492</v>
      </c>
      <c r="O486">
        <v>1606.48</v>
      </c>
      <c r="P486">
        <v>1616.7660047889401</v>
      </c>
      <c r="Q486">
        <v>1471.5555387634299</v>
      </c>
      <c r="R486">
        <v>57.958087476623099</v>
      </c>
      <c r="S486" s="1">
        <f>(Table2[[#This Row],[Close Price]]-Table2[[#This Row],[20D EMA]])/Table2[[#This Row],[20D EMA]]</f>
        <v>1.1715054031173707E-2</v>
      </c>
      <c r="T486" s="1">
        <f>(Table2[[#This Row],[Close Price]]-Table2[[#This Row],[50D EMA]])/Table2[[#This Row],[50D EMA]]</f>
        <v>5.2784355842352788E-3</v>
      </c>
      <c r="U486" s="1">
        <f>(Table2[[#This Row],[Close Price]]-Table2[[#This Row],[200D EMA]])/Table2[[#This Row],[200D EMA]]</f>
        <v>0.10447751184828796</v>
      </c>
      <c r="V486">
        <v>1.08596451408172</v>
      </c>
      <c r="W486">
        <v>1607.15</v>
      </c>
      <c r="X486">
        <v>1640.05</v>
      </c>
      <c r="Y486">
        <v>1592.9</v>
      </c>
      <c r="Z486">
        <v>1693.95</v>
      </c>
      <c r="AA486">
        <v>1542.3</v>
      </c>
      <c r="AB486">
        <v>1693.95</v>
      </c>
      <c r="AC486" s="1">
        <f>(Table2[[#This Row],[Close Price]]/Table2[[#This Row],[Day Low]])-1</f>
        <v>1.1293283140963783E-2</v>
      </c>
      <c r="AD486" s="1">
        <f>(Table2[[#This Row],[Day High]]/Table2[[#This Row],[Close Price]])-1</f>
        <v>9.0752476465882914E-3</v>
      </c>
      <c r="AE486" s="1">
        <f>(Table2[[#This Row],[Close Price]]/Table2[[#This Row],[Current Week Low]])-1</f>
        <v>2.034025990332089E-2</v>
      </c>
      <c r="AF486" s="1">
        <f>(Table2[[#This Row],[Current Week High]]/Table2[[#This Row],[Close Price]])-1</f>
        <v>4.2238355995816157E-2</v>
      </c>
      <c r="AG486" s="1">
        <f>(Table2[[#This Row],[Close Price]]/Table2[[#This Row],[Current Month Low]])-1</f>
        <v>5.3815729754263186E-2</v>
      </c>
      <c r="AH486" s="1">
        <f>(Table2[[#This Row],[Current Month High]]/Table2[[#This Row],[Close Price]])-1</f>
        <v>4.2238355995816157E-2</v>
      </c>
      <c r="AI486">
        <v>14.4404110010459</v>
      </c>
      <c r="AJ486">
        <v>58.573588955558797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-0.12</v>
      </c>
      <c r="AM486" t="s">
        <v>3202</v>
      </c>
      <c r="AN486">
        <v>6.06</v>
      </c>
      <c r="AO486" t="s">
        <v>3203</v>
      </c>
      <c r="AP486">
        <v>-1.8332811201901E-2</v>
      </c>
      <c r="AQ486">
        <f>(Table2[[#This Row],[Sharpe Ratio]]-AVERAGE(Table2[Sharpe Ratio]))/_xlfn.STDEV.P(Table2[Sharpe Ratio])</f>
        <v>-0.97139040949733846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442</v>
      </c>
      <c r="AT486">
        <f>_xlfn.RANK.AVG(Table2[[#This Row],[6M Return vs Nifty Z-Score]],Table2[6M Return vs Nifty Z-Score])</f>
        <v>305</v>
      </c>
      <c r="AU486">
        <f>_xlfn.RANK.AVG(Table2[[#This Row],[Sharpe Ratio Z-Score]],Table2[Sharpe Ratio Z-Score])</f>
        <v>619</v>
      </c>
      <c r="AV486">
        <f>(Table2[[#This Row],[Rank 1Y]]+Table2[[#This Row],[Rank 6M]]+Table2[[#This Row],[Rank Sharpe]])/3</f>
        <v>455.33333333333331</v>
      </c>
    </row>
    <row r="487" spans="1:48" x14ac:dyDescent="0.3">
      <c r="A487" t="s">
        <v>1300</v>
      </c>
      <c r="B487" t="s">
        <v>1301</v>
      </c>
      <c r="C487" t="s">
        <v>3170</v>
      </c>
      <c r="D487" t="s">
        <v>438</v>
      </c>
      <c r="E487">
        <v>8840.6006507000002</v>
      </c>
      <c r="F487">
        <v>659.75</v>
      </c>
      <c r="G487">
        <v>-9.0066314607052291</v>
      </c>
      <c r="H487">
        <f>(Table2[[#This Row],[1Y Return vs Nifty]]-AVERAGE(Table2[1Y Return vs Nifty]))/_xlfn.STDEV.P(Table2[1Y Return vs Nifty])</f>
        <v>-0.62085943616902073</v>
      </c>
      <c r="I487">
        <v>9.1043525840932098</v>
      </c>
      <c r="J487">
        <f>(Table2[[#This Row],[1M Return vs Nifty]]-AVERAGE(Table2[1M Return vs Nifty]))/_xlfn.STDEV.P(Table2[1M Return vs Nifty])</f>
        <v>0.9013391776593751</v>
      </c>
      <c r="K487">
        <v>-39.2603027991982</v>
      </c>
      <c r="L487">
        <f>(Table2[[#This Row],[6M Return vs Nifty]]-AVERAGE(Table2[6M Return vs Nifty]))/_xlfn.STDEV.P(Table2[6M Return vs Nifty])</f>
        <v>-1.6771417709727847</v>
      </c>
      <c r="M487">
        <v>-4.5209061775349904</v>
      </c>
      <c r="N487">
        <f>(Table2[[#This Row],[1W Return vs Nifty]]-AVERAGE(Table2[1W Return vs Nifty]))/_xlfn.STDEV.P(Table2[1W Return vs Nifty])</f>
        <v>-0.58617243883117987</v>
      </c>
      <c r="O487">
        <v>658.59</v>
      </c>
      <c r="P487">
        <v>660.70863889766497</v>
      </c>
      <c r="Q487">
        <v>720.24611833953202</v>
      </c>
      <c r="R487">
        <v>48.093990298156797</v>
      </c>
      <c r="S487" s="1">
        <f>(Table2[[#This Row],[Close Price]]-Table2[[#This Row],[20D EMA]])/Table2[[#This Row],[20D EMA]]</f>
        <v>1.761338617349137E-3</v>
      </c>
      <c r="T487" s="1">
        <f>(Table2[[#This Row],[Close Price]]-Table2[[#This Row],[50D EMA]])/Table2[[#This Row],[50D EMA]]</f>
        <v>-1.4509253265771952E-3</v>
      </c>
      <c r="U487" s="1">
        <f>(Table2[[#This Row],[Close Price]]-Table2[[#This Row],[200D EMA]])/Table2[[#This Row],[200D EMA]]</f>
        <v>-8.3993674938506888E-2</v>
      </c>
      <c r="V487">
        <v>0.75445047454705805</v>
      </c>
      <c r="W487">
        <v>656.75</v>
      </c>
      <c r="X487">
        <v>672</v>
      </c>
      <c r="Y487">
        <v>645.04999999999995</v>
      </c>
      <c r="Z487">
        <v>674.2</v>
      </c>
      <c r="AA487">
        <v>645.04999999999995</v>
      </c>
      <c r="AB487">
        <v>695</v>
      </c>
      <c r="AC487" s="1">
        <f>(Table2[[#This Row],[Close Price]]/Table2[[#This Row],[Day Low]])-1</f>
        <v>4.5679482299201268E-3</v>
      </c>
      <c r="AD487" s="1">
        <f>(Table2[[#This Row],[Day High]]/Table2[[#This Row],[Close Price]])-1</f>
        <v>1.8567639257294433E-2</v>
      </c>
      <c r="AE487" s="1">
        <f>(Table2[[#This Row],[Close Price]]/Table2[[#This Row],[Current Week Low]])-1</f>
        <v>2.2788931090613307E-2</v>
      </c>
      <c r="AF487" s="1">
        <f>(Table2[[#This Row],[Current Week High]]/Table2[[#This Row],[Close Price]])-1</f>
        <v>2.1902235695339112E-2</v>
      </c>
      <c r="AG487" s="1">
        <f>(Table2[[#This Row],[Close Price]]/Table2[[#This Row],[Current Month Low]])-1</f>
        <v>2.2788931090613307E-2</v>
      </c>
      <c r="AH487" s="1">
        <f>(Table2[[#This Row],[Current Month High]]/Table2[[#This Row],[Close Price]])-1</f>
        <v>5.342932929139832E-2</v>
      </c>
      <c r="AI487">
        <v>66.275104206138593</v>
      </c>
      <c r="AJ487">
        <v>21.612903225806399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0.06</v>
      </c>
      <c r="AM487" t="s">
        <v>3203</v>
      </c>
      <c r="AN487">
        <v>-4.6100000000000003</v>
      </c>
      <c r="AO487" t="s">
        <v>3202</v>
      </c>
      <c r="AP487">
        <v>0.15760283201289799</v>
      </c>
      <c r="AQ487">
        <f>(Table2[[#This Row],[Sharpe Ratio]]-AVERAGE(Table2[Sharpe Ratio]))/_xlfn.STDEV.P(Table2[Sharpe Ratio])</f>
        <v>1.0828836558370813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533</v>
      </c>
      <c r="AT487">
        <f>_xlfn.RANK.AVG(Table2[[#This Row],[6M Return vs Nifty Z-Score]],Table2[6M Return vs Nifty Z-Score])</f>
        <v>732</v>
      </c>
      <c r="AU487">
        <f>_xlfn.RANK.AVG(Table2[[#This Row],[Sharpe Ratio Z-Score]],Table2[Sharpe Ratio Z-Score])</f>
        <v>101</v>
      </c>
      <c r="AV487">
        <f>(Table2[[#This Row],[Rank 1Y]]+Table2[[#This Row],[Rank 6M]]+Table2[[#This Row],[Rank Sharpe]])/3</f>
        <v>455.33333333333331</v>
      </c>
    </row>
    <row r="488" spans="1:48" x14ac:dyDescent="0.3">
      <c r="A488" t="s">
        <v>2111</v>
      </c>
      <c r="B488" t="s">
        <v>2112</v>
      </c>
      <c r="C488" t="s">
        <v>3158</v>
      </c>
      <c r="D488" t="s">
        <v>531</v>
      </c>
      <c r="E488">
        <v>2992.8328761479902</v>
      </c>
      <c r="F488">
        <v>52.18</v>
      </c>
      <c r="G488">
        <v>-8.12662797378443</v>
      </c>
      <c r="H488">
        <f>(Table2[[#This Row],[1Y Return vs Nifty]]-AVERAGE(Table2[1Y Return vs Nifty]))/_xlfn.STDEV.P(Table2[1Y Return vs Nifty])</f>
        <v>-0.60632191812013614</v>
      </c>
      <c r="I488">
        <v>-5.5840588402377902</v>
      </c>
      <c r="J488">
        <f>(Table2[[#This Row],[1M Return vs Nifty]]-AVERAGE(Table2[1M Return vs Nifty]))/_xlfn.STDEV.P(Table2[1M Return vs Nifty])</f>
        <v>-0.48803114375138812</v>
      </c>
      <c r="K488">
        <v>30.4740502018706</v>
      </c>
      <c r="L488">
        <f>(Table2[[#This Row],[6M Return vs Nifty]]-AVERAGE(Table2[6M Return vs Nifty]))/_xlfn.STDEV.P(Table2[6M Return vs Nifty])</f>
        <v>0.4876848729901323</v>
      </c>
      <c r="M488">
        <v>-10.0701204005906</v>
      </c>
      <c r="N488">
        <f>(Table2[[#This Row],[1W Return vs Nifty]]-AVERAGE(Table2[1W Return vs Nifty]))/_xlfn.STDEV.P(Table2[1W Return vs Nifty])</f>
        <v>-1.8710589675200435</v>
      </c>
      <c r="O488">
        <v>54.69</v>
      </c>
      <c r="P488">
        <v>53.995041408808703</v>
      </c>
      <c r="Q488">
        <v>48.207027350622099</v>
      </c>
      <c r="R488">
        <v>33.172463252326999</v>
      </c>
      <c r="S488" s="1">
        <f>(Table2[[#This Row],[Close Price]]-Table2[[#This Row],[20D EMA]])/Table2[[#This Row],[20D EMA]]</f>
        <v>-4.5895044797952061E-2</v>
      </c>
      <c r="T488" s="1">
        <f>(Table2[[#This Row],[Close Price]]-Table2[[#This Row],[50D EMA]])/Table2[[#This Row],[50D EMA]]</f>
        <v>-3.3614964660673437E-2</v>
      </c>
      <c r="U488" s="1">
        <f>(Table2[[#This Row],[Close Price]]-Table2[[#This Row],[200D EMA]])/Table2[[#This Row],[200D EMA]]</f>
        <v>8.2414802731590353E-2</v>
      </c>
      <c r="V488">
        <v>0.45524818862850702</v>
      </c>
      <c r="W488">
        <v>51.42</v>
      </c>
      <c r="X488">
        <v>52.75</v>
      </c>
      <c r="Y488">
        <v>51</v>
      </c>
      <c r="Z488">
        <v>54.4</v>
      </c>
      <c r="AA488">
        <v>51</v>
      </c>
      <c r="AB488">
        <v>57.9</v>
      </c>
      <c r="AC488" s="1">
        <f>(Table2[[#This Row],[Close Price]]/Table2[[#This Row],[Day Low]])-1</f>
        <v>1.4780241151302942E-2</v>
      </c>
      <c r="AD488" s="1">
        <f>(Table2[[#This Row],[Day High]]/Table2[[#This Row],[Close Price]])-1</f>
        <v>1.0923725565350706E-2</v>
      </c>
      <c r="AE488" s="1">
        <f>(Table2[[#This Row],[Close Price]]/Table2[[#This Row],[Current Week Low]])-1</f>
        <v>2.3137254901960835E-2</v>
      </c>
      <c r="AF488" s="1">
        <f>(Table2[[#This Row],[Current Week High]]/Table2[[#This Row],[Close Price]])-1</f>
        <v>4.2545036412418469E-2</v>
      </c>
      <c r="AG488" s="1">
        <f>(Table2[[#This Row],[Close Price]]/Table2[[#This Row],[Current Month Low]])-1</f>
        <v>2.3137254901960835E-2</v>
      </c>
      <c r="AH488" s="1">
        <f>(Table2[[#This Row],[Current Month High]]/Table2[[#This Row],[Close Price]])-1</f>
        <v>0.10962054426983525</v>
      </c>
      <c r="AI488">
        <v>20.735914143349898</v>
      </c>
      <c r="AJ488">
        <v>56.932330827067602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-0.01</v>
      </c>
      <c r="AM488" t="s">
        <v>3202</v>
      </c>
      <c r="AN488">
        <v>-16.43</v>
      </c>
      <c r="AO488" t="s">
        <v>3202</v>
      </c>
      <c r="AP488">
        <v>-5.4161606664576999E-2</v>
      </c>
      <c r="AQ488">
        <f>(Table2[[#This Row],[Sharpe Ratio]]-AVERAGE(Table2[Sharpe Ratio]))/_xlfn.STDEV.P(Table2[Sharpe Ratio])</f>
        <v>-1.3897375048683787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-3.867464661269814</v>
      </c>
      <c r="AS488">
        <f>_xlfn.RANK.AVG(Table2[[#This Row],[1Y Return vs Nifty Z-Score]],Table2[1Y Return vs Nifty Z-Score])</f>
        <v>522</v>
      </c>
      <c r="AT488">
        <f>_xlfn.RANK.AVG(Table2[[#This Row],[6M Return vs Nifty Z-Score]],Table2[6M Return vs Nifty Z-Score])</f>
        <v>174</v>
      </c>
      <c r="AU488">
        <f>_xlfn.RANK.AVG(Table2[[#This Row],[Sharpe Ratio Z-Score]],Table2[Sharpe Ratio Z-Score])</f>
        <v>671</v>
      </c>
      <c r="AV488">
        <f>(Table2[[#This Row],[Rank 1Y]]+Table2[[#This Row],[Rank 6M]]+Table2[[#This Row],[Rank Sharpe]])/3</f>
        <v>455.66666666666669</v>
      </c>
    </row>
    <row r="489" spans="1:48" x14ac:dyDescent="0.3">
      <c r="A489" t="s">
        <v>350</v>
      </c>
      <c r="B489" t="s">
        <v>351</v>
      </c>
      <c r="C489" t="s">
        <v>3158</v>
      </c>
      <c r="D489" t="s">
        <v>24</v>
      </c>
      <c r="E489">
        <v>73439.062245483001</v>
      </c>
      <c r="F489">
        <v>23.43</v>
      </c>
      <c r="G489">
        <v>8.7388199167203897</v>
      </c>
      <c r="H489">
        <f>(Table2[[#This Row],[1Y Return vs Nifty]]-AVERAGE(Table2[1Y Return vs Nifty]))/_xlfn.STDEV.P(Table2[1Y Return vs Nifty])</f>
        <v>-0.32770739357018713</v>
      </c>
      <c r="I489">
        <v>-4.4051634995387801</v>
      </c>
      <c r="J489">
        <f>(Table2[[#This Row],[1M Return vs Nifty]]-AVERAGE(Table2[1M Return vs Nifty]))/_xlfn.STDEV.P(Table2[1M Return vs Nifty])</f>
        <v>-0.37651995638748736</v>
      </c>
      <c r="K489">
        <v>-11.1313029903389</v>
      </c>
      <c r="L489">
        <f>(Table2[[#This Row],[6M Return vs Nifty]]-AVERAGE(Table2[6M Return vs Nifty]))/_xlfn.STDEV.P(Table2[6M Return vs Nifty])</f>
        <v>-0.80390776744925452</v>
      </c>
      <c r="M489">
        <v>0.13399276439949501</v>
      </c>
      <c r="N489">
        <f>(Table2[[#This Row],[1W Return vs Nifty]]-AVERAGE(Table2[1W Return vs Nifty]))/_xlfn.STDEV.P(Table2[1W Return vs Nifty])</f>
        <v>0.49164086995225503</v>
      </c>
      <c r="O489">
        <v>23.74</v>
      </c>
      <c r="P489">
        <v>24.082770046060801</v>
      </c>
      <c r="Q489">
        <v>23.142579312342001</v>
      </c>
      <c r="R489">
        <v>45.805028201434901</v>
      </c>
      <c r="S489" s="1">
        <f>(Table2[[#This Row],[Close Price]]-Table2[[#This Row],[20D EMA]])/Table2[[#This Row],[20D EMA]]</f>
        <v>-1.3058129738837352E-2</v>
      </c>
      <c r="T489" s="1">
        <f>(Table2[[#This Row],[Close Price]]-Table2[[#This Row],[50D EMA]])/Table2[[#This Row],[50D EMA]]</f>
        <v>-2.7105272558443697E-2</v>
      </c>
      <c r="U489" s="1">
        <f>(Table2[[#This Row],[Close Price]]-Table2[[#This Row],[200D EMA]])/Table2[[#This Row],[200D EMA]]</f>
        <v>1.2419561526779203E-2</v>
      </c>
      <c r="V489">
        <v>0.54873792000922295</v>
      </c>
      <c r="W489">
        <v>23.38</v>
      </c>
      <c r="X489">
        <v>24.02</v>
      </c>
      <c r="Y489">
        <v>22.51</v>
      </c>
      <c r="Z489">
        <v>24.41</v>
      </c>
      <c r="AA489">
        <v>22.51</v>
      </c>
      <c r="AB489">
        <v>24.41</v>
      </c>
      <c r="AC489" s="1">
        <f>(Table2[[#This Row],[Close Price]]/Table2[[#This Row],[Day Low]])-1</f>
        <v>2.1385799828914642E-3</v>
      </c>
      <c r="AD489" s="1">
        <f>(Table2[[#This Row],[Day High]]/Table2[[#This Row],[Close Price]])-1</f>
        <v>2.5181391378574558E-2</v>
      </c>
      <c r="AE489" s="1">
        <f>(Table2[[#This Row],[Close Price]]/Table2[[#This Row],[Current Week Low]])-1</f>
        <v>4.0870724122612057E-2</v>
      </c>
      <c r="AF489" s="1">
        <f>(Table2[[#This Row],[Current Week High]]/Table2[[#This Row],[Close Price]])-1</f>
        <v>4.182671788305603E-2</v>
      </c>
      <c r="AG489" s="1">
        <f>(Table2[[#This Row],[Close Price]]/Table2[[#This Row],[Current Month Low]])-1</f>
        <v>4.0870724122612057E-2</v>
      </c>
      <c r="AH489" s="1">
        <f>(Table2[[#This Row],[Current Month High]]/Table2[[#This Row],[Close Price]])-1</f>
        <v>4.182671788305603E-2</v>
      </c>
      <c r="AI489">
        <v>40.204865556978199</v>
      </c>
      <c r="AJ489">
        <v>49.235668789808898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-0.01</v>
      </c>
      <c r="AM489" t="s">
        <v>3202</v>
      </c>
      <c r="AN489">
        <v>-2.46</v>
      </c>
      <c r="AO489" t="s">
        <v>3202</v>
      </c>
      <c r="AP489">
        <v>5.5214506255954997E-2</v>
      </c>
      <c r="AQ489">
        <f>(Table2[[#This Row],[Sharpe Ratio]]-AVERAGE(Table2[Sharpe Ratio]))/_xlfn.STDEV.P(Table2[Sharpe Ratio])</f>
        <v>-0.11263124013374115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405</v>
      </c>
      <c r="AT489">
        <f>_xlfn.RANK.AVG(Table2[[#This Row],[6M Return vs Nifty Z-Score]],Table2[6M Return vs Nifty Z-Score])</f>
        <v>585</v>
      </c>
      <c r="AU489">
        <f>_xlfn.RANK.AVG(Table2[[#This Row],[Sharpe Ratio Z-Score]],Table2[Sharpe Ratio Z-Score])</f>
        <v>379</v>
      </c>
      <c r="AV489">
        <f>(Table2[[#This Row],[Rank 1Y]]+Table2[[#This Row],[Rank 6M]]+Table2[[#This Row],[Rank Sharpe]])/3</f>
        <v>456.33333333333331</v>
      </c>
    </row>
    <row r="490" spans="1:48" x14ac:dyDescent="0.3">
      <c r="A490" t="s">
        <v>1761</v>
      </c>
      <c r="B490" t="s">
        <v>1762</v>
      </c>
      <c r="C490" t="s">
        <v>3161</v>
      </c>
      <c r="D490" t="s">
        <v>46</v>
      </c>
      <c r="E490">
        <v>4620.074182071</v>
      </c>
      <c r="F490">
        <v>57.23</v>
      </c>
      <c r="G490">
        <v>-15.536848156415999</v>
      </c>
      <c r="H490">
        <f>(Table2[[#This Row],[1Y Return vs Nifty]]-AVERAGE(Table2[1Y Return vs Nifty]))/_xlfn.STDEV.P(Table2[1Y Return vs Nifty])</f>
        <v>-0.72873758039001812</v>
      </c>
      <c r="I490">
        <v>2.9957059664637899</v>
      </c>
      <c r="J490">
        <f>(Table2[[#This Row],[1M Return vs Nifty]]-AVERAGE(Table2[1M Return vs Nifty]))/_xlfn.STDEV.P(Table2[1M Return vs Nifty])</f>
        <v>0.3235250036594719</v>
      </c>
      <c r="K490">
        <v>-13.7045307047857</v>
      </c>
      <c r="L490">
        <f>(Table2[[#This Row],[6M Return vs Nifty]]-AVERAGE(Table2[6M Return vs Nifty]))/_xlfn.STDEV.P(Table2[6M Return vs Nifty])</f>
        <v>-0.88379080468246529</v>
      </c>
      <c r="M490">
        <v>-1.8250045937825199</v>
      </c>
      <c r="N490">
        <f>(Table2[[#This Row],[1W Return vs Nifty]]-AVERAGE(Table2[1W Return vs Nifty]))/_xlfn.STDEV.P(Table2[1W Return vs Nifty])</f>
        <v>3.8047043134890303E-2</v>
      </c>
      <c r="O490">
        <v>57.16</v>
      </c>
      <c r="P490">
        <v>58.040036025240397</v>
      </c>
      <c r="Q490">
        <v>57.505426730300101</v>
      </c>
      <c r="R490">
        <v>49.004566067629497</v>
      </c>
      <c r="S490" s="1">
        <f>(Table2[[#This Row],[Close Price]]-Table2[[#This Row],[20D EMA]])/Table2[[#This Row],[20D EMA]]</f>
        <v>1.2246326102169399E-3</v>
      </c>
      <c r="T490" s="1">
        <f>(Table2[[#This Row],[Close Price]]-Table2[[#This Row],[50D EMA]])/Table2[[#This Row],[50D EMA]]</f>
        <v>-1.3956504521949856E-2</v>
      </c>
      <c r="U490" s="1">
        <f>(Table2[[#This Row],[Close Price]]-Table2[[#This Row],[200D EMA]])/Table2[[#This Row],[200D EMA]]</f>
        <v>-4.7895780617689017E-3</v>
      </c>
      <c r="V490">
        <v>0.90734455584270501</v>
      </c>
      <c r="W490">
        <v>57.02</v>
      </c>
      <c r="X490">
        <v>58.71</v>
      </c>
      <c r="Y490">
        <v>55.12</v>
      </c>
      <c r="Z490">
        <v>60.5</v>
      </c>
      <c r="AA490">
        <v>55.12</v>
      </c>
      <c r="AB490">
        <v>60.7</v>
      </c>
      <c r="AC490" s="1">
        <f>(Table2[[#This Row],[Close Price]]/Table2[[#This Row],[Day Low]])-1</f>
        <v>3.6829182742896815E-3</v>
      </c>
      <c r="AD490" s="1">
        <f>(Table2[[#This Row],[Day High]]/Table2[[#This Row],[Close Price]])-1</f>
        <v>2.5860562641971008E-2</v>
      </c>
      <c r="AE490" s="1">
        <f>(Table2[[#This Row],[Close Price]]/Table2[[#This Row],[Current Week Low]])-1</f>
        <v>3.8280116110304796E-2</v>
      </c>
      <c r="AF490" s="1">
        <f>(Table2[[#This Row],[Current Week High]]/Table2[[#This Row],[Close Price]])-1</f>
        <v>5.7137864756246826E-2</v>
      </c>
      <c r="AG490" s="1">
        <f>(Table2[[#This Row],[Close Price]]/Table2[[#This Row],[Current Month Low]])-1</f>
        <v>3.8280116110304796E-2</v>
      </c>
      <c r="AH490" s="1">
        <f>(Table2[[#This Row],[Current Month High]]/Table2[[#This Row],[Close Price]])-1</f>
        <v>6.0632535383540187E-2</v>
      </c>
      <c r="AI490">
        <v>38.039489778088402</v>
      </c>
      <c r="AJ490">
        <v>36.0998810939357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-0.21</v>
      </c>
      <c r="AM490" t="s">
        <v>3202</v>
      </c>
      <c r="AN490">
        <v>4.3</v>
      </c>
      <c r="AO490" t="s">
        <v>3203</v>
      </c>
      <c r="AP490">
        <v>0.123155784821153</v>
      </c>
      <c r="AQ490">
        <f>(Table2[[#This Row],[Sharpe Ratio]]-AVERAGE(Table2[Sharpe Ratio]))/_xlfn.STDEV.P(Table2[Sharpe Ratio])</f>
        <v>0.68067024199826331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576</v>
      </c>
      <c r="AT490">
        <f>_xlfn.RANK.AVG(Table2[[#This Row],[6M Return vs Nifty Z-Score]],Table2[6M Return vs Nifty Z-Score])</f>
        <v>618</v>
      </c>
      <c r="AU490">
        <f>_xlfn.RANK.AVG(Table2[[#This Row],[Sharpe Ratio Z-Score]],Table2[Sharpe Ratio Z-Score])</f>
        <v>178</v>
      </c>
      <c r="AV490">
        <f>(Table2[[#This Row],[Rank 1Y]]+Table2[[#This Row],[Rank 6M]]+Table2[[#This Row],[Rank Sharpe]])/3</f>
        <v>457.33333333333331</v>
      </c>
    </row>
    <row r="491" spans="1:48" x14ac:dyDescent="0.3">
      <c r="A491" t="s">
        <v>212</v>
      </c>
      <c r="B491" t="s">
        <v>213</v>
      </c>
      <c r="C491" t="s">
        <v>3158</v>
      </c>
      <c r="D491" t="s">
        <v>34</v>
      </c>
      <c r="E491">
        <v>122612.99726408999</v>
      </c>
      <c r="F491">
        <v>237.1</v>
      </c>
      <c r="G491">
        <v>-8.4080308985475192</v>
      </c>
      <c r="H491">
        <f>(Table2[[#This Row],[1Y Return vs Nifty]]-AVERAGE(Table2[1Y Return vs Nifty]))/_xlfn.STDEV.P(Table2[1Y Return vs Nifty])</f>
        <v>-0.61097064981103744</v>
      </c>
      <c r="I491">
        <v>-8.8695412704429799</v>
      </c>
      <c r="J491">
        <f>(Table2[[#This Row],[1M Return vs Nifty]]-AVERAGE(Table2[1M Return vs Nifty]))/_xlfn.STDEV.P(Table2[1M Return vs Nifty])</f>
        <v>-0.79880346951033299</v>
      </c>
      <c r="K491">
        <v>-26.372099888854201</v>
      </c>
      <c r="L491">
        <f>(Table2[[#This Row],[6M Return vs Nifty]]-AVERAGE(Table2[6M Return vs Nifty]))/_xlfn.STDEV.P(Table2[6M Return vs Nifty])</f>
        <v>-1.2770416215860765</v>
      </c>
      <c r="M491">
        <v>-5.3638231139729902</v>
      </c>
      <c r="N491">
        <f>(Table2[[#This Row],[1W Return vs Nifty]]-AVERAGE(Table2[1W Return vs Nifty]))/_xlfn.STDEV.P(Table2[1W Return vs Nifty])</f>
        <v>-0.78134468717096428</v>
      </c>
      <c r="O491">
        <v>243.71</v>
      </c>
      <c r="P491">
        <v>250.05019773168399</v>
      </c>
      <c r="Q491">
        <v>246.24438033958299</v>
      </c>
      <c r="R491">
        <v>36.6179745264891</v>
      </c>
      <c r="S491" s="1">
        <f>(Table2[[#This Row],[Close Price]]-Table2[[#This Row],[20D EMA]])/Table2[[#This Row],[20D EMA]]</f>
        <v>-2.7122399573263359E-2</v>
      </c>
      <c r="T491" s="1">
        <f>(Table2[[#This Row],[Close Price]]-Table2[[#This Row],[50D EMA]])/Table2[[#This Row],[50D EMA]]</f>
        <v>-5.1790391885953198E-2</v>
      </c>
      <c r="U491" s="1">
        <f>(Table2[[#This Row],[Close Price]]-Table2[[#This Row],[200D EMA]])/Table2[[#This Row],[200D EMA]]</f>
        <v>-3.7135386915114366E-2</v>
      </c>
      <c r="V491">
        <v>0.83292030648002302</v>
      </c>
      <c r="W491">
        <v>233.2</v>
      </c>
      <c r="X491">
        <v>237.9</v>
      </c>
      <c r="Y491">
        <v>231.5</v>
      </c>
      <c r="Z491">
        <v>237.9</v>
      </c>
      <c r="AA491">
        <v>231.5</v>
      </c>
      <c r="AB491">
        <v>255.95</v>
      </c>
      <c r="AC491" s="1">
        <f>(Table2[[#This Row],[Close Price]]/Table2[[#This Row],[Day Low]])-1</f>
        <v>1.6723842195540239E-2</v>
      </c>
      <c r="AD491" s="1">
        <f>(Table2[[#This Row],[Day High]]/Table2[[#This Row],[Close Price]])-1</f>
        <v>3.3741037536905161E-3</v>
      </c>
      <c r="AE491" s="1">
        <f>(Table2[[#This Row],[Close Price]]/Table2[[#This Row],[Current Week Low]])-1</f>
        <v>2.4190064794816335E-2</v>
      </c>
      <c r="AF491" s="1">
        <f>(Table2[[#This Row],[Current Week High]]/Table2[[#This Row],[Close Price]])-1</f>
        <v>3.3741037536905161E-3</v>
      </c>
      <c r="AG491" s="1">
        <f>(Table2[[#This Row],[Close Price]]/Table2[[#This Row],[Current Month Low]])-1</f>
        <v>2.4190064794816335E-2</v>
      </c>
      <c r="AH491" s="1">
        <f>(Table2[[#This Row],[Current Month High]]/Table2[[#This Row],[Close Price]])-1</f>
        <v>7.9502319696330703E-2</v>
      </c>
      <c r="AI491">
        <v>26.402361872627498</v>
      </c>
      <c r="AJ491">
        <v>26.217726909768398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-0.14000000000000001</v>
      </c>
      <c r="AM491" t="s">
        <v>3202</v>
      </c>
      <c r="AN491">
        <v>-5.61</v>
      </c>
      <c r="AO491" t="s">
        <v>3202</v>
      </c>
      <c r="AP491">
        <v>0.13726077416493199</v>
      </c>
      <c r="AQ491">
        <f>(Table2[[#This Row],[Sharpe Ratio]]-AVERAGE(Table2[Sharpe Ratio]))/_xlfn.STDEV.P(Table2[Sharpe Ratio])</f>
        <v>0.84536406566745281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524</v>
      </c>
      <c r="AT491">
        <f>_xlfn.RANK.AVG(Table2[[#This Row],[6M Return vs Nifty Z-Score]],Table2[6M Return vs Nifty Z-Score])</f>
        <v>706</v>
      </c>
      <c r="AU491">
        <f>_xlfn.RANK.AVG(Table2[[#This Row],[Sharpe Ratio Z-Score]],Table2[Sharpe Ratio Z-Score])</f>
        <v>143</v>
      </c>
      <c r="AV491">
        <f>(Table2[[#This Row],[Rank 1Y]]+Table2[[#This Row],[Rank 6M]]+Table2[[#This Row],[Rank Sharpe]])/3</f>
        <v>457.66666666666669</v>
      </c>
    </row>
    <row r="492" spans="1:48" x14ac:dyDescent="0.3">
      <c r="A492" t="s">
        <v>1318</v>
      </c>
      <c r="B492" t="s">
        <v>1319</v>
      </c>
      <c r="C492" t="s">
        <v>3157</v>
      </c>
      <c r="D492" t="s">
        <v>279</v>
      </c>
      <c r="E492">
        <v>8716.3371210000005</v>
      </c>
      <c r="F492">
        <v>739.5</v>
      </c>
      <c r="G492">
        <v>6.5925265023633903</v>
      </c>
      <c r="H492">
        <f>(Table2[[#This Row],[1Y Return vs Nifty]]-AVERAGE(Table2[1Y Return vs Nifty]))/_xlfn.STDEV.P(Table2[1Y Return vs Nifty])</f>
        <v>-0.36316382040616974</v>
      </c>
      <c r="I492">
        <v>-12.7584908266474</v>
      </c>
      <c r="J492">
        <f>(Table2[[#This Row],[1M Return vs Nifty]]-AVERAGE(Table2[1M Return vs Nifty]))/_xlfn.STDEV.P(Table2[1M Return vs Nifty])</f>
        <v>-1.1666574830426422</v>
      </c>
      <c r="K492">
        <v>-18.740199544581401</v>
      </c>
      <c r="L492">
        <f>(Table2[[#This Row],[6M Return vs Nifty]]-AVERAGE(Table2[6M Return vs Nifty]))/_xlfn.STDEV.P(Table2[6M Return vs Nifty])</f>
        <v>-1.0401176307791593</v>
      </c>
      <c r="M492">
        <v>-5.3843970479601797</v>
      </c>
      <c r="N492">
        <f>(Table2[[#This Row],[1W Return vs Nifty]]-AVERAGE(Table2[1W Return vs Nifty]))/_xlfn.STDEV.P(Table2[1W Return vs Nifty])</f>
        <v>-0.78610845543790953</v>
      </c>
      <c r="O492">
        <v>747.46</v>
      </c>
      <c r="P492">
        <v>755.49894026981701</v>
      </c>
      <c r="Q492">
        <v>716.883982647724</v>
      </c>
      <c r="R492">
        <v>46.154397117546097</v>
      </c>
      <c r="S492" s="1">
        <f>(Table2[[#This Row],[Close Price]]-Table2[[#This Row],[20D EMA]])/Table2[[#This Row],[20D EMA]]</f>
        <v>-1.0649399298959189E-2</v>
      </c>
      <c r="T492" s="1">
        <f>(Table2[[#This Row],[Close Price]]-Table2[[#This Row],[50D EMA]])/Table2[[#This Row],[50D EMA]]</f>
        <v>-2.1176654813179738E-2</v>
      </c>
      <c r="U492" s="1">
        <f>(Table2[[#This Row],[Close Price]]-Table2[[#This Row],[200D EMA]])/Table2[[#This Row],[200D EMA]]</f>
        <v>3.1547667265136109E-2</v>
      </c>
      <c r="V492">
        <v>0.97905869052437799</v>
      </c>
      <c r="W492">
        <v>732</v>
      </c>
      <c r="X492">
        <v>747.55</v>
      </c>
      <c r="Y492">
        <v>711.55</v>
      </c>
      <c r="Z492">
        <v>747.9</v>
      </c>
      <c r="AA492">
        <v>711.55</v>
      </c>
      <c r="AB492">
        <v>779.05</v>
      </c>
      <c r="AC492" s="1">
        <f>(Table2[[#This Row],[Close Price]]/Table2[[#This Row],[Day Low]])-1</f>
        <v>1.0245901639344357E-2</v>
      </c>
      <c r="AD492" s="1">
        <f>(Table2[[#This Row],[Day High]]/Table2[[#This Row],[Close Price]])-1</f>
        <v>1.0885733603786196E-2</v>
      </c>
      <c r="AE492" s="1">
        <f>(Table2[[#This Row],[Close Price]]/Table2[[#This Row],[Current Week Low]])-1</f>
        <v>3.9280444100906475E-2</v>
      </c>
      <c r="AF492" s="1">
        <f>(Table2[[#This Row],[Current Week High]]/Table2[[#This Row],[Close Price]])-1</f>
        <v>1.1359026369168301E-2</v>
      </c>
      <c r="AG492" s="1">
        <f>(Table2[[#This Row],[Close Price]]/Table2[[#This Row],[Current Month Low]])-1</f>
        <v>3.9280444100906475E-2</v>
      </c>
      <c r="AH492" s="1">
        <f>(Table2[[#This Row],[Current Month High]]/Table2[[#This Row],[Close Price]])-1</f>
        <v>5.3482082488167659E-2</v>
      </c>
      <c r="AI492">
        <v>24.638269100743699</v>
      </c>
      <c r="AJ492">
        <v>40.0435564813938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-0.19</v>
      </c>
      <c r="AM492" t="s">
        <v>3202</v>
      </c>
      <c r="AN492">
        <v>-1.39</v>
      </c>
      <c r="AO492" t="s">
        <v>3202</v>
      </c>
      <c r="AP492">
        <v>8.2168443005017994E-2</v>
      </c>
      <c r="AQ492">
        <f>(Table2[[#This Row],[Sharpe Ratio]]-AVERAGE(Table2[Sharpe Ratio]))/_xlfn.STDEV.P(Table2[Sharpe Ratio])</f>
        <v>0.20209050817431801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422</v>
      </c>
      <c r="AT492">
        <f>_xlfn.RANK.AVG(Table2[[#This Row],[6M Return vs Nifty Z-Score]],Table2[6M Return vs Nifty Z-Score])</f>
        <v>663</v>
      </c>
      <c r="AU492">
        <f>_xlfn.RANK.AVG(Table2[[#This Row],[Sharpe Ratio Z-Score]],Table2[Sharpe Ratio Z-Score])</f>
        <v>290</v>
      </c>
      <c r="AV492">
        <f>(Table2[[#This Row],[Rank 1Y]]+Table2[[#This Row],[Rank 6M]]+Table2[[#This Row],[Rank Sharpe]])/3</f>
        <v>458.33333333333331</v>
      </c>
    </row>
    <row r="493" spans="1:48" x14ac:dyDescent="0.3">
      <c r="A493" t="s">
        <v>420</v>
      </c>
      <c r="B493" t="s">
        <v>421</v>
      </c>
      <c r="C493" t="s">
        <v>3160</v>
      </c>
      <c r="D493" t="s">
        <v>251</v>
      </c>
      <c r="E493">
        <v>55078.236588189997</v>
      </c>
      <c r="F493">
        <v>2083.1</v>
      </c>
      <c r="G493">
        <v>2.4496746733389698</v>
      </c>
      <c r="H493">
        <f>(Table2[[#This Row],[1Y Return vs Nifty]]-AVERAGE(Table2[1Y Return vs Nifty]))/_xlfn.STDEV.P(Table2[1Y Return vs Nifty])</f>
        <v>-0.43160307562893613</v>
      </c>
      <c r="I493">
        <v>2.57522283374067</v>
      </c>
      <c r="J493">
        <f>(Table2[[#This Row],[1M Return vs Nifty]]-AVERAGE(Table2[1M Return vs Nifty]))/_xlfn.STDEV.P(Table2[1M Return vs Nifty])</f>
        <v>0.28375169064540412</v>
      </c>
      <c r="K493">
        <v>7.5642172660412097</v>
      </c>
      <c r="L493">
        <f>(Table2[[#This Row],[6M Return vs Nifty]]-AVERAGE(Table2[6M Return vs Nifty]))/_xlfn.STDEV.P(Table2[6M Return vs Nifty])</f>
        <v>-0.22352580888803042</v>
      </c>
      <c r="M493">
        <v>1.0414771231309099</v>
      </c>
      <c r="N493">
        <f>(Table2[[#This Row],[1W Return vs Nifty]]-AVERAGE(Table2[1W Return vs Nifty]))/_xlfn.STDEV.P(Table2[1W Return vs Nifty])</f>
        <v>0.70176330903297146</v>
      </c>
      <c r="O493">
        <v>2033</v>
      </c>
      <c r="P493">
        <v>2013.2502197603501</v>
      </c>
      <c r="Q493">
        <v>1884.8802630392699</v>
      </c>
      <c r="R493">
        <v>69.261512556595605</v>
      </c>
      <c r="S493" s="1">
        <f>(Table2[[#This Row],[Close Price]]-Table2[[#This Row],[20D EMA]])/Table2[[#This Row],[20D EMA]]</f>
        <v>2.4643384161337878E-2</v>
      </c>
      <c r="T493" s="1">
        <f>(Table2[[#This Row],[Close Price]]-Table2[[#This Row],[50D EMA]])/Table2[[#This Row],[50D EMA]]</f>
        <v>3.4695031722368062E-2</v>
      </c>
      <c r="U493" s="1">
        <f>(Table2[[#This Row],[Close Price]]-Table2[[#This Row],[200D EMA]])/Table2[[#This Row],[200D EMA]]</f>
        <v>0.10516303918483984</v>
      </c>
      <c r="V493">
        <v>0.91555255369408906</v>
      </c>
      <c r="W493">
        <v>2064.0500000000002</v>
      </c>
      <c r="X493">
        <v>2094.9</v>
      </c>
      <c r="Y493">
        <v>2003.05</v>
      </c>
      <c r="Z493">
        <v>2095.4499999999998</v>
      </c>
      <c r="AA493">
        <v>2003.05</v>
      </c>
      <c r="AB493">
        <v>2095.4499999999998</v>
      </c>
      <c r="AC493" s="1">
        <f>(Table2[[#This Row],[Close Price]]/Table2[[#This Row],[Day Low]])-1</f>
        <v>9.2294275816959814E-3</v>
      </c>
      <c r="AD493" s="1">
        <f>(Table2[[#This Row],[Day High]]/Table2[[#This Row],[Close Price]])-1</f>
        <v>5.6646344390571812E-3</v>
      </c>
      <c r="AE493" s="1">
        <f>(Table2[[#This Row],[Close Price]]/Table2[[#This Row],[Current Week Low]])-1</f>
        <v>3.9964054816404859E-2</v>
      </c>
      <c r="AF493" s="1">
        <f>(Table2[[#This Row],[Current Week High]]/Table2[[#This Row],[Close Price]])-1</f>
        <v>5.9286640103690669E-3</v>
      </c>
      <c r="AG493" s="1">
        <f>(Table2[[#This Row],[Close Price]]/Table2[[#This Row],[Current Month Low]])-1</f>
        <v>3.9964054816404859E-2</v>
      </c>
      <c r="AH493" s="1">
        <f>(Table2[[#This Row],[Current Month High]]/Table2[[#This Row],[Close Price]])-1</f>
        <v>5.9286640103690669E-3</v>
      </c>
      <c r="AI493">
        <v>4.76933416542653</v>
      </c>
      <c r="AJ493">
        <v>35.698000130284598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-0.08</v>
      </c>
      <c r="AM493" t="s">
        <v>3202</v>
      </c>
      <c r="AN493">
        <v>2.5299999999999998</v>
      </c>
      <c r="AO493" t="s">
        <v>3203</v>
      </c>
      <c r="AP493">
        <v>1.802250921309E-3</v>
      </c>
      <c r="AQ493">
        <f>(Table2[[#This Row],[Sharpe Ratio]]-AVERAGE(Table2[Sharpe Ratio]))/_xlfn.STDEV.P(Table2[Sharpe Ratio])</f>
        <v>-0.73628775964310789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-0.40590164448169908</v>
      </c>
      <c r="AS493">
        <f>_xlfn.RANK.AVG(Table2[[#This Row],[1Y Return vs Nifty Z-Score]],Table2[1Y Return vs Nifty Z-Score])</f>
        <v>454</v>
      </c>
      <c r="AT493">
        <f>_xlfn.RANK.AVG(Table2[[#This Row],[6M Return vs Nifty Z-Score]],Table2[6M Return vs Nifty Z-Score])</f>
        <v>392</v>
      </c>
      <c r="AU493">
        <f>_xlfn.RANK.AVG(Table2[[#This Row],[Sharpe Ratio Z-Score]],Table2[Sharpe Ratio Z-Score])</f>
        <v>530</v>
      </c>
      <c r="AV493">
        <f>(Table2[[#This Row],[Rank 1Y]]+Table2[[#This Row],[Rank 6M]]+Table2[[#This Row],[Rank Sharpe]])/3</f>
        <v>458.66666666666669</v>
      </c>
    </row>
    <row r="494" spans="1:48" x14ac:dyDescent="0.3">
      <c r="A494" t="s">
        <v>1463</v>
      </c>
      <c r="B494" t="s">
        <v>1464</v>
      </c>
      <c r="C494" t="s">
        <v>633</v>
      </c>
      <c r="D494" t="s">
        <v>633</v>
      </c>
      <c r="E494">
        <v>7338.044038</v>
      </c>
      <c r="F494">
        <v>365.95</v>
      </c>
      <c r="G494">
        <v>-29.1269992487377</v>
      </c>
      <c r="H494">
        <f>(Table2[[#This Row],[1Y Return vs Nifty]]-AVERAGE(Table2[1Y Return vs Nifty]))/_xlfn.STDEV.P(Table2[1Y Return vs Nifty])</f>
        <v>-0.95324472124578619</v>
      </c>
      <c r="I494">
        <v>-6.1919456420276902</v>
      </c>
      <c r="J494">
        <f>(Table2[[#This Row],[1M Return vs Nifty]]-AVERAGE(Table2[1M Return vs Nifty]))/_xlfn.STDEV.P(Table2[1M Return vs Nifty])</f>
        <v>-0.54553088669739302</v>
      </c>
      <c r="K494">
        <v>-9.2019970062839906</v>
      </c>
      <c r="L494">
        <f>(Table2[[#This Row],[6M Return vs Nifty]]-AVERAGE(Table2[6M Return vs Nifty]))/_xlfn.STDEV.P(Table2[6M Return vs Nifty])</f>
        <v>-0.74401457537252957</v>
      </c>
      <c r="M494">
        <v>-7.9643912534757098</v>
      </c>
      <c r="N494">
        <f>(Table2[[#This Row],[1W Return vs Nifty]]-AVERAGE(Table2[1W Return vs Nifty]))/_xlfn.STDEV.P(Table2[1W Return vs Nifty])</f>
        <v>-1.3834902946520506</v>
      </c>
      <c r="O494">
        <v>366.87</v>
      </c>
      <c r="P494">
        <v>362.890475176302</v>
      </c>
      <c r="Q494">
        <v>349.71976832527099</v>
      </c>
      <c r="R494">
        <v>48.836596061506498</v>
      </c>
      <c r="S494" s="1">
        <f>(Table2[[#This Row],[Close Price]]-Table2[[#This Row],[20D EMA]])/Table2[[#This Row],[20D EMA]]</f>
        <v>-2.5077002753019213E-3</v>
      </c>
      <c r="T494" s="1">
        <f>(Table2[[#This Row],[Close Price]]-Table2[[#This Row],[50D EMA]])/Table2[[#This Row],[50D EMA]]</f>
        <v>8.4309868486120623E-3</v>
      </c>
      <c r="U494" s="1">
        <f>(Table2[[#This Row],[Close Price]]-Table2[[#This Row],[200D EMA]])/Table2[[#This Row],[200D EMA]]</f>
        <v>4.6409248617691565E-2</v>
      </c>
      <c r="V494">
        <v>0.65674911228545296</v>
      </c>
      <c r="W494">
        <v>355.5</v>
      </c>
      <c r="X494">
        <v>370.05</v>
      </c>
      <c r="Y494">
        <v>355.1</v>
      </c>
      <c r="Z494">
        <v>371</v>
      </c>
      <c r="AA494">
        <v>355.1</v>
      </c>
      <c r="AB494">
        <v>397.6</v>
      </c>
      <c r="AC494" s="1">
        <f>(Table2[[#This Row],[Close Price]]/Table2[[#This Row],[Day Low]])-1</f>
        <v>2.9395218002812973E-2</v>
      </c>
      <c r="AD494" s="1">
        <f>(Table2[[#This Row],[Day High]]/Table2[[#This Row],[Close Price]])-1</f>
        <v>1.1203716354693416E-2</v>
      </c>
      <c r="AE494" s="1">
        <f>(Table2[[#This Row],[Close Price]]/Table2[[#This Row],[Current Week Low]])-1</f>
        <v>3.0554773303294702E-2</v>
      </c>
      <c r="AF494" s="1">
        <f>(Table2[[#This Row],[Current Week High]]/Table2[[#This Row],[Close Price]])-1</f>
        <v>1.3799699412488042E-2</v>
      </c>
      <c r="AG494" s="1">
        <f>(Table2[[#This Row],[Close Price]]/Table2[[#This Row],[Current Month Low]])-1</f>
        <v>3.0554773303294702E-2</v>
      </c>
      <c r="AH494" s="1">
        <f>(Table2[[#This Row],[Current Month High]]/Table2[[#This Row],[Close Price]])-1</f>
        <v>8.6487225030742021E-2</v>
      </c>
      <c r="AI494">
        <v>19.401557589834599</v>
      </c>
      <c r="AJ494">
        <v>36.676003734827198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-0.08</v>
      </c>
      <c r="AM494" t="s">
        <v>3202</v>
      </c>
      <c r="AN494">
        <v>-2.4</v>
      </c>
      <c r="AO494" t="s">
        <v>3202</v>
      </c>
      <c r="AP494">
        <v>0.13162992768919801</v>
      </c>
      <c r="AQ494">
        <f>(Table2[[#This Row],[Sharpe Ratio]]-AVERAGE(Table2[Sharpe Ratio]))/_xlfn.STDEV.P(Table2[Sharpe Ratio])</f>
        <v>0.77961671811686262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-2.8466637598508968</v>
      </c>
      <c r="AS494">
        <f>_xlfn.RANK.AVG(Table2[[#This Row],[1Y Return vs Nifty Z-Score]],Table2[1Y Return vs Nifty Z-Score])</f>
        <v>660</v>
      </c>
      <c r="AT494">
        <f>_xlfn.RANK.AVG(Table2[[#This Row],[6M Return vs Nifty Z-Score]],Table2[6M Return vs Nifty Z-Score])</f>
        <v>568</v>
      </c>
      <c r="AU494">
        <f>_xlfn.RANK.AVG(Table2[[#This Row],[Sharpe Ratio Z-Score]],Table2[Sharpe Ratio Z-Score])</f>
        <v>155</v>
      </c>
      <c r="AV494">
        <f>(Table2[[#This Row],[Rank 1Y]]+Table2[[#This Row],[Rank 6M]]+Table2[[#This Row],[Rank Sharpe]])/3</f>
        <v>461</v>
      </c>
    </row>
    <row r="495" spans="1:48" x14ac:dyDescent="0.3">
      <c r="A495" t="s">
        <v>252</v>
      </c>
      <c r="B495" t="s">
        <v>253</v>
      </c>
      <c r="C495" t="s">
        <v>3158</v>
      </c>
      <c r="D495" t="s">
        <v>40</v>
      </c>
      <c r="E495">
        <v>109128.88801051999</v>
      </c>
      <c r="F495">
        <v>755.65</v>
      </c>
      <c r="G495">
        <v>9.2759613735264601</v>
      </c>
      <c r="H495">
        <f>(Table2[[#This Row],[1Y Return vs Nifty]]-AVERAGE(Table2[1Y Return vs Nifty]))/_xlfn.STDEV.P(Table2[1Y Return vs Nifty])</f>
        <v>-0.31883390188614202</v>
      </c>
      <c r="I495">
        <v>-2.26673029719172</v>
      </c>
      <c r="J495">
        <f>(Table2[[#This Row],[1M Return vs Nifty]]-AVERAGE(Table2[1M Return vs Nifty]))/_xlfn.STDEV.P(Table2[1M Return vs Nifty])</f>
        <v>-0.17424650830454033</v>
      </c>
      <c r="K495">
        <v>12.1672064574771</v>
      </c>
      <c r="L495">
        <f>(Table2[[#This Row],[6M Return vs Nifty]]-AVERAGE(Table2[6M Return vs Nifty]))/_xlfn.STDEV.P(Table2[6M Return vs Nifty])</f>
        <v>-8.0631048778317879E-2</v>
      </c>
      <c r="M495">
        <v>-3.19193964963537</v>
      </c>
      <c r="N495">
        <f>(Table2[[#This Row],[1W Return vs Nifty]]-AVERAGE(Table2[1W Return vs Nifty]))/_xlfn.STDEV.P(Table2[1W Return vs Nifty])</f>
        <v>-0.27845838777110371</v>
      </c>
      <c r="O495">
        <v>744.07</v>
      </c>
      <c r="P495">
        <v>710.15668702709797</v>
      </c>
      <c r="Q495">
        <v>620.41015794521002</v>
      </c>
      <c r="R495">
        <v>56.570997417379203</v>
      </c>
      <c r="S495" s="1">
        <f>(Table2[[#This Row],[Close Price]]-Table2[[#This Row],[20D EMA]])/Table2[[#This Row],[20D EMA]]</f>
        <v>1.556305186339985E-2</v>
      </c>
      <c r="T495" s="1">
        <f>(Table2[[#This Row],[Close Price]]-Table2[[#This Row],[50D EMA]])/Table2[[#This Row],[50D EMA]]</f>
        <v>6.4060951342088931E-2</v>
      </c>
      <c r="U495" s="1">
        <f>(Table2[[#This Row],[Close Price]]-Table2[[#This Row],[200D EMA]])/Table2[[#This Row],[200D EMA]]</f>
        <v>0.21798457088888176</v>
      </c>
      <c r="V495">
        <v>0.65902855606062205</v>
      </c>
      <c r="W495">
        <v>748.8</v>
      </c>
      <c r="X495">
        <v>762.2</v>
      </c>
      <c r="Y495">
        <v>740.35</v>
      </c>
      <c r="Z495">
        <v>766.7</v>
      </c>
      <c r="AA495">
        <v>740.35</v>
      </c>
      <c r="AB495">
        <v>772.9</v>
      </c>
      <c r="AC495" s="1">
        <f>(Table2[[#This Row],[Close Price]]/Table2[[#This Row],[Day Low]])-1</f>
        <v>9.1479700854701917E-3</v>
      </c>
      <c r="AD495" s="1">
        <f>(Table2[[#This Row],[Day High]]/Table2[[#This Row],[Close Price]])-1</f>
        <v>8.6680341427911589E-3</v>
      </c>
      <c r="AE495" s="1">
        <f>(Table2[[#This Row],[Close Price]]/Table2[[#This Row],[Current Week Low]])-1</f>
        <v>2.0665901262916231E-2</v>
      </c>
      <c r="AF495" s="1">
        <f>(Table2[[#This Row],[Current Week High]]/Table2[[#This Row],[Close Price]])-1</f>
        <v>1.462317210348707E-2</v>
      </c>
      <c r="AG495" s="1">
        <f>(Table2[[#This Row],[Close Price]]/Table2[[#This Row],[Current Month Low]])-1</f>
        <v>2.0665901262916231E-2</v>
      </c>
      <c r="AH495" s="1">
        <f>(Table2[[#This Row],[Current Month High]]/Table2[[#This Row],[Close Price]])-1</f>
        <v>2.2828028849334991E-2</v>
      </c>
      <c r="AI495">
        <v>2.2828028849334898</v>
      </c>
      <c r="AJ495">
        <v>63.048872586039401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0.24</v>
      </c>
      <c r="AM495" t="s">
        <v>3203</v>
      </c>
      <c r="AN495">
        <v>1.55</v>
      </c>
      <c r="AO495" t="s">
        <v>3203</v>
      </c>
      <c r="AP495">
        <v>-2.9435553459293998E-2</v>
      </c>
      <c r="AQ495">
        <f>(Table2[[#This Row],[Sharpe Ratio]]-AVERAGE(Table2[Sharpe Ratio]))/_xlfn.STDEV.P(Table2[Sharpe Ratio])</f>
        <v>-1.1010291515776383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-1.9531989983177425</v>
      </c>
      <c r="AS495">
        <f>_xlfn.RANK.AVG(Table2[[#This Row],[1Y Return vs Nifty Z-Score]],Table2[1Y Return vs Nifty Z-Score])</f>
        <v>398</v>
      </c>
      <c r="AT495">
        <f>_xlfn.RANK.AVG(Table2[[#This Row],[6M Return vs Nifty Z-Score]],Table2[6M Return vs Nifty Z-Score])</f>
        <v>345</v>
      </c>
      <c r="AU495">
        <f>_xlfn.RANK.AVG(Table2[[#This Row],[Sharpe Ratio Z-Score]],Table2[Sharpe Ratio Z-Score])</f>
        <v>643</v>
      </c>
      <c r="AV495">
        <f>(Table2[[#This Row],[Rank 1Y]]+Table2[[#This Row],[Rank 6M]]+Table2[[#This Row],[Rank Sharpe]])/3</f>
        <v>462</v>
      </c>
    </row>
    <row r="496" spans="1:48" x14ac:dyDescent="0.3">
      <c r="A496" t="s">
        <v>1270</v>
      </c>
      <c r="B496" t="s">
        <v>1271</v>
      </c>
      <c r="C496" t="s">
        <v>3174</v>
      </c>
      <c r="D496" t="s">
        <v>1218</v>
      </c>
      <c r="E496">
        <v>9304.2314883529998</v>
      </c>
      <c r="F496">
        <v>88.87</v>
      </c>
      <c r="G496">
        <v>7.9705626108776801</v>
      </c>
      <c r="H496">
        <f>(Table2[[#This Row],[1Y Return vs Nifty]]-AVERAGE(Table2[1Y Return vs Nifty]))/_xlfn.STDEV.P(Table2[1Y Return vs Nifty])</f>
        <v>-0.34039888242889094</v>
      </c>
      <c r="I496">
        <v>-14.805160955834699</v>
      </c>
      <c r="J496">
        <f>(Table2[[#This Row],[1M Return vs Nifty]]-AVERAGE(Table2[1M Return vs Nifty]))/_xlfn.STDEV.P(Table2[1M Return vs Nifty])</f>
        <v>-1.3602511027379918</v>
      </c>
      <c r="K496">
        <v>-12.1038819212548</v>
      </c>
      <c r="L496">
        <f>(Table2[[#This Row],[6M Return vs Nifty]]-AVERAGE(Table2[6M Return vs Nifty]))/_xlfn.STDEV.P(Table2[6M Return vs Nifty])</f>
        <v>-0.83410041558311543</v>
      </c>
      <c r="M496">
        <v>-4.8370359357699204</v>
      </c>
      <c r="N496">
        <f>(Table2[[#This Row],[1W Return vs Nifty]]-AVERAGE(Table2[1W Return vs Nifty]))/_xlfn.STDEV.P(Table2[1W Return vs Nifty])</f>
        <v>-0.65937034602065303</v>
      </c>
      <c r="O496">
        <v>92.49</v>
      </c>
      <c r="P496">
        <v>91.252709171116905</v>
      </c>
      <c r="Q496">
        <v>87.692775054241295</v>
      </c>
      <c r="R496">
        <v>33.597284125724599</v>
      </c>
      <c r="S496" s="1">
        <f>(Table2[[#This Row],[Close Price]]-Table2[[#This Row],[20D EMA]])/Table2[[#This Row],[20D EMA]]</f>
        <v>-3.9139366417991032E-2</v>
      </c>
      <c r="T496" s="1">
        <f>(Table2[[#This Row],[Close Price]]-Table2[[#This Row],[50D EMA]])/Table2[[#This Row],[50D EMA]]</f>
        <v>-2.6111106100410113E-2</v>
      </c>
      <c r="U496" s="1">
        <f>(Table2[[#This Row],[Close Price]]-Table2[[#This Row],[200D EMA]])/Table2[[#This Row],[200D EMA]]</f>
        <v>1.3424423449144485E-2</v>
      </c>
      <c r="V496">
        <v>1.40009763275767</v>
      </c>
      <c r="W496">
        <v>88.21</v>
      </c>
      <c r="X496">
        <v>89.93</v>
      </c>
      <c r="Y496">
        <v>87.55</v>
      </c>
      <c r="Z496">
        <v>91.3</v>
      </c>
      <c r="AA496">
        <v>87.55</v>
      </c>
      <c r="AB496">
        <v>95.46</v>
      </c>
      <c r="AC496" s="1">
        <f>(Table2[[#This Row],[Close Price]]/Table2[[#This Row],[Day Low]])-1</f>
        <v>7.4821448815327596E-3</v>
      </c>
      <c r="AD496" s="1">
        <f>(Table2[[#This Row],[Day High]]/Table2[[#This Row],[Close Price]])-1</f>
        <v>1.1927534601102741E-2</v>
      </c>
      <c r="AE496" s="1">
        <f>(Table2[[#This Row],[Close Price]]/Table2[[#This Row],[Current Week Low]])-1</f>
        <v>1.5077098800685418E-2</v>
      </c>
      <c r="AF496" s="1">
        <f>(Table2[[#This Row],[Current Week High]]/Table2[[#This Row],[Close Price]])-1</f>
        <v>2.734331045347127E-2</v>
      </c>
      <c r="AG496" s="1">
        <f>(Table2[[#This Row],[Close Price]]/Table2[[#This Row],[Current Month Low]])-1</f>
        <v>1.5077098800685418E-2</v>
      </c>
      <c r="AH496" s="1">
        <f>(Table2[[#This Row],[Current Month High]]/Table2[[#This Row],[Close Price]])-1</f>
        <v>7.4153257567233011E-2</v>
      </c>
      <c r="AI496">
        <v>52.694947676381197</v>
      </c>
      <c r="AJ496">
        <v>41.512738853503102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0.05</v>
      </c>
      <c r="AM496" t="s">
        <v>3203</v>
      </c>
      <c r="AN496">
        <v>-9.11</v>
      </c>
      <c r="AO496" t="s">
        <v>3202</v>
      </c>
      <c r="AP496">
        <v>5.6489794190232E-2</v>
      </c>
      <c r="AQ496">
        <f>(Table2[[#This Row],[Sharpe Ratio]]-AVERAGE(Table2[Sharpe Ratio]))/_xlfn.STDEV.P(Table2[Sharpe Ratio])</f>
        <v>-9.7740619442283738E-2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-3.291861366212935</v>
      </c>
      <c r="AS496">
        <f>_xlfn.RANK.AVG(Table2[[#This Row],[1Y Return vs Nifty Z-Score]],Table2[1Y Return vs Nifty Z-Score])</f>
        <v>411</v>
      </c>
      <c r="AT496">
        <f>_xlfn.RANK.AVG(Table2[[#This Row],[6M Return vs Nifty Z-Score]],Table2[6M Return vs Nifty Z-Score])</f>
        <v>600</v>
      </c>
      <c r="AU496">
        <f>_xlfn.RANK.AVG(Table2[[#This Row],[Sharpe Ratio Z-Score]],Table2[Sharpe Ratio Z-Score])</f>
        <v>375</v>
      </c>
      <c r="AV496">
        <f>(Table2[[#This Row],[Rank 1Y]]+Table2[[#This Row],[Rank 6M]]+Table2[[#This Row],[Rank Sharpe]])/3</f>
        <v>462</v>
      </c>
    </row>
    <row r="497" spans="1:48" x14ac:dyDescent="0.3">
      <c r="A497" t="s">
        <v>742</v>
      </c>
      <c r="B497" t="s">
        <v>743</v>
      </c>
      <c r="C497" t="s">
        <v>3157</v>
      </c>
      <c r="D497" t="s">
        <v>279</v>
      </c>
      <c r="E497">
        <v>23305.559593599999</v>
      </c>
      <c r="F497">
        <v>2118.4</v>
      </c>
      <c r="G497">
        <v>-6.9105870443292297</v>
      </c>
      <c r="H497">
        <f>(Table2[[#This Row],[1Y Return vs Nifty]]-AVERAGE(Table2[1Y Return vs Nifty]))/_xlfn.STDEV.P(Table2[1Y Return vs Nifty])</f>
        <v>-0.58623311481096441</v>
      </c>
      <c r="I497">
        <v>20.6170377243327</v>
      </c>
      <c r="J497">
        <f>(Table2[[#This Row],[1M Return vs Nifty]]-AVERAGE(Table2[1M Return vs Nifty]))/_xlfn.STDEV.P(Table2[1M Return vs Nifty])</f>
        <v>1.9903189584884642</v>
      </c>
      <c r="K497">
        <v>-5.7943575055050696</v>
      </c>
      <c r="L497">
        <f>(Table2[[#This Row],[6M Return vs Nifty]]-AVERAGE(Table2[6M Return vs Nifty]))/_xlfn.STDEV.P(Table2[6M Return vs Nifty])</f>
        <v>-0.63822813774409637</v>
      </c>
      <c r="M497">
        <v>3.9407701397841</v>
      </c>
      <c r="N497">
        <f>(Table2[[#This Row],[1W Return vs Nifty]]-AVERAGE(Table2[1W Return vs Nifty]))/_xlfn.STDEV.P(Table2[1W Return vs Nifty])</f>
        <v>1.3730768302053635</v>
      </c>
      <c r="O497">
        <v>1973.02</v>
      </c>
      <c r="P497">
        <v>1903.23526237344</v>
      </c>
      <c r="Q497">
        <v>1849.5873380819601</v>
      </c>
      <c r="R497">
        <v>76.853496551559005</v>
      </c>
      <c r="S497" s="1">
        <f>(Table2[[#This Row],[Close Price]]-Table2[[#This Row],[20D EMA]])/Table2[[#This Row],[20D EMA]]</f>
        <v>7.3683997121164566E-2</v>
      </c>
      <c r="T497" s="1">
        <f>(Table2[[#This Row],[Close Price]]-Table2[[#This Row],[50D EMA]])/Table2[[#This Row],[50D EMA]]</f>
        <v>0.11305209706877629</v>
      </c>
      <c r="U497" s="1">
        <f>(Table2[[#This Row],[Close Price]]-Table2[[#This Row],[200D EMA]])/Table2[[#This Row],[200D EMA]]</f>
        <v>0.14533656042260829</v>
      </c>
      <c r="V497">
        <v>0.68675410794584502</v>
      </c>
      <c r="W497">
        <v>2069.15</v>
      </c>
      <c r="X497">
        <v>2136.5</v>
      </c>
      <c r="Y497">
        <v>1946</v>
      </c>
      <c r="Z497">
        <v>2136.5</v>
      </c>
      <c r="AA497">
        <v>1925</v>
      </c>
      <c r="AB497">
        <v>2136.5</v>
      </c>
      <c r="AC497" s="1">
        <f>(Table2[[#This Row],[Close Price]]/Table2[[#This Row],[Day Low]])-1</f>
        <v>2.3802044317714932E-2</v>
      </c>
      <c r="AD497" s="1">
        <f>(Table2[[#This Row],[Day High]]/Table2[[#This Row],[Close Price]])-1</f>
        <v>8.5441842900302323E-3</v>
      </c>
      <c r="AE497" s="1">
        <f>(Table2[[#This Row],[Close Price]]/Table2[[#This Row],[Current Week Low]])-1</f>
        <v>8.8591983556012277E-2</v>
      </c>
      <c r="AF497" s="1">
        <f>(Table2[[#This Row],[Current Week High]]/Table2[[#This Row],[Close Price]])-1</f>
        <v>8.5441842900302323E-3</v>
      </c>
      <c r="AG497" s="1">
        <f>(Table2[[#This Row],[Close Price]]/Table2[[#This Row],[Current Month Low]])-1</f>
        <v>0.10046753246753259</v>
      </c>
      <c r="AH497" s="1">
        <f>(Table2[[#This Row],[Current Month High]]/Table2[[#This Row],[Close Price]])-1</f>
        <v>8.5441842900302323E-3</v>
      </c>
      <c r="AI497">
        <v>16.075811933534698</v>
      </c>
      <c r="AJ497">
        <v>37.371117307567602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-7.0000000000000007E-2</v>
      </c>
      <c r="AM497" t="s">
        <v>3202</v>
      </c>
      <c r="AN497">
        <v>5.86</v>
      </c>
      <c r="AO497" t="s">
        <v>3203</v>
      </c>
      <c r="AP497">
        <v>6.9794256721589995E-2</v>
      </c>
      <c r="AQ497">
        <f>(Table2[[#This Row],[Sharpe Ratio]]-AVERAGE(Table2[Sharpe Ratio]))/_xlfn.STDEV.P(Table2[Sharpe Ratio])</f>
        <v>5.7606027956583317E-2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2.1965405640953506</v>
      </c>
      <c r="AS497">
        <f>_xlfn.RANK.AVG(Table2[[#This Row],[1Y Return vs Nifty Z-Score]],Table2[1Y Return vs Nifty Z-Score])</f>
        <v>517</v>
      </c>
      <c r="AT497">
        <f>_xlfn.RANK.AVG(Table2[[#This Row],[6M Return vs Nifty Z-Score]],Table2[6M Return vs Nifty Z-Score])</f>
        <v>538</v>
      </c>
      <c r="AU497">
        <f>_xlfn.RANK.AVG(Table2[[#This Row],[Sharpe Ratio Z-Score]],Table2[Sharpe Ratio Z-Score])</f>
        <v>334</v>
      </c>
      <c r="AV497">
        <f>(Table2[[#This Row],[Rank 1Y]]+Table2[[#This Row],[Rank 6M]]+Table2[[#This Row],[Rank Sharpe]])/3</f>
        <v>463</v>
      </c>
    </row>
    <row r="498" spans="1:48" x14ac:dyDescent="0.3">
      <c r="A498" t="s">
        <v>2096</v>
      </c>
      <c r="B498" t="s">
        <v>2097</v>
      </c>
      <c r="C498" t="s">
        <v>3162</v>
      </c>
      <c r="D498" t="s">
        <v>276</v>
      </c>
      <c r="E498">
        <v>3030.6715407500001</v>
      </c>
      <c r="F498">
        <v>516.25</v>
      </c>
      <c r="G498">
        <v>-9.3640713440655894</v>
      </c>
      <c r="H498">
        <f>(Table2[[#This Row],[1Y Return vs Nifty]]-AVERAGE(Table2[1Y Return vs Nifty]))/_xlfn.STDEV.P(Table2[1Y Return vs Nifty])</f>
        <v>-0.62676428635765424</v>
      </c>
      <c r="I498">
        <v>12.935812537400899</v>
      </c>
      <c r="J498">
        <f>(Table2[[#This Row],[1M Return vs Nifty]]-AVERAGE(Table2[1M Return vs Nifty]))/_xlfn.STDEV.P(Table2[1M Return vs Nifty])</f>
        <v>1.2637552751538683</v>
      </c>
      <c r="K498">
        <v>24.828056375190499</v>
      </c>
      <c r="L498">
        <f>(Table2[[#This Row],[6M Return vs Nifty]]-AVERAGE(Table2[6M Return vs Nifty]))/_xlfn.STDEV.P(Table2[6M Return vs Nifty])</f>
        <v>0.31241117585753114</v>
      </c>
      <c r="M498">
        <v>-2.87635226164292</v>
      </c>
      <c r="N498">
        <f>(Table2[[#This Row],[1W Return vs Nifty]]-AVERAGE(Table2[1W Return vs Nifty]))/_xlfn.STDEV.P(Table2[1W Return vs Nifty])</f>
        <v>-0.2053860630857676</v>
      </c>
      <c r="O498">
        <v>455.93</v>
      </c>
      <c r="P498">
        <v>434.14465789199397</v>
      </c>
      <c r="Q498">
        <v>415.28660232628999</v>
      </c>
      <c r="R498">
        <v>75.1035674327279</v>
      </c>
      <c r="S498" s="1">
        <f>(Table2[[#This Row],[Close Price]]-Table2[[#This Row],[20D EMA]])/Table2[[#This Row],[20D EMA]]</f>
        <v>0.13230101112012807</v>
      </c>
      <c r="T498" s="1">
        <f>(Table2[[#This Row],[Close Price]]-Table2[[#This Row],[50D EMA]])/Table2[[#This Row],[50D EMA]]</f>
        <v>0.18911977981411005</v>
      </c>
      <c r="U498" s="1">
        <f>(Table2[[#This Row],[Close Price]]-Table2[[#This Row],[200D EMA]])/Table2[[#This Row],[200D EMA]]</f>
        <v>0.24311739677646338</v>
      </c>
      <c r="V498">
        <v>2.3823755262416499</v>
      </c>
      <c r="W498">
        <v>463.9</v>
      </c>
      <c r="X498">
        <v>534.5</v>
      </c>
      <c r="Y498">
        <v>460</v>
      </c>
      <c r="Z498">
        <v>534.5</v>
      </c>
      <c r="AA498">
        <v>428.55</v>
      </c>
      <c r="AB498">
        <v>534.5</v>
      </c>
      <c r="AC498" s="1">
        <f>(Table2[[#This Row],[Close Price]]/Table2[[#This Row],[Day Low]])-1</f>
        <v>0.11284759646475528</v>
      </c>
      <c r="AD498" s="1">
        <f>(Table2[[#This Row],[Day High]]/Table2[[#This Row],[Close Price]])-1</f>
        <v>3.5351089588377738E-2</v>
      </c>
      <c r="AE498" s="1">
        <f>(Table2[[#This Row],[Close Price]]/Table2[[#This Row],[Current Week Low]])-1</f>
        <v>0.12228260869565211</v>
      </c>
      <c r="AF498" s="1">
        <f>(Table2[[#This Row],[Current Week High]]/Table2[[#This Row],[Close Price]])-1</f>
        <v>3.5351089588377738E-2</v>
      </c>
      <c r="AG498" s="1">
        <f>(Table2[[#This Row],[Close Price]]/Table2[[#This Row],[Current Month Low]])-1</f>
        <v>0.20464356551160878</v>
      </c>
      <c r="AH498" s="1">
        <f>(Table2[[#This Row],[Current Month High]]/Table2[[#This Row],[Close Price]])-1</f>
        <v>3.5351089588377738E-2</v>
      </c>
      <c r="AI498">
        <v>3.8062953995157298</v>
      </c>
      <c r="AJ498">
        <v>56.037479220190399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0.06</v>
      </c>
      <c r="AM498" t="s">
        <v>3203</v>
      </c>
      <c r="AN498">
        <v>14.44</v>
      </c>
      <c r="AO498" t="s">
        <v>3203</v>
      </c>
      <c r="AP498">
        <v>-2.1870390734293001E-2</v>
      </c>
      <c r="AQ498">
        <f>(Table2[[#This Row],[Sharpe Ratio]]-AVERAGE(Table2[Sharpe Ratio]))/_xlfn.STDEV.P(Table2[Sharpe Ratio])</f>
        <v>-1.0126961833283883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-0.2686800817604108</v>
      </c>
      <c r="AS498">
        <f>_xlfn.RANK.AVG(Table2[[#This Row],[1Y Return vs Nifty Z-Score]],Table2[1Y Return vs Nifty Z-Score])</f>
        <v>537</v>
      </c>
      <c r="AT498">
        <f>_xlfn.RANK.AVG(Table2[[#This Row],[6M Return vs Nifty Z-Score]],Table2[6M Return vs Nifty Z-Score])</f>
        <v>227</v>
      </c>
      <c r="AU498">
        <f>_xlfn.RANK.AVG(Table2[[#This Row],[Sharpe Ratio Z-Score]],Table2[Sharpe Ratio Z-Score])</f>
        <v>626</v>
      </c>
      <c r="AV498">
        <f>(Table2[[#This Row],[Rank 1Y]]+Table2[[#This Row],[Rank 6M]]+Table2[[#This Row],[Rank Sharpe]])/3</f>
        <v>463.33333333333331</v>
      </c>
    </row>
    <row r="499" spans="1:48" x14ac:dyDescent="0.3">
      <c r="A499" t="s">
        <v>1185</v>
      </c>
      <c r="B499" t="s">
        <v>1186</v>
      </c>
      <c r="C499" t="s">
        <v>3166</v>
      </c>
      <c r="D499" t="s">
        <v>282</v>
      </c>
      <c r="E499">
        <v>10331.445844103901</v>
      </c>
      <c r="F499">
        <v>130.47999999999999</v>
      </c>
      <c r="G499">
        <v>-16.082448440459501</v>
      </c>
      <c r="H499">
        <f>(Table2[[#This Row],[1Y Return vs Nifty]]-AVERAGE(Table2[1Y Return vs Nifty]))/_xlfn.STDEV.P(Table2[1Y Return vs Nifty])</f>
        <v>-0.73775081055858538</v>
      </c>
      <c r="I499">
        <v>4.4449505985298901</v>
      </c>
      <c r="J499">
        <f>(Table2[[#This Row],[1M Return vs Nifty]]-AVERAGE(Table2[1M Return vs Nifty]))/_xlfn.STDEV.P(Table2[1M Return vs Nifty])</f>
        <v>0.46060841057719509</v>
      </c>
      <c r="K499">
        <v>-18.809545316383801</v>
      </c>
      <c r="L499">
        <f>(Table2[[#This Row],[6M Return vs Nifty]]-AVERAGE(Table2[6M Return vs Nifty]))/_xlfn.STDEV.P(Table2[6M Return vs Nifty])</f>
        <v>-1.0422703943452272</v>
      </c>
      <c r="M499">
        <v>-1.3901262020941001</v>
      </c>
      <c r="N499">
        <f>(Table2[[#This Row],[1W Return vs Nifty]]-AVERAGE(Table2[1W Return vs Nifty]))/_xlfn.STDEV.P(Table2[1W Return vs Nifty])</f>
        <v>0.13874046830070591</v>
      </c>
      <c r="O499">
        <v>131.43</v>
      </c>
      <c r="P499">
        <v>134.95507074759001</v>
      </c>
      <c r="Q499">
        <v>132.49099953535799</v>
      </c>
      <c r="R499">
        <v>47.543406316586697</v>
      </c>
      <c r="S499" s="1">
        <f>(Table2[[#This Row],[Close Price]]-Table2[[#This Row],[20D EMA]])/Table2[[#This Row],[20D EMA]]</f>
        <v>-7.2281823023664076E-3</v>
      </c>
      <c r="T499" s="1">
        <f>(Table2[[#This Row],[Close Price]]-Table2[[#This Row],[50D EMA]])/Table2[[#This Row],[50D EMA]]</f>
        <v>-3.3159708062840153E-2</v>
      </c>
      <c r="U499" s="1">
        <f>(Table2[[#This Row],[Close Price]]-Table2[[#This Row],[200D EMA]])/Table2[[#This Row],[200D EMA]]</f>
        <v>-1.517838602177138E-2</v>
      </c>
      <c r="V499">
        <v>0.87178124593427497</v>
      </c>
      <c r="W499">
        <v>129.6</v>
      </c>
      <c r="X499">
        <v>132.58000000000001</v>
      </c>
      <c r="Y499">
        <v>127.62</v>
      </c>
      <c r="Z499">
        <v>134.38999999999999</v>
      </c>
      <c r="AA499">
        <v>127.62</v>
      </c>
      <c r="AB499">
        <v>135.35</v>
      </c>
      <c r="AC499" s="1">
        <f>(Table2[[#This Row],[Close Price]]/Table2[[#This Row],[Day Low]])-1</f>
        <v>6.790123456790198E-3</v>
      </c>
      <c r="AD499" s="1">
        <f>(Table2[[#This Row],[Day High]]/Table2[[#This Row],[Close Price]])-1</f>
        <v>1.6094420600858639E-2</v>
      </c>
      <c r="AE499" s="1">
        <f>(Table2[[#This Row],[Close Price]]/Table2[[#This Row],[Current Week Low]])-1</f>
        <v>2.241028052029459E-2</v>
      </c>
      <c r="AF499" s="1">
        <f>(Table2[[#This Row],[Current Week High]]/Table2[[#This Row],[Close Price]])-1</f>
        <v>2.9966278356836185E-2</v>
      </c>
      <c r="AG499" s="1">
        <f>(Table2[[#This Row],[Close Price]]/Table2[[#This Row],[Current Month Low]])-1</f>
        <v>2.241028052029459E-2</v>
      </c>
      <c r="AH499" s="1">
        <f>(Table2[[#This Row],[Current Month High]]/Table2[[#This Row],[Close Price]])-1</f>
        <v>3.7323727774371651E-2</v>
      </c>
      <c r="AI499">
        <v>21.091354996934399</v>
      </c>
      <c r="AJ499">
        <v>29.508684863523499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-0.19</v>
      </c>
      <c r="AM499" t="s">
        <v>3202</v>
      </c>
      <c r="AN499">
        <v>-2.2000000000000002</v>
      </c>
      <c r="AO499" t="s">
        <v>3202</v>
      </c>
      <c r="AP499">
        <v>0.13479807956609599</v>
      </c>
      <c r="AQ499">
        <f>(Table2[[#This Row],[Sharpe Ratio]]-AVERAGE(Table2[Sharpe Ratio]))/_xlfn.STDEV.P(Table2[Sharpe Ratio])</f>
        <v>0.81660895071299544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579</v>
      </c>
      <c r="AT499">
        <f>_xlfn.RANK.AVG(Table2[[#This Row],[6M Return vs Nifty Z-Score]],Table2[6M Return vs Nifty Z-Score])</f>
        <v>665</v>
      </c>
      <c r="AU499">
        <f>_xlfn.RANK.AVG(Table2[[#This Row],[Sharpe Ratio Z-Score]],Table2[Sharpe Ratio Z-Score])</f>
        <v>147</v>
      </c>
      <c r="AV499">
        <f>(Table2[[#This Row],[Rank 1Y]]+Table2[[#This Row],[Rank 6M]]+Table2[[#This Row],[Rank Sharpe]])/3</f>
        <v>463.66666666666669</v>
      </c>
    </row>
    <row r="500" spans="1:48" x14ac:dyDescent="0.3">
      <c r="A500" t="s">
        <v>310</v>
      </c>
      <c r="B500" t="s">
        <v>311</v>
      </c>
      <c r="C500" t="s">
        <v>3160</v>
      </c>
      <c r="D500" t="s">
        <v>171</v>
      </c>
      <c r="E500">
        <v>88831.911539069901</v>
      </c>
      <c r="F500">
        <v>686.1</v>
      </c>
      <c r="G500">
        <v>-8.9489661323559702</v>
      </c>
      <c r="H500">
        <f>(Table2[[#This Row],[1Y Return vs Nifty]]-AVERAGE(Table2[1Y Return vs Nifty]))/_xlfn.STDEV.P(Table2[1Y Return vs Nifty])</f>
        <v>-0.61990681408952697</v>
      </c>
      <c r="I500">
        <v>0.493892353720705</v>
      </c>
      <c r="J500">
        <f>(Table2[[#This Row],[1M Return vs Nifty]]-AVERAGE(Table2[1M Return vs Nifty]))/_xlfn.STDEV.P(Table2[1M Return vs Nifty])</f>
        <v>8.6879563738796586E-2</v>
      </c>
      <c r="K500">
        <v>22.5694824268672</v>
      </c>
      <c r="L500">
        <f>(Table2[[#This Row],[6M Return vs Nifty]]-AVERAGE(Table2[6M Return vs Nifty]))/_xlfn.STDEV.P(Table2[6M Return vs Nifty])</f>
        <v>0.24229622031164882</v>
      </c>
      <c r="M500">
        <v>4.5183740701747404</v>
      </c>
      <c r="N500">
        <f>(Table2[[#This Row],[1W Return vs Nifty]]-AVERAGE(Table2[1W Return vs Nifty]))/_xlfn.STDEV.P(Table2[1W Return vs Nifty])</f>
        <v>1.5068174787449713</v>
      </c>
      <c r="O500">
        <v>666.05</v>
      </c>
      <c r="P500">
        <v>654.18441205501904</v>
      </c>
      <c r="Q500">
        <v>595.72410078434098</v>
      </c>
      <c r="R500">
        <v>68.903927645669796</v>
      </c>
      <c r="S500" s="1">
        <f>(Table2[[#This Row],[Close Price]]-Table2[[#This Row],[20D EMA]])/Table2[[#This Row],[20D EMA]]</f>
        <v>3.0102845131746971E-2</v>
      </c>
      <c r="T500" s="1">
        <f>(Table2[[#This Row],[Close Price]]-Table2[[#This Row],[50D EMA]])/Table2[[#This Row],[50D EMA]]</f>
        <v>4.8786836489611705E-2</v>
      </c>
      <c r="U500" s="1">
        <f>(Table2[[#This Row],[Close Price]]-Table2[[#This Row],[200D EMA]])/Table2[[#This Row],[200D EMA]]</f>
        <v>0.15170764301237524</v>
      </c>
      <c r="V500">
        <v>1.14010592956718</v>
      </c>
      <c r="W500">
        <v>680.55</v>
      </c>
      <c r="X500">
        <v>687.9</v>
      </c>
      <c r="Y500">
        <v>660.5</v>
      </c>
      <c r="Z500">
        <v>690</v>
      </c>
      <c r="AA500">
        <v>633</v>
      </c>
      <c r="AB500">
        <v>690</v>
      </c>
      <c r="AC500" s="1">
        <f>(Table2[[#This Row],[Close Price]]/Table2[[#This Row],[Day Low]])-1</f>
        <v>8.1551686136214219E-3</v>
      </c>
      <c r="AD500" s="1">
        <f>(Table2[[#This Row],[Day High]]/Table2[[#This Row],[Close Price]])-1</f>
        <v>2.6235242675993753E-3</v>
      </c>
      <c r="AE500" s="1">
        <f>(Table2[[#This Row],[Close Price]]/Table2[[#This Row],[Current Week Low]])-1</f>
        <v>3.8758516275548827E-2</v>
      </c>
      <c r="AF500" s="1">
        <f>(Table2[[#This Row],[Current Week High]]/Table2[[#This Row],[Close Price]])-1</f>
        <v>5.6843025797987945E-3</v>
      </c>
      <c r="AG500" s="1">
        <f>(Table2[[#This Row],[Close Price]]/Table2[[#This Row],[Current Month Low]])-1</f>
        <v>8.388625592417065E-2</v>
      </c>
      <c r="AH500" s="1">
        <f>(Table2[[#This Row],[Current Month High]]/Table2[[#This Row],[Close Price]])-1</f>
        <v>5.6843025797987945E-3</v>
      </c>
      <c r="AI500">
        <v>0.97653403293980201</v>
      </c>
      <c r="AJ500">
        <v>41.085749537322599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-0.04</v>
      </c>
      <c r="AM500" t="s">
        <v>3202</v>
      </c>
      <c r="AN500">
        <v>1.52</v>
      </c>
      <c r="AO500" t="s">
        <v>3203</v>
      </c>
      <c r="AP500">
        <v>-1.5525747550577999E-2</v>
      </c>
      <c r="AQ500">
        <f>(Table2[[#This Row],[Sharpe Ratio]]-AVERAGE(Table2[Sharpe Ratio]))/_xlfn.STDEV.P(Table2[Sharpe Ratio])</f>
        <v>-0.93861434460629456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0.27747210409959511</v>
      </c>
      <c r="AS500">
        <f>_xlfn.RANK.AVG(Table2[[#This Row],[1Y Return vs Nifty Z-Score]],Table2[1Y Return vs Nifty Z-Score])</f>
        <v>532</v>
      </c>
      <c r="AT500">
        <f>_xlfn.RANK.AVG(Table2[[#This Row],[6M Return vs Nifty Z-Score]],Table2[6M Return vs Nifty Z-Score])</f>
        <v>247</v>
      </c>
      <c r="AU500">
        <f>_xlfn.RANK.AVG(Table2[[#This Row],[Sharpe Ratio Z-Score]],Table2[Sharpe Ratio Z-Score])</f>
        <v>612</v>
      </c>
      <c r="AV500">
        <f>(Table2[[#This Row],[Rank 1Y]]+Table2[[#This Row],[Rank 6M]]+Table2[[#This Row],[Rank Sharpe]])/3</f>
        <v>463.66666666666669</v>
      </c>
    </row>
    <row r="501" spans="1:48" x14ac:dyDescent="0.3">
      <c r="A501" t="s">
        <v>167</v>
      </c>
      <c r="B501" t="s">
        <v>168</v>
      </c>
      <c r="C501" t="s">
        <v>3157</v>
      </c>
      <c r="D501" t="s">
        <v>21</v>
      </c>
      <c r="E501">
        <v>160744.74770025001</v>
      </c>
      <c r="F501">
        <v>1643.25</v>
      </c>
      <c r="G501">
        <v>2.8109023892768001</v>
      </c>
      <c r="H501">
        <f>(Table2[[#This Row],[1Y Return vs Nifty]]-AVERAGE(Table2[1Y Return vs Nifty]))/_xlfn.STDEV.P(Table2[1Y Return vs Nifty])</f>
        <v>-0.42563565104681489</v>
      </c>
      <c r="I501">
        <v>2.1031776774254198</v>
      </c>
      <c r="J501">
        <f>(Table2[[#This Row],[1M Return vs Nifty]]-AVERAGE(Table2[1M Return vs Nifty]))/_xlfn.STDEV.P(Table2[1M Return vs Nifty])</f>
        <v>0.23910114869069549</v>
      </c>
      <c r="K501">
        <v>13.4874106799766</v>
      </c>
      <c r="L501">
        <f>(Table2[[#This Row],[6M Return vs Nifty]]-AVERAGE(Table2[6M Return vs Nifty]))/_xlfn.STDEV.P(Table2[6M Return vs Nifty])</f>
        <v>-3.964675404634465E-2</v>
      </c>
      <c r="M501">
        <v>-3.6535657995572399</v>
      </c>
      <c r="N501">
        <f>(Table2[[#This Row],[1W Return vs Nifty]]-AVERAGE(Table2[1W Return vs Nifty]))/_xlfn.STDEV.P(Table2[1W Return vs Nifty])</f>
        <v>-0.38534509235366932</v>
      </c>
      <c r="O501">
        <v>1606.21</v>
      </c>
      <c r="P501">
        <v>1546.68162806751</v>
      </c>
      <c r="Q501">
        <v>1381.94848248064</v>
      </c>
      <c r="R501">
        <v>60.539991366604703</v>
      </c>
      <c r="S501" s="1">
        <f>(Table2[[#This Row],[Close Price]]-Table2[[#This Row],[20D EMA]])/Table2[[#This Row],[20D EMA]]</f>
        <v>2.3060496448160554E-2</v>
      </c>
      <c r="T501" s="1">
        <f>(Table2[[#This Row],[Close Price]]-Table2[[#This Row],[50D EMA]])/Table2[[#This Row],[50D EMA]]</f>
        <v>6.243584340828217E-2</v>
      </c>
      <c r="U501" s="1">
        <f>(Table2[[#This Row],[Close Price]]-Table2[[#This Row],[200D EMA]])/Table2[[#This Row],[200D EMA]]</f>
        <v>0.18908195264292035</v>
      </c>
      <c r="V501">
        <v>0.89247180823138705</v>
      </c>
      <c r="W501">
        <v>1606</v>
      </c>
      <c r="X501">
        <v>1649.6</v>
      </c>
      <c r="Y501">
        <v>1574.75</v>
      </c>
      <c r="Z501">
        <v>1649.6</v>
      </c>
      <c r="AA501">
        <v>1574.75</v>
      </c>
      <c r="AB501">
        <v>1662</v>
      </c>
      <c r="AC501" s="1">
        <f>(Table2[[#This Row],[Close Price]]/Table2[[#This Row],[Day Low]])-1</f>
        <v>2.3194271481942641E-2</v>
      </c>
      <c r="AD501" s="1">
        <f>(Table2[[#This Row],[Day High]]/Table2[[#This Row],[Close Price]])-1</f>
        <v>3.8642933211623376E-3</v>
      </c>
      <c r="AE501" s="1">
        <f>(Table2[[#This Row],[Close Price]]/Table2[[#This Row],[Current Week Low]])-1</f>
        <v>4.3498968090172951E-2</v>
      </c>
      <c r="AF501" s="1">
        <f>(Table2[[#This Row],[Current Week High]]/Table2[[#This Row],[Close Price]])-1</f>
        <v>3.8642933211623376E-3</v>
      </c>
      <c r="AG501" s="1">
        <f>(Table2[[#This Row],[Close Price]]/Table2[[#This Row],[Current Month Low]])-1</f>
        <v>4.3498968090172951E-2</v>
      </c>
      <c r="AH501" s="1">
        <f>(Table2[[#This Row],[Current Month High]]/Table2[[#This Row],[Close Price]])-1</f>
        <v>1.1410314924692022E-2</v>
      </c>
      <c r="AI501">
        <v>1.3235965312642499</v>
      </c>
      <c r="AJ501">
        <v>49.638027591859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-0.06</v>
      </c>
      <c r="AM501" t="s">
        <v>3202</v>
      </c>
      <c r="AN501">
        <v>1.1499999999999999</v>
      </c>
      <c r="AO501" t="s">
        <v>3203</v>
      </c>
      <c r="AP501">
        <v>-1.066624648201E-2</v>
      </c>
      <c r="AQ501">
        <f>(Table2[[#This Row],[Sharpe Ratio]]-AVERAGE(Table2[Sharpe Ratio]))/_xlfn.STDEV.P(Table2[Sharpe Ratio])</f>
        <v>-0.8818734430288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-1.4933997917849333</v>
      </c>
      <c r="AS501">
        <f>_xlfn.RANK.AVG(Table2[[#This Row],[1Y Return vs Nifty Z-Score]],Table2[1Y Return vs Nifty Z-Score])</f>
        <v>452</v>
      </c>
      <c r="AT501">
        <f>_xlfn.RANK.AVG(Table2[[#This Row],[6M Return vs Nifty Z-Score]],Table2[6M Return vs Nifty Z-Score])</f>
        <v>335</v>
      </c>
      <c r="AU501">
        <f>_xlfn.RANK.AVG(Table2[[#This Row],[Sharpe Ratio Z-Score]],Table2[Sharpe Ratio Z-Score])</f>
        <v>605</v>
      </c>
      <c r="AV501">
        <f>(Table2[[#This Row],[Rank 1Y]]+Table2[[#This Row],[Rank 6M]]+Table2[[#This Row],[Rank Sharpe]])/3</f>
        <v>464</v>
      </c>
    </row>
    <row r="502" spans="1:48" x14ac:dyDescent="0.3">
      <c r="A502" t="s">
        <v>161</v>
      </c>
      <c r="B502" t="s">
        <v>162</v>
      </c>
      <c r="C502" t="s">
        <v>3172</v>
      </c>
      <c r="D502" t="s">
        <v>163</v>
      </c>
      <c r="E502">
        <v>166298.81466232499</v>
      </c>
      <c r="F502">
        <v>3269.65</v>
      </c>
      <c r="G502">
        <v>4.4687519719112698</v>
      </c>
      <c r="H502">
        <f>(Table2[[#This Row],[1Y Return vs Nifty]]-AVERAGE(Table2[1Y Return vs Nifty]))/_xlfn.STDEV.P(Table2[1Y Return vs Nifty])</f>
        <v>-0.39824823885119315</v>
      </c>
      <c r="I502">
        <v>3.5140085530191899E-2</v>
      </c>
      <c r="J502">
        <f>(Table2[[#This Row],[1M Return vs Nifty]]-AVERAGE(Table2[1M Return vs Nifty]))/_xlfn.STDEV.P(Table2[1M Return vs Nifty])</f>
        <v>4.3486390175590785E-2</v>
      </c>
      <c r="K502">
        <v>0.81795587818792903</v>
      </c>
      <c r="L502">
        <f>(Table2[[#This Row],[6M Return vs Nifty]]-AVERAGE(Table2[6M Return vs Nifty]))/_xlfn.STDEV.P(Table2[6M Return vs Nifty])</f>
        <v>-0.43295610788770983</v>
      </c>
      <c r="M502">
        <v>6.2717607312138199E-3</v>
      </c>
      <c r="N502">
        <f>(Table2[[#This Row],[1W Return vs Nifty]]-AVERAGE(Table2[1W Return vs Nifty]))/_xlfn.STDEV.P(Table2[1W Return vs Nifty])</f>
        <v>0.46206785466620398</v>
      </c>
      <c r="O502">
        <v>3177.61</v>
      </c>
      <c r="P502">
        <v>3134.4150975901498</v>
      </c>
      <c r="Q502">
        <v>2941.3870805556298</v>
      </c>
      <c r="R502">
        <v>71.278462901328794</v>
      </c>
      <c r="S502" s="1">
        <f>(Table2[[#This Row],[Close Price]]-Table2[[#This Row],[20D EMA]])/Table2[[#This Row],[20D EMA]]</f>
        <v>2.896516564336088E-2</v>
      </c>
      <c r="T502" s="1">
        <f>(Table2[[#This Row],[Close Price]]-Table2[[#This Row],[50D EMA]])/Table2[[#This Row],[50D EMA]]</f>
        <v>4.314517962659882E-2</v>
      </c>
      <c r="U502" s="1">
        <f>(Table2[[#This Row],[Close Price]]-Table2[[#This Row],[200D EMA]])/Table2[[#This Row],[200D EMA]]</f>
        <v>0.11160140112615208</v>
      </c>
      <c r="V502">
        <v>1.42149947635186</v>
      </c>
      <c r="W502">
        <v>3221</v>
      </c>
      <c r="X502">
        <v>3280</v>
      </c>
      <c r="Y502">
        <v>3220.1</v>
      </c>
      <c r="Z502">
        <v>3301.4</v>
      </c>
      <c r="AA502">
        <v>3135.6</v>
      </c>
      <c r="AB502">
        <v>3301.4</v>
      </c>
      <c r="AC502" s="1">
        <f>(Table2[[#This Row],[Close Price]]/Table2[[#This Row],[Day Low]])-1</f>
        <v>1.5104004967401385E-2</v>
      </c>
      <c r="AD502" s="1">
        <f>(Table2[[#This Row],[Day High]]/Table2[[#This Row],[Close Price]])-1</f>
        <v>3.16547642714049E-3</v>
      </c>
      <c r="AE502" s="1">
        <f>(Table2[[#This Row],[Close Price]]/Table2[[#This Row],[Current Week Low]])-1</f>
        <v>1.5387720878233591E-2</v>
      </c>
      <c r="AF502" s="1">
        <f>(Table2[[#This Row],[Current Week High]]/Table2[[#This Row],[Close Price]])-1</f>
        <v>9.7105194745614742E-3</v>
      </c>
      <c r="AG502" s="1">
        <f>(Table2[[#This Row],[Close Price]]/Table2[[#This Row],[Current Month Low]])-1</f>
        <v>4.2750988646511168E-2</v>
      </c>
      <c r="AH502" s="1">
        <f>(Table2[[#This Row],[Current Month High]]/Table2[[#This Row],[Close Price]])-1</f>
        <v>9.7105194745614742E-3</v>
      </c>
      <c r="AI502">
        <v>0.97105194745614698</v>
      </c>
      <c r="AJ502">
        <v>42.620662580968698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0.01</v>
      </c>
      <c r="AM502" t="s">
        <v>3203</v>
      </c>
      <c r="AN502">
        <v>5.5</v>
      </c>
      <c r="AO502" t="s">
        <v>3203</v>
      </c>
      <c r="AP502">
        <v>1.1867249039914001E-2</v>
      </c>
      <c r="AQ502">
        <f>(Table2[[#This Row],[Sharpe Ratio]]-AVERAGE(Table2[Sharpe Ratio]))/_xlfn.STDEV.P(Table2[Sharpe Ratio])</f>
        <v>-0.61876601007104193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-0.94441611196815023</v>
      </c>
      <c r="AS502">
        <f>_xlfn.RANK.AVG(Table2[[#This Row],[1Y Return vs Nifty Z-Score]],Table2[1Y Return vs Nifty Z-Score])</f>
        <v>437</v>
      </c>
      <c r="AT502">
        <f>_xlfn.RANK.AVG(Table2[[#This Row],[6M Return vs Nifty Z-Score]],Table2[6M Return vs Nifty Z-Score])</f>
        <v>466</v>
      </c>
      <c r="AU502">
        <f>_xlfn.RANK.AVG(Table2[[#This Row],[Sharpe Ratio Z-Score]],Table2[Sharpe Ratio Z-Score])</f>
        <v>500</v>
      </c>
      <c r="AV502">
        <f>(Table2[[#This Row],[Rank 1Y]]+Table2[[#This Row],[Rank 6M]]+Table2[[#This Row],[Rank Sharpe]])/3</f>
        <v>467.66666666666669</v>
      </c>
    </row>
    <row r="503" spans="1:48" x14ac:dyDescent="0.3">
      <c r="A503" t="s">
        <v>2264</v>
      </c>
      <c r="B503" t="s">
        <v>2265</v>
      </c>
      <c r="C503" t="s">
        <v>3162</v>
      </c>
      <c r="D503" t="s">
        <v>269</v>
      </c>
      <c r="E503">
        <v>2522.7991831899999</v>
      </c>
      <c r="F503">
        <v>781.3</v>
      </c>
      <c r="G503">
        <v>-4.0547830397336302</v>
      </c>
      <c r="H503">
        <f>(Table2[[#This Row],[1Y Return vs Nifty]]-AVERAGE(Table2[1Y Return vs Nifty]))/_xlfn.STDEV.P(Table2[1Y Return vs Nifty])</f>
        <v>-0.53905568554173022</v>
      </c>
      <c r="I503">
        <v>4.4461341220906601</v>
      </c>
      <c r="J503">
        <f>(Table2[[#This Row],[1M Return vs Nifty]]-AVERAGE(Table2[1M Return vs Nifty]))/_xlfn.STDEV.P(Table2[1M Return vs Nifty])</f>
        <v>0.46072035954584262</v>
      </c>
      <c r="K503">
        <v>18.978960669092</v>
      </c>
      <c r="L503">
        <f>(Table2[[#This Row],[6M Return vs Nifty]]-AVERAGE(Table2[6M Return vs Nifty]))/_xlfn.STDEV.P(Table2[6M Return vs Nifty])</f>
        <v>0.13083240323369894</v>
      </c>
      <c r="M503">
        <v>1.6365128134823601</v>
      </c>
      <c r="N503">
        <f>(Table2[[#This Row],[1W Return vs Nifty]]-AVERAGE(Table2[1W Return vs Nifty]))/_xlfn.STDEV.P(Table2[1W Return vs Nifty])</f>
        <v>0.83954017470975972</v>
      </c>
      <c r="O503">
        <v>731.63</v>
      </c>
      <c r="P503">
        <v>698.01976082420595</v>
      </c>
      <c r="Q503">
        <v>649.80260074382602</v>
      </c>
      <c r="R503">
        <v>70.632231744544796</v>
      </c>
      <c r="S503" s="1">
        <f>(Table2[[#This Row],[Close Price]]-Table2[[#This Row],[20D EMA]])/Table2[[#This Row],[20D EMA]]</f>
        <v>6.7889506991238691E-2</v>
      </c>
      <c r="T503" s="1">
        <f>(Table2[[#This Row],[Close Price]]-Table2[[#This Row],[50D EMA]])/Table2[[#This Row],[50D EMA]]</f>
        <v>0.11930928585382537</v>
      </c>
      <c r="U503" s="1">
        <f>(Table2[[#This Row],[Close Price]]-Table2[[#This Row],[200D EMA]])/Table2[[#This Row],[200D EMA]]</f>
        <v>0.20236514767046096</v>
      </c>
      <c r="V503">
        <v>0.843419371003718</v>
      </c>
      <c r="W503">
        <v>748.1</v>
      </c>
      <c r="X503">
        <v>792.2</v>
      </c>
      <c r="Y503">
        <v>730.8</v>
      </c>
      <c r="Z503">
        <v>792.2</v>
      </c>
      <c r="AA503">
        <v>701.05</v>
      </c>
      <c r="AB503">
        <v>792.2</v>
      </c>
      <c r="AC503" s="1">
        <f>(Table2[[#This Row],[Close Price]]/Table2[[#This Row],[Day Low]])-1</f>
        <v>4.4379093704050243E-2</v>
      </c>
      <c r="AD503" s="1">
        <f>(Table2[[#This Row],[Day High]]/Table2[[#This Row],[Close Price]])-1</f>
        <v>1.3951107129143825E-2</v>
      </c>
      <c r="AE503" s="1">
        <f>(Table2[[#This Row],[Close Price]]/Table2[[#This Row],[Current Week Low]])-1</f>
        <v>6.9102353585112297E-2</v>
      </c>
      <c r="AF503" s="1">
        <f>(Table2[[#This Row],[Current Week High]]/Table2[[#This Row],[Close Price]])-1</f>
        <v>1.3951107129143825E-2</v>
      </c>
      <c r="AG503" s="1">
        <f>(Table2[[#This Row],[Close Price]]/Table2[[#This Row],[Current Month Low]])-1</f>
        <v>0.11447115041723133</v>
      </c>
      <c r="AH503" s="1">
        <f>(Table2[[#This Row],[Current Month High]]/Table2[[#This Row],[Close Price]])-1</f>
        <v>1.3951107129143825E-2</v>
      </c>
      <c r="AI503">
        <v>1.39511071291438</v>
      </c>
      <c r="AJ503">
        <v>47.9594735347031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0.04</v>
      </c>
      <c r="AM503" t="s">
        <v>3203</v>
      </c>
      <c r="AN503">
        <v>7.53</v>
      </c>
      <c r="AO503" t="s">
        <v>3203</v>
      </c>
      <c r="AP503">
        <v>-2.2100670549232999E-2</v>
      </c>
      <c r="AQ503">
        <f>(Table2[[#This Row],[Sharpe Ratio]]-AVERAGE(Table2[Sharpe Ratio]))/_xlfn.STDEV.P(Table2[Sharpe Ratio])</f>
        <v>-1.0153849952311798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-0.12334774328360876</v>
      </c>
      <c r="AS503">
        <f>_xlfn.RANK.AVG(Table2[[#This Row],[1Y Return vs Nifty Z-Score]],Table2[1Y Return vs Nifty Z-Score])</f>
        <v>492</v>
      </c>
      <c r="AT503">
        <f>_xlfn.RANK.AVG(Table2[[#This Row],[6M Return vs Nifty Z-Score]],Table2[6M Return vs Nifty Z-Score])</f>
        <v>283</v>
      </c>
      <c r="AU503">
        <f>_xlfn.RANK.AVG(Table2[[#This Row],[Sharpe Ratio Z-Score]],Table2[Sharpe Ratio Z-Score])</f>
        <v>628</v>
      </c>
      <c r="AV503">
        <f>(Table2[[#This Row],[Rank 1Y]]+Table2[[#This Row],[Rank 6M]]+Table2[[#This Row],[Rank Sharpe]])/3</f>
        <v>467.66666666666669</v>
      </c>
    </row>
    <row r="504" spans="1:48" x14ac:dyDescent="0.3">
      <c r="A504" t="s">
        <v>803</v>
      </c>
      <c r="B504" t="s">
        <v>804</v>
      </c>
      <c r="C504" t="s">
        <v>3158</v>
      </c>
      <c r="D504" t="s">
        <v>531</v>
      </c>
      <c r="E504">
        <v>20639.383857050001</v>
      </c>
      <c r="F504">
        <v>486.5</v>
      </c>
      <c r="G504">
        <v>-40.612372111357999</v>
      </c>
      <c r="H504">
        <f>(Table2[[#This Row],[1Y Return vs Nifty]]-AVERAGE(Table2[1Y Return vs Nifty]))/_xlfn.STDEV.P(Table2[1Y Return vs Nifty])</f>
        <v>-1.1429812595324109</v>
      </c>
      <c r="I504">
        <v>9.2885838290317704</v>
      </c>
      <c r="J504">
        <f>(Table2[[#This Row],[1M Return vs Nifty]]-AVERAGE(Table2[1M Return vs Nifty]))/_xlfn.STDEV.P(Table2[1M Return vs Nifty])</f>
        <v>0.91876552940018985</v>
      </c>
      <c r="K504">
        <v>12.409134971925299</v>
      </c>
      <c r="L504">
        <f>(Table2[[#This Row],[6M Return vs Nifty]]-AVERAGE(Table2[6M Return vs Nifty]))/_xlfn.STDEV.P(Table2[6M Return vs Nifty])</f>
        <v>-7.312064290986732E-2</v>
      </c>
      <c r="M504">
        <v>-0.44320027277121599</v>
      </c>
      <c r="N504">
        <f>(Table2[[#This Row],[1W Return vs Nifty]]-AVERAGE(Table2[1W Return vs Nifty]))/_xlfn.STDEV.P(Table2[1W Return vs Nifty])</f>
        <v>0.35799536121835573</v>
      </c>
      <c r="O504">
        <v>461.87</v>
      </c>
      <c r="P504">
        <v>456.92508081987302</v>
      </c>
      <c r="Q504">
        <v>473.69101087467402</v>
      </c>
      <c r="R504">
        <v>73.405960779069403</v>
      </c>
      <c r="S504" s="1">
        <f>(Table2[[#This Row],[Close Price]]-Table2[[#This Row],[20D EMA]])/Table2[[#This Row],[20D EMA]]</f>
        <v>5.3326693658388713E-2</v>
      </c>
      <c r="T504" s="1">
        <f>(Table2[[#This Row],[Close Price]]-Table2[[#This Row],[50D EMA]])/Table2[[#This Row],[50D EMA]]</f>
        <v>6.4725970233588198E-2</v>
      </c>
      <c r="U504" s="1">
        <f>(Table2[[#This Row],[Close Price]]-Table2[[#This Row],[200D EMA]])/Table2[[#This Row],[200D EMA]]</f>
        <v>2.7040811058825213E-2</v>
      </c>
      <c r="V504">
        <v>0.86526320386441002</v>
      </c>
      <c r="W504">
        <v>464</v>
      </c>
      <c r="X504">
        <v>491</v>
      </c>
      <c r="Y504">
        <v>450.75</v>
      </c>
      <c r="Z504">
        <v>491</v>
      </c>
      <c r="AA504">
        <v>444.45</v>
      </c>
      <c r="AB504">
        <v>491</v>
      </c>
      <c r="AC504" s="1">
        <f>(Table2[[#This Row],[Close Price]]/Table2[[#This Row],[Day Low]])-1</f>
        <v>4.8491379310344751E-2</v>
      </c>
      <c r="AD504" s="1">
        <f>(Table2[[#This Row],[Day High]]/Table2[[#This Row],[Close Price]])-1</f>
        <v>9.2497430626927724E-3</v>
      </c>
      <c r="AE504" s="1">
        <f>(Table2[[#This Row],[Close Price]]/Table2[[#This Row],[Current Week Low]])-1</f>
        <v>7.9312257348862936E-2</v>
      </c>
      <c r="AF504" s="1">
        <f>(Table2[[#This Row],[Current Week High]]/Table2[[#This Row],[Close Price]])-1</f>
        <v>9.2497430626927724E-3</v>
      </c>
      <c r="AG504" s="1">
        <f>(Table2[[#This Row],[Close Price]]/Table2[[#This Row],[Current Month Low]])-1</f>
        <v>9.4611317358533009E-2</v>
      </c>
      <c r="AH504" s="1">
        <f>(Table2[[#This Row],[Current Month High]]/Table2[[#This Row],[Close Price]])-1</f>
        <v>9.2497430626927724E-3</v>
      </c>
      <c r="AI504">
        <v>40.806283822275503</v>
      </c>
      <c r="AJ504">
        <v>59.885631655054503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0.04</v>
      </c>
      <c r="AM504" t="s">
        <v>3203</v>
      </c>
      <c r="AN504">
        <v>5.1100000000000003</v>
      </c>
      <c r="AO504" t="s">
        <v>3203</v>
      </c>
      <c r="AP504">
        <v>5.9460957013386002E-2</v>
      </c>
      <c r="AQ504">
        <f>(Table2[[#This Row],[Sharpe Ratio]]-AVERAGE(Table2[Sharpe Ratio]))/_xlfn.STDEV.P(Table2[Sharpe Ratio])</f>
        <v>-6.3048486455682326E-2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697</v>
      </c>
      <c r="AT504">
        <f>_xlfn.RANK.AVG(Table2[[#This Row],[6M Return vs Nifty Z-Score]],Table2[6M Return vs Nifty Z-Score])</f>
        <v>342</v>
      </c>
      <c r="AU504">
        <f>_xlfn.RANK.AVG(Table2[[#This Row],[Sharpe Ratio Z-Score]],Table2[Sharpe Ratio Z-Score])</f>
        <v>368</v>
      </c>
      <c r="AV504">
        <f>(Table2[[#This Row],[Rank 1Y]]+Table2[[#This Row],[Rank 6M]]+Table2[[#This Row],[Rank Sharpe]])/3</f>
        <v>469</v>
      </c>
    </row>
    <row r="505" spans="1:48" x14ac:dyDescent="0.3">
      <c r="A505" t="s">
        <v>777</v>
      </c>
      <c r="B505" t="s">
        <v>778</v>
      </c>
      <c r="C505" t="s">
        <v>3158</v>
      </c>
      <c r="D505" t="s">
        <v>531</v>
      </c>
      <c r="E505">
        <v>21742.343713859998</v>
      </c>
      <c r="F505">
        <v>2412.1999999999998</v>
      </c>
      <c r="G505">
        <v>9.2486282679384395</v>
      </c>
      <c r="H505">
        <f>(Table2[[#This Row],[1Y Return vs Nifty]]-AVERAGE(Table2[1Y Return vs Nifty]))/_xlfn.STDEV.P(Table2[1Y Return vs Nifty])</f>
        <v>-0.31928544045584506</v>
      </c>
      <c r="I505">
        <v>5.8373452410706896</v>
      </c>
      <c r="J505">
        <f>(Table2[[#This Row],[1M Return vs Nifty]]-AVERAGE(Table2[1M Return vs Nifty]))/_xlfn.STDEV.P(Table2[1M Return vs Nifty])</f>
        <v>0.592314402202198</v>
      </c>
      <c r="K505">
        <v>-18.178523011133599</v>
      </c>
      <c r="L505">
        <f>(Table2[[#This Row],[6M Return vs Nifty]]-AVERAGE(Table2[6M Return vs Nifty]))/_xlfn.STDEV.P(Table2[6M Return vs Nifty])</f>
        <v>-1.0226809977200144</v>
      </c>
      <c r="M505">
        <v>-6.8550444988232098</v>
      </c>
      <c r="N505">
        <f>(Table2[[#This Row],[1W Return vs Nifty]]-AVERAGE(Table2[1W Return vs Nifty]))/_xlfn.STDEV.P(Table2[1W Return vs Nifty])</f>
        <v>-1.1266278555024527</v>
      </c>
      <c r="O505">
        <v>2454.33</v>
      </c>
      <c r="P505">
        <v>2421.6901726347901</v>
      </c>
      <c r="Q505">
        <v>2499.1670119244</v>
      </c>
      <c r="R505">
        <v>39.911550526716397</v>
      </c>
      <c r="S505" s="1">
        <f>(Table2[[#This Row],[Close Price]]-Table2[[#This Row],[20D EMA]])/Table2[[#This Row],[20D EMA]]</f>
        <v>-1.7165580830613696E-2</v>
      </c>
      <c r="T505" s="1">
        <f>(Table2[[#This Row],[Close Price]]-Table2[[#This Row],[50D EMA]])/Table2[[#This Row],[50D EMA]]</f>
        <v>-3.9188219624581438E-3</v>
      </c>
      <c r="U505" s="1">
        <f>(Table2[[#This Row],[Close Price]]-Table2[[#This Row],[200D EMA]])/Table2[[#This Row],[200D EMA]]</f>
        <v>-3.4798399430470278E-2</v>
      </c>
      <c r="V505">
        <v>0.48257383433706402</v>
      </c>
      <c r="W505">
        <v>2371.9</v>
      </c>
      <c r="X505">
        <v>2454</v>
      </c>
      <c r="Y505">
        <v>2315.15</v>
      </c>
      <c r="Z505">
        <v>2506.1999999999998</v>
      </c>
      <c r="AA505">
        <v>2315.15</v>
      </c>
      <c r="AB505">
        <v>2628.65</v>
      </c>
      <c r="AC505" s="1">
        <f>(Table2[[#This Row],[Close Price]]/Table2[[#This Row],[Day Low]])-1</f>
        <v>1.6990598254563727E-2</v>
      </c>
      <c r="AD505" s="1">
        <f>(Table2[[#This Row],[Day High]]/Table2[[#This Row],[Close Price]])-1</f>
        <v>1.7328579719757986E-2</v>
      </c>
      <c r="AE505" s="1">
        <f>(Table2[[#This Row],[Close Price]]/Table2[[#This Row],[Current Week Low]])-1</f>
        <v>4.1919530052048293E-2</v>
      </c>
      <c r="AF505" s="1">
        <f>(Table2[[#This Row],[Current Week High]]/Table2[[#This Row],[Close Price]])-1</f>
        <v>3.8968576403283217E-2</v>
      </c>
      <c r="AG505" s="1">
        <f>(Table2[[#This Row],[Close Price]]/Table2[[#This Row],[Current Month Low]])-1</f>
        <v>4.1919530052048293E-2</v>
      </c>
      <c r="AH505" s="1">
        <f>(Table2[[#This Row],[Current Month High]]/Table2[[#This Row],[Close Price]])-1</f>
        <v>8.9731365558411547E-2</v>
      </c>
      <c r="AI505">
        <v>61.512312411906102</v>
      </c>
      <c r="AJ505">
        <v>41.478005865102602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-7.0000000000000007E-2</v>
      </c>
      <c r="AM505" t="s">
        <v>3202</v>
      </c>
      <c r="AN505">
        <v>-7.28</v>
      </c>
      <c r="AO505" t="s">
        <v>3202</v>
      </c>
      <c r="AP505">
        <v>6.4756717299527006E-2</v>
      </c>
      <c r="AQ505">
        <f>(Table2[[#This Row],[Sharpe Ratio]]-AVERAGE(Table2[Sharpe Ratio]))/_xlfn.STDEV.P(Table2[Sharpe Ratio])</f>
        <v>-1.2136995230230935E-3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400</v>
      </c>
      <c r="AT505">
        <f>_xlfn.RANK.AVG(Table2[[#This Row],[6M Return vs Nifty Z-Score]],Table2[6M Return vs Nifty Z-Score])</f>
        <v>659</v>
      </c>
      <c r="AU505">
        <f>_xlfn.RANK.AVG(Table2[[#This Row],[Sharpe Ratio Z-Score]],Table2[Sharpe Ratio Z-Score])</f>
        <v>353</v>
      </c>
      <c r="AV505">
        <f>(Table2[[#This Row],[Rank 1Y]]+Table2[[#This Row],[Rank 6M]]+Table2[[#This Row],[Rank Sharpe]])/3</f>
        <v>470.66666666666669</v>
      </c>
    </row>
    <row r="506" spans="1:48" x14ac:dyDescent="0.3">
      <c r="A506" t="s">
        <v>1823</v>
      </c>
      <c r="B506" t="s">
        <v>1824</v>
      </c>
      <c r="C506" t="s">
        <v>3164</v>
      </c>
      <c r="D506" t="s">
        <v>206</v>
      </c>
      <c r="E506">
        <v>4283.8632971010002</v>
      </c>
      <c r="F506">
        <v>168.47</v>
      </c>
      <c r="G506">
        <v>-4.1961306202709396</v>
      </c>
      <c r="H506">
        <f>(Table2[[#This Row],[1Y Return vs Nifty]]-AVERAGE(Table2[1Y Return vs Nifty]))/_xlfn.STDEV.P(Table2[1Y Return vs Nifty])</f>
        <v>-0.54139072515664977</v>
      </c>
      <c r="I506">
        <v>-10.2268570289064</v>
      </c>
      <c r="J506">
        <f>(Table2[[#This Row],[1M Return vs Nifty]]-AVERAGE(Table2[1M Return vs Nifty]))/_xlfn.STDEV.P(Table2[1M Return vs Nifty])</f>
        <v>-0.92719136505010591</v>
      </c>
      <c r="K506">
        <v>-2.1000597831280499</v>
      </c>
      <c r="L506">
        <f>(Table2[[#This Row],[6M Return vs Nifty]]-AVERAGE(Table2[6M Return vs Nifty]))/_xlfn.STDEV.P(Table2[6M Return vs Nifty])</f>
        <v>-0.52354270945868997</v>
      </c>
      <c r="M506">
        <v>-1.46986689138524</v>
      </c>
      <c r="N506">
        <f>(Table2[[#This Row],[1W Return vs Nifty]]-AVERAGE(Table2[1W Return vs Nifty]))/_xlfn.STDEV.P(Table2[1W Return vs Nifty])</f>
        <v>0.12027700062038761</v>
      </c>
      <c r="O506">
        <v>172.5</v>
      </c>
      <c r="P506">
        <v>180.42614262643599</v>
      </c>
      <c r="Q506">
        <v>171.30081768402201</v>
      </c>
      <c r="R506">
        <v>41.053416379518303</v>
      </c>
      <c r="S506" s="1">
        <f>(Table2[[#This Row],[Close Price]]-Table2[[#This Row],[20D EMA]])/Table2[[#This Row],[20D EMA]]</f>
        <v>-2.3362318840579717E-2</v>
      </c>
      <c r="T506" s="1">
        <f>(Table2[[#This Row],[Close Price]]-Table2[[#This Row],[50D EMA]])/Table2[[#This Row],[50D EMA]]</f>
        <v>-6.6266132237780162E-2</v>
      </c>
      <c r="U506" s="1">
        <f>(Table2[[#This Row],[Close Price]]-Table2[[#This Row],[200D EMA]])/Table2[[#This Row],[200D EMA]]</f>
        <v>-1.6525418397264614E-2</v>
      </c>
      <c r="V506">
        <v>0.49682007375016002</v>
      </c>
      <c r="W506">
        <v>167.8</v>
      </c>
      <c r="X506">
        <v>171.01</v>
      </c>
      <c r="Y506">
        <v>162.27000000000001</v>
      </c>
      <c r="Z506">
        <v>171.6</v>
      </c>
      <c r="AA506">
        <v>162.27000000000001</v>
      </c>
      <c r="AB506">
        <v>171.9</v>
      </c>
      <c r="AC506" s="1">
        <f>(Table2[[#This Row],[Close Price]]/Table2[[#This Row],[Day Low]])-1</f>
        <v>3.9928486293205889E-3</v>
      </c>
      <c r="AD506" s="1">
        <f>(Table2[[#This Row],[Day High]]/Table2[[#This Row],[Close Price]])-1</f>
        <v>1.5076868285154532E-2</v>
      </c>
      <c r="AE506" s="1">
        <f>(Table2[[#This Row],[Close Price]]/Table2[[#This Row],[Current Week Low]])-1</f>
        <v>3.820792506316617E-2</v>
      </c>
      <c r="AF506" s="1">
        <f>(Table2[[#This Row],[Current Week High]]/Table2[[#This Row],[Close Price]])-1</f>
        <v>1.8578975485249671E-2</v>
      </c>
      <c r="AG506" s="1">
        <f>(Table2[[#This Row],[Close Price]]/Table2[[#This Row],[Current Month Low]])-1</f>
        <v>3.820792506316617E-2</v>
      </c>
      <c r="AH506" s="1">
        <f>(Table2[[#This Row],[Current Month High]]/Table2[[#This Row],[Close Price]])-1</f>
        <v>2.0359707959874296E-2</v>
      </c>
      <c r="AI506">
        <v>33.970439840921202</v>
      </c>
      <c r="AJ506">
        <v>33.6533121777072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-0.22</v>
      </c>
      <c r="AM506" t="s">
        <v>3202</v>
      </c>
      <c r="AN506">
        <v>-2.36</v>
      </c>
      <c r="AO506" t="s">
        <v>3202</v>
      </c>
      <c r="AP506">
        <v>3.9795631427803999E-2</v>
      </c>
      <c r="AQ506">
        <f>(Table2[[#This Row],[Sharpe Ratio]]-AVERAGE(Table2[Sharpe Ratio]))/_xlfn.STDEV.P(Table2[Sharpe Ratio])</f>
        <v>-0.29266636034776705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496</v>
      </c>
      <c r="AT506">
        <f>_xlfn.RANK.AVG(Table2[[#This Row],[6M Return vs Nifty Z-Score]],Table2[6M Return vs Nifty Z-Score])</f>
        <v>497</v>
      </c>
      <c r="AU506">
        <f>_xlfn.RANK.AVG(Table2[[#This Row],[Sharpe Ratio Z-Score]],Table2[Sharpe Ratio Z-Score])</f>
        <v>420</v>
      </c>
      <c r="AV506">
        <f>(Table2[[#This Row],[Rank 1Y]]+Table2[[#This Row],[Rank 6M]]+Table2[[#This Row],[Rank Sharpe]])/3</f>
        <v>471</v>
      </c>
    </row>
    <row r="507" spans="1:48" x14ac:dyDescent="0.3">
      <c r="A507" t="s">
        <v>1409</v>
      </c>
      <c r="B507" t="s">
        <v>1410</v>
      </c>
      <c r="C507" t="s">
        <v>3170</v>
      </c>
      <c r="D507" t="s">
        <v>1411</v>
      </c>
      <c r="E507">
        <v>7922.1783500109996</v>
      </c>
      <c r="F507">
        <v>248.81</v>
      </c>
      <c r="G507">
        <v>-1.67415276772043</v>
      </c>
      <c r="H507">
        <f>(Table2[[#This Row],[1Y Return vs Nifty]]-AVERAGE(Table2[1Y Return vs Nifty]))/_xlfn.STDEV.P(Table2[1Y Return vs Nifty])</f>
        <v>-0.49972805097949624</v>
      </c>
      <c r="I507">
        <v>11.572932058285801</v>
      </c>
      <c r="J507">
        <f>(Table2[[#This Row],[1M Return vs Nifty]]-AVERAGE(Table2[1M Return vs Nifty]))/_xlfn.STDEV.P(Table2[1M Return vs Nifty])</f>
        <v>1.13484101515595</v>
      </c>
      <c r="K507">
        <v>16.6315297422322</v>
      </c>
      <c r="L507">
        <f>(Table2[[#This Row],[6M Return vs Nifty]]-AVERAGE(Table2[6M Return vs Nifty]))/_xlfn.STDEV.P(Table2[6M Return vs Nifty])</f>
        <v>5.7958980069497845E-2</v>
      </c>
      <c r="M507">
        <v>-2.5631513007042801</v>
      </c>
      <c r="N507">
        <f>(Table2[[#This Row],[1W Return vs Nifty]]-AVERAGE(Table2[1W Return vs Nifty]))/_xlfn.STDEV.P(Table2[1W Return vs Nifty])</f>
        <v>-0.13286630095251312</v>
      </c>
      <c r="O507">
        <v>248.33</v>
      </c>
      <c r="P507">
        <v>234.980101729495</v>
      </c>
      <c r="Q507">
        <v>208.926129779473</v>
      </c>
      <c r="R507">
        <v>45.186119247107897</v>
      </c>
      <c r="S507" s="1">
        <f>(Table2[[#This Row],[Close Price]]-Table2[[#This Row],[20D EMA]])/Table2[[#This Row],[20D EMA]]</f>
        <v>1.9329118511657462E-3</v>
      </c>
      <c r="T507" s="1">
        <f>(Table2[[#This Row],[Close Price]]-Table2[[#This Row],[50D EMA]])/Table2[[#This Row],[50D EMA]]</f>
        <v>5.8855614448689517E-2</v>
      </c>
      <c r="U507" s="1">
        <f>(Table2[[#This Row],[Close Price]]-Table2[[#This Row],[200D EMA]])/Table2[[#This Row],[200D EMA]]</f>
        <v>0.19089938756164904</v>
      </c>
      <c r="V507">
        <v>1.1081886079972501</v>
      </c>
      <c r="W507">
        <v>242.3</v>
      </c>
      <c r="X507">
        <v>254.26</v>
      </c>
      <c r="Y507">
        <v>242.3</v>
      </c>
      <c r="Z507">
        <v>269</v>
      </c>
      <c r="AA507">
        <v>242.3</v>
      </c>
      <c r="AB507">
        <v>269</v>
      </c>
      <c r="AC507" s="1">
        <f>(Table2[[#This Row],[Close Price]]/Table2[[#This Row],[Day Low]])-1</f>
        <v>2.6867519603796852E-2</v>
      </c>
      <c r="AD507" s="1">
        <f>(Table2[[#This Row],[Day High]]/Table2[[#This Row],[Close Price]])-1</f>
        <v>2.1904264298058695E-2</v>
      </c>
      <c r="AE507" s="1">
        <f>(Table2[[#This Row],[Close Price]]/Table2[[#This Row],[Current Week Low]])-1</f>
        <v>2.6867519603796852E-2</v>
      </c>
      <c r="AF507" s="1">
        <f>(Table2[[#This Row],[Current Week High]]/Table2[[#This Row],[Close Price]])-1</f>
        <v>8.1146256179414067E-2</v>
      </c>
      <c r="AG507" s="1">
        <f>(Table2[[#This Row],[Close Price]]/Table2[[#This Row],[Current Month Low]])-1</f>
        <v>2.6867519603796852E-2</v>
      </c>
      <c r="AH507" s="1">
        <f>(Table2[[#This Row],[Current Month High]]/Table2[[#This Row],[Close Price]])-1</f>
        <v>8.1146256179414067E-2</v>
      </c>
      <c r="AI507">
        <v>8.1146256179413996</v>
      </c>
      <c r="AJ507">
        <v>46.704009433962199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0.14000000000000001</v>
      </c>
      <c r="AM507" t="s">
        <v>3203</v>
      </c>
      <c r="AN507">
        <v>-4.24</v>
      </c>
      <c r="AO507" t="s">
        <v>3202</v>
      </c>
      <c r="AP507">
        <v>-2.2839256395886999E-2</v>
      </c>
      <c r="AQ507">
        <f>(Table2[[#This Row],[Sharpe Ratio]]-AVERAGE(Table2[Sharpe Ratio]))/_xlfn.STDEV.P(Table2[Sharpe Ratio])</f>
        <v>-1.0240089313596423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-0.46380328806620369</v>
      </c>
      <c r="AS507">
        <f>_xlfn.RANK.AVG(Table2[[#This Row],[1Y Return vs Nifty Z-Score]],Table2[1Y Return vs Nifty Z-Score])</f>
        <v>482</v>
      </c>
      <c r="AT507">
        <f>_xlfn.RANK.AVG(Table2[[#This Row],[6M Return vs Nifty Z-Score]],Table2[6M Return vs Nifty Z-Score])</f>
        <v>304</v>
      </c>
      <c r="AU507">
        <f>_xlfn.RANK.AVG(Table2[[#This Row],[Sharpe Ratio Z-Score]],Table2[Sharpe Ratio Z-Score])</f>
        <v>630</v>
      </c>
      <c r="AV507">
        <f>(Table2[[#This Row],[Rank 1Y]]+Table2[[#This Row],[Rank 6M]]+Table2[[#This Row],[Rank Sharpe]])/3</f>
        <v>472</v>
      </c>
    </row>
    <row r="508" spans="1:48" x14ac:dyDescent="0.3">
      <c r="A508" t="s">
        <v>875</v>
      </c>
      <c r="B508" t="s">
        <v>876</v>
      </c>
      <c r="C508" t="s">
        <v>3159</v>
      </c>
      <c r="D508" t="s">
        <v>27</v>
      </c>
      <c r="E508">
        <v>18167.143367010998</v>
      </c>
      <c r="F508">
        <v>92.93</v>
      </c>
      <c r="G508">
        <v>-34.289421445685498</v>
      </c>
      <c r="H508">
        <f>(Table2[[#This Row],[1Y Return vs Nifty]]-AVERAGE(Table2[1Y Return vs Nifty]))/_xlfn.STDEV.P(Table2[1Y Return vs Nifty])</f>
        <v>-1.0385271172584343</v>
      </c>
      <c r="I508">
        <v>-5.2412310905254396</v>
      </c>
      <c r="J508">
        <f>(Table2[[#This Row],[1M Return vs Nifty]]-AVERAGE(Table2[1M Return vs Nifty]))/_xlfn.STDEV.P(Table2[1M Return vs Nifty])</f>
        <v>-0.45560321897135553</v>
      </c>
      <c r="K508">
        <v>0.42494031850664199</v>
      </c>
      <c r="L508">
        <f>(Table2[[#This Row],[6M Return vs Nifty]]-AVERAGE(Table2[6M Return vs Nifty]))/_xlfn.STDEV.P(Table2[6M Return vs Nifty])</f>
        <v>-0.445156845665789</v>
      </c>
      <c r="M508">
        <v>-5.70093628478116</v>
      </c>
      <c r="N508">
        <f>(Table2[[#This Row],[1W Return vs Nifty]]-AVERAGE(Table2[1W Return vs Nifty]))/_xlfn.STDEV.P(Table2[1W Return vs Nifty])</f>
        <v>-0.85940117488329038</v>
      </c>
      <c r="O508">
        <v>93.32</v>
      </c>
      <c r="P508">
        <v>90.964260144933505</v>
      </c>
      <c r="Q508">
        <v>86.406418370342806</v>
      </c>
      <c r="R508">
        <v>48.508760219784897</v>
      </c>
      <c r="S508" s="1">
        <f>(Table2[[#This Row],[Close Price]]-Table2[[#This Row],[20D EMA]])/Table2[[#This Row],[20D EMA]]</f>
        <v>-4.1791684526359448E-3</v>
      </c>
      <c r="T508" s="1">
        <f>(Table2[[#This Row],[Close Price]]-Table2[[#This Row],[50D EMA]])/Table2[[#This Row],[50D EMA]]</f>
        <v>2.1610024112046704E-2</v>
      </c>
      <c r="U508" s="1">
        <f>(Table2[[#This Row],[Close Price]]-Table2[[#This Row],[200D EMA]])/Table2[[#This Row],[200D EMA]]</f>
        <v>7.5498808453056815E-2</v>
      </c>
      <c r="V508">
        <v>0.37577921833363198</v>
      </c>
      <c r="W508">
        <v>90.01</v>
      </c>
      <c r="X508">
        <v>94.2</v>
      </c>
      <c r="Y508">
        <v>88.88</v>
      </c>
      <c r="Z508">
        <v>94.2</v>
      </c>
      <c r="AA508">
        <v>88.88</v>
      </c>
      <c r="AB508">
        <v>98.8</v>
      </c>
      <c r="AC508" s="1">
        <f>(Table2[[#This Row],[Close Price]]/Table2[[#This Row],[Day Low]])-1</f>
        <v>3.2440839906677121E-2</v>
      </c>
      <c r="AD508" s="1">
        <f>(Table2[[#This Row],[Day High]]/Table2[[#This Row],[Close Price]])-1</f>
        <v>1.3666200365866743E-2</v>
      </c>
      <c r="AE508" s="1">
        <f>(Table2[[#This Row],[Close Price]]/Table2[[#This Row],[Current Week Low]])-1</f>
        <v>4.5567056705670739E-2</v>
      </c>
      <c r="AF508" s="1">
        <f>(Table2[[#This Row],[Current Week High]]/Table2[[#This Row],[Close Price]])-1</f>
        <v>1.3666200365866743E-2</v>
      </c>
      <c r="AG508" s="1">
        <f>(Table2[[#This Row],[Close Price]]/Table2[[#This Row],[Current Month Low]])-1</f>
        <v>4.5567056705670739E-2</v>
      </c>
      <c r="AH508" s="1">
        <f>(Table2[[#This Row],[Current Month High]]/Table2[[#This Row],[Close Price]])-1</f>
        <v>6.3165823738297489E-2</v>
      </c>
      <c r="AI508">
        <v>19.875174862799899</v>
      </c>
      <c r="AJ508">
        <v>42.859338970023003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0.12</v>
      </c>
      <c r="AM508" t="s">
        <v>3203</v>
      </c>
      <c r="AN508">
        <v>-7.6</v>
      </c>
      <c r="AO508" t="s">
        <v>3202</v>
      </c>
      <c r="AP508">
        <v>8.6301579377923002E-2</v>
      </c>
      <c r="AQ508">
        <f>(Table2[[#This Row],[Sharpe Ratio]]-AVERAGE(Table2[Sharpe Ratio]))/_xlfn.STDEV.P(Table2[Sharpe Ratio])</f>
        <v>0.25035017122044106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-2.5483381855584284</v>
      </c>
      <c r="AS508">
        <f>_xlfn.RANK.AVG(Table2[[#This Row],[1Y Return vs Nifty Z-Score]],Table2[1Y Return vs Nifty Z-Score])</f>
        <v>675</v>
      </c>
      <c r="AT508">
        <f>_xlfn.RANK.AVG(Table2[[#This Row],[6M Return vs Nifty Z-Score]],Table2[6M Return vs Nifty Z-Score])</f>
        <v>469</v>
      </c>
      <c r="AU508">
        <f>_xlfn.RANK.AVG(Table2[[#This Row],[Sharpe Ratio Z-Score]],Table2[Sharpe Ratio Z-Score])</f>
        <v>277</v>
      </c>
      <c r="AV508">
        <f>(Table2[[#This Row],[Rank 1Y]]+Table2[[#This Row],[Rank 6M]]+Table2[[#This Row],[Rank Sharpe]])/3</f>
        <v>473.66666666666669</v>
      </c>
    </row>
    <row r="509" spans="1:48" x14ac:dyDescent="0.3">
      <c r="A509" t="s">
        <v>1079</v>
      </c>
      <c r="B509" t="s">
        <v>1080</v>
      </c>
      <c r="C509" t="s">
        <v>3158</v>
      </c>
      <c r="D509" t="s">
        <v>24</v>
      </c>
      <c r="E509">
        <v>12269.970761664001</v>
      </c>
      <c r="F509">
        <v>165.66</v>
      </c>
      <c r="G509">
        <v>0.19850461248954299</v>
      </c>
      <c r="H509">
        <f>(Table2[[#This Row],[1Y Return vs Nifty]]-AVERAGE(Table2[1Y Return vs Nifty]))/_xlfn.STDEV.P(Table2[1Y Return vs Nifty])</f>
        <v>-0.46879204803314711</v>
      </c>
      <c r="I509">
        <v>-3.0698740962759499</v>
      </c>
      <c r="J509">
        <f>(Table2[[#This Row],[1M Return vs Nifty]]-AVERAGE(Table2[1M Return vs Nifty]))/_xlfn.STDEV.P(Table2[1M Return vs Nifty])</f>
        <v>-0.25021552401609071</v>
      </c>
      <c r="K509">
        <v>12.6919598571041</v>
      </c>
      <c r="L509">
        <f>(Table2[[#This Row],[6M Return vs Nifty]]-AVERAGE(Table2[6M Return vs Nifty]))/_xlfn.STDEV.P(Table2[6M Return vs Nifty])</f>
        <v>-6.4340653985306182E-2</v>
      </c>
      <c r="M509">
        <v>-4.0942034334670998</v>
      </c>
      <c r="N509">
        <f>(Table2[[#This Row],[1W Return vs Nifty]]-AVERAGE(Table2[1W Return vs Nifty]))/_xlfn.STDEV.P(Table2[1W Return vs Nifty])</f>
        <v>-0.48737203474342622</v>
      </c>
      <c r="O509">
        <v>167.25</v>
      </c>
      <c r="P509">
        <v>164.787866656343</v>
      </c>
      <c r="Q509">
        <v>153.95302283258999</v>
      </c>
      <c r="R509">
        <v>43.4549463248809</v>
      </c>
      <c r="S509" s="1">
        <f>(Table2[[#This Row],[Close Price]]-Table2[[#This Row],[20D EMA]])/Table2[[#This Row],[20D EMA]]</f>
        <v>-9.5067264573991239E-3</v>
      </c>
      <c r="T509" s="1">
        <f>(Table2[[#This Row],[Close Price]]-Table2[[#This Row],[50D EMA]])/Table2[[#This Row],[50D EMA]]</f>
        <v>5.2924609156800913E-3</v>
      </c>
      <c r="U509" s="1">
        <f>(Table2[[#This Row],[Close Price]]-Table2[[#This Row],[200D EMA]])/Table2[[#This Row],[200D EMA]]</f>
        <v>7.6042528766325571E-2</v>
      </c>
      <c r="V509">
        <v>0.72244409011837696</v>
      </c>
      <c r="W509">
        <v>164.15</v>
      </c>
      <c r="X509">
        <v>167.49</v>
      </c>
      <c r="Y509">
        <v>163.41999999999999</v>
      </c>
      <c r="Z509">
        <v>169.44</v>
      </c>
      <c r="AA509">
        <v>163.41999999999999</v>
      </c>
      <c r="AB509">
        <v>174.33</v>
      </c>
      <c r="AC509" s="1">
        <f>(Table2[[#This Row],[Close Price]]/Table2[[#This Row],[Day Low]])-1</f>
        <v>9.1989034419737159E-3</v>
      </c>
      <c r="AD509" s="1">
        <f>(Table2[[#This Row],[Day High]]/Table2[[#This Row],[Close Price]])-1</f>
        <v>1.1046722202100678E-2</v>
      </c>
      <c r="AE509" s="1">
        <f>(Table2[[#This Row],[Close Price]]/Table2[[#This Row],[Current Week Low]])-1</f>
        <v>1.370701260555629E-2</v>
      </c>
      <c r="AF509" s="1">
        <f>(Table2[[#This Row],[Current Week High]]/Table2[[#This Row],[Close Price]])-1</f>
        <v>2.2817819630568614E-2</v>
      </c>
      <c r="AG509" s="1">
        <f>(Table2[[#This Row],[Close Price]]/Table2[[#This Row],[Current Month Low]])-1</f>
        <v>1.370701260555629E-2</v>
      </c>
      <c r="AH509" s="1">
        <f>(Table2[[#This Row],[Current Month High]]/Table2[[#This Row],[Close Price]])-1</f>
        <v>5.2336110105034583E-2</v>
      </c>
      <c r="AI509">
        <v>6.7366896052154903</v>
      </c>
      <c r="AJ509">
        <v>33.435360451067197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</v>
      </c>
      <c r="AM509" t="s">
        <v>3204</v>
      </c>
      <c r="AN509">
        <v>-2.56</v>
      </c>
      <c r="AO509" t="s">
        <v>3202</v>
      </c>
      <c r="AP509">
        <v>-1.7521383219022999E-2</v>
      </c>
      <c r="AQ509">
        <f>(Table2[[#This Row],[Sharpe Ratio]]-AVERAGE(Table2[Sharpe Ratio]))/_xlfn.STDEV.P(Table2[Sharpe Ratio])</f>
        <v>-0.96191594809398429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-2.2326362088719547</v>
      </c>
      <c r="AS509">
        <f>_xlfn.RANK.AVG(Table2[[#This Row],[1Y Return vs Nifty Z-Score]],Table2[1Y Return vs Nifty Z-Score])</f>
        <v>467</v>
      </c>
      <c r="AT509">
        <f>_xlfn.RANK.AVG(Table2[[#This Row],[6M Return vs Nifty Z-Score]],Table2[6M Return vs Nifty Z-Score])</f>
        <v>339</v>
      </c>
      <c r="AU509">
        <f>_xlfn.RANK.AVG(Table2[[#This Row],[Sharpe Ratio Z-Score]],Table2[Sharpe Ratio Z-Score])</f>
        <v>617</v>
      </c>
      <c r="AV509">
        <f>(Table2[[#This Row],[Rank 1Y]]+Table2[[#This Row],[Rank 6M]]+Table2[[#This Row],[Rank Sharpe]])/3</f>
        <v>474.33333333333331</v>
      </c>
    </row>
    <row r="510" spans="1:48" x14ac:dyDescent="0.3">
      <c r="A510" t="s">
        <v>1353</v>
      </c>
      <c r="B510" t="s">
        <v>1354</v>
      </c>
      <c r="C510" t="s">
        <v>3163</v>
      </c>
      <c r="D510" t="s">
        <v>216</v>
      </c>
      <c r="E510">
        <v>8445.8150859300004</v>
      </c>
      <c r="F510">
        <v>213.45</v>
      </c>
      <c r="G510">
        <v>-4.1033925627977696</v>
      </c>
      <c r="H510">
        <f>(Table2[[#This Row],[1Y Return vs Nifty]]-AVERAGE(Table2[1Y Return vs Nifty]))/_xlfn.STDEV.P(Table2[1Y Return vs Nifty])</f>
        <v>-0.53985870715402562</v>
      </c>
      <c r="I510">
        <v>-12.608727759653499</v>
      </c>
      <c r="J510">
        <f>(Table2[[#This Row],[1M Return vs Nifty]]-AVERAGE(Table2[1M Return vs Nifty]))/_xlfn.STDEV.P(Table2[1M Return vs Nifty])</f>
        <v>-1.1524914609648493</v>
      </c>
      <c r="K510">
        <v>-15.5542204312853</v>
      </c>
      <c r="L510">
        <f>(Table2[[#This Row],[6M Return vs Nifty]]-AVERAGE(Table2[6M Return vs Nifty]))/_xlfn.STDEV.P(Table2[6M Return vs Nifty])</f>
        <v>-0.94121239720701966</v>
      </c>
      <c r="M510">
        <v>-1.4976254059065</v>
      </c>
      <c r="N510">
        <f>(Table2[[#This Row],[1W Return vs Nifty]]-AVERAGE(Table2[1W Return vs Nifty]))/_xlfn.STDEV.P(Table2[1W Return vs Nifty])</f>
        <v>0.11384968678258413</v>
      </c>
      <c r="O510">
        <v>212.33</v>
      </c>
      <c r="P510">
        <v>207.80331814795201</v>
      </c>
      <c r="Q510">
        <v>199.69449934348901</v>
      </c>
      <c r="R510">
        <v>51.406370125814803</v>
      </c>
      <c r="S510" s="1">
        <f>(Table2[[#This Row],[Close Price]]-Table2[[#This Row],[20D EMA]])/Table2[[#This Row],[20D EMA]]</f>
        <v>5.2748080817594124E-3</v>
      </c>
      <c r="T510" s="1">
        <f>(Table2[[#This Row],[Close Price]]-Table2[[#This Row],[50D EMA]])/Table2[[#This Row],[50D EMA]]</f>
        <v>2.7173203500184949E-2</v>
      </c>
      <c r="U510" s="1">
        <f>(Table2[[#This Row],[Close Price]]-Table2[[#This Row],[200D EMA]])/Table2[[#This Row],[200D EMA]]</f>
        <v>6.8882721866316998E-2</v>
      </c>
      <c r="V510">
        <v>0.89811344171222596</v>
      </c>
      <c r="W510">
        <v>208.53</v>
      </c>
      <c r="X510">
        <v>216</v>
      </c>
      <c r="Y510">
        <v>204.5</v>
      </c>
      <c r="Z510">
        <v>222.8</v>
      </c>
      <c r="AA510">
        <v>195</v>
      </c>
      <c r="AB510">
        <v>222.8</v>
      </c>
      <c r="AC510" s="1">
        <f>(Table2[[#This Row],[Close Price]]/Table2[[#This Row],[Day Low]])-1</f>
        <v>2.3593727521219909E-2</v>
      </c>
      <c r="AD510" s="1">
        <f>(Table2[[#This Row],[Day High]]/Table2[[#This Row],[Close Price]])-1</f>
        <v>1.1946591707659993E-2</v>
      </c>
      <c r="AE510" s="1">
        <f>(Table2[[#This Row],[Close Price]]/Table2[[#This Row],[Current Week Low]])-1</f>
        <v>4.3765281173594017E-2</v>
      </c>
      <c r="AF510" s="1">
        <f>(Table2[[#This Row],[Current Week High]]/Table2[[#This Row],[Close Price]])-1</f>
        <v>4.3804169594753084E-2</v>
      </c>
      <c r="AG510" s="1">
        <f>(Table2[[#This Row],[Close Price]]/Table2[[#This Row],[Current Month Low]])-1</f>
        <v>9.4615384615384546E-2</v>
      </c>
      <c r="AH510" s="1">
        <f>(Table2[[#This Row],[Current Month High]]/Table2[[#This Row],[Close Price]])-1</f>
        <v>4.3804169594753084E-2</v>
      </c>
      <c r="AI510">
        <v>44.296088076832902</v>
      </c>
      <c r="AJ510">
        <v>47.767393561786101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-0.03</v>
      </c>
      <c r="AM510" t="s">
        <v>3202</v>
      </c>
      <c r="AN510">
        <v>2.72</v>
      </c>
      <c r="AO510" t="s">
        <v>3203</v>
      </c>
      <c r="AP510">
        <v>8.0957933245905001E-2</v>
      </c>
      <c r="AQ510">
        <f>(Table2[[#This Row],[Sharpe Ratio]]-AVERAGE(Table2[Sharpe Ratio]))/_xlfn.STDEV.P(Table2[Sharpe Ratio])</f>
        <v>0.18795625567981911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-2.3317566228634914</v>
      </c>
      <c r="AS510">
        <f>_xlfn.RANK.AVG(Table2[[#This Row],[1Y Return vs Nifty Z-Score]],Table2[1Y Return vs Nifty Z-Score])</f>
        <v>494</v>
      </c>
      <c r="AT510">
        <f>_xlfn.RANK.AVG(Table2[[#This Row],[6M Return vs Nifty Z-Score]],Table2[6M Return vs Nifty Z-Score])</f>
        <v>634</v>
      </c>
      <c r="AU510">
        <f>_xlfn.RANK.AVG(Table2[[#This Row],[Sharpe Ratio Z-Score]],Table2[Sharpe Ratio Z-Score])</f>
        <v>297</v>
      </c>
      <c r="AV510">
        <f>(Table2[[#This Row],[Rank 1Y]]+Table2[[#This Row],[Rank 6M]]+Table2[[#This Row],[Rank Sharpe]])/3</f>
        <v>475</v>
      </c>
    </row>
    <row r="511" spans="1:48" x14ac:dyDescent="0.3">
      <c r="A511" t="s">
        <v>58</v>
      </c>
      <c r="B511" t="s">
        <v>59</v>
      </c>
      <c r="C511" t="s">
        <v>3164</v>
      </c>
      <c r="D511" t="s">
        <v>60</v>
      </c>
      <c r="E511">
        <v>389885.91597878898</v>
      </c>
      <c r="F511">
        <v>12400.85</v>
      </c>
      <c r="G511">
        <v>-8.9248211694615307</v>
      </c>
      <c r="H511">
        <f>(Table2[[#This Row],[1Y Return vs Nifty]]-AVERAGE(Table2[1Y Return vs Nifty]))/_xlfn.STDEV.P(Table2[1Y Return vs Nifty])</f>
        <v>-0.61950794313153146</v>
      </c>
      <c r="I511">
        <v>-3.2855470738235</v>
      </c>
      <c r="J511">
        <f>(Table2[[#This Row],[1M Return vs Nifty]]-AVERAGE(Table2[1M Return vs Nifty]))/_xlfn.STDEV.P(Table2[1M Return vs Nifty])</f>
        <v>-0.27061593529804145</v>
      </c>
      <c r="K511">
        <v>-5.9288686593796402</v>
      </c>
      <c r="L511">
        <f>(Table2[[#This Row],[6M Return vs Nifty]]-AVERAGE(Table2[6M Return vs Nifty]))/_xlfn.STDEV.P(Table2[6M Return vs Nifty])</f>
        <v>-0.64240388925373482</v>
      </c>
      <c r="M511">
        <v>-1.45898688616635</v>
      </c>
      <c r="N511">
        <f>(Table2[[#This Row],[1W Return vs Nifty]]-AVERAGE(Table2[1W Return vs Nifty]))/_xlfn.STDEV.P(Table2[1W Return vs Nifty])</f>
        <v>0.1227961991187506</v>
      </c>
      <c r="O511">
        <v>12322.22</v>
      </c>
      <c r="P511">
        <v>12374.8853099485</v>
      </c>
      <c r="Q511">
        <v>11803.079562274601</v>
      </c>
      <c r="R511">
        <v>58.6435415987333</v>
      </c>
      <c r="S511" s="1">
        <f>(Table2[[#This Row],[Close Price]]-Table2[[#This Row],[20D EMA]])/Table2[[#This Row],[20D EMA]]</f>
        <v>6.3811553437611909E-3</v>
      </c>
      <c r="T511" s="1">
        <f>(Table2[[#This Row],[Close Price]]-Table2[[#This Row],[50D EMA]])/Table2[[#This Row],[50D EMA]]</f>
        <v>2.098176217489969E-3</v>
      </c>
      <c r="U511" s="1">
        <f>(Table2[[#This Row],[Close Price]]-Table2[[#This Row],[200D EMA]])/Table2[[#This Row],[200D EMA]]</f>
        <v>5.0645294270150763E-2</v>
      </c>
      <c r="V511">
        <v>1.0447911637520599</v>
      </c>
      <c r="W511">
        <v>12151.35</v>
      </c>
      <c r="X511">
        <v>12427</v>
      </c>
      <c r="Y511">
        <v>12098</v>
      </c>
      <c r="Z511">
        <v>12427</v>
      </c>
      <c r="AA511">
        <v>12094.7</v>
      </c>
      <c r="AB511">
        <v>12525</v>
      </c>
      <c r="AC511" s="1">
        <f>(Table2[[#This Row],[Close Price]]/Table2[[#This Row],[Day Low]])-1</f>
        <v>2.0532698012978079E-2</v>
      </c>
      <c r="AD511" s="1">
        <f>(Table2[[#This Row],[Day High]]/Table2[[#This Row],[Close Price]])-1</f>
        <v>2.1087264179471266E-3</v>
      </c>
      <c r="AE511" s="1">
        <f>(Table2[[#This Row],[Close Price]]/Table2[[#This Row],[Current Week Low]])-1</f>
        <v>2.5033063316250548E-2</v>
      </c>
      <c r="AF511" s="1">
        <f>(Table2[[#This Row],[Current Week High]]/Table2[[#This Row],[Close Price]])-1</f>
        <v>2.1087264179471266E-3</v>
      </c>
      <c r="AG511" s="1">
        <f>(Table2[[#This Row],[Close Price]]/Table2[[#This Row],[Current Month Low]])-1</f>
        <v>2.5312740291201896E-2</v>
      </c>
      <c r="AH511" s="1">
        <f>(Table2[[#This Row],[Current Month High]]/Table2[[#This Row],[Close Price]])-1</f>
        <v>1.0011410508150576E-2</v>
      </c>
      <c r="AI511">
        <v>10.315018728554801</v>
      </c>
      <c r="AJ511">
        <v>27.349514513255201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</v>
      </c>
      <c r="AM511" t="s">
        <v>3204</v>
      </c>
      <c r="AN511">
        <v>-0.77</v>
      </c>
      <c r="AO511" t="s">
        <v>3202</v>
      </c>
      <c r="AP511">
        <v>6.3705242075873997E-2</v>
      </c>
      <c r="AQ511">
        <f>(Table2[[#This Row],[Sharpe Ratio]]-AVERAGE(Table2[Sharpe Ratio]))/_xlfn.STDEV.P(Table2[Sharpe Ratio])</f>
        <v>-1.3491020041043021E-2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531</v>
      </c>
      <c r="AT511">
        <f>_xlfn.RANK.AVG(Table2[[#This Row],[6M Return vs Nifty Z-Score]],Table2[6M Return vs Nifty Z-Score])</f>
        <v>540</v>
      </c>
      <c r="AU511">
        <f>_xlfn.RANK.AVG(Table2[[#This Row],[Sharpe Ratio Z-Score]],Table2[Sharpe Ratio Z-Score])</f>
        <v>357</v>
      </c>
      <c r="AV511">
        <f>(Table2[[#This Row],[Rank 1Y]]+Table2[[#This Row],[Rank 6M]]+Table2[[#This Row],[Rank Sharpe]])/3</f>
        <v>476</v>
      </c>
    </row>
    <row r="512" spans="1:48" x14ac:dyDescent="0.3">
      <c r="A512" t="s">
        <v>631</v>
      </c>
      <c r="B512" t="s">
        <v>632</v>
      </c>
      <c r="C512" t="s">
        <v>3166</v>
      </c>
      <c r="D512" t="s">
        <v>633</v>
      </c>
      <c r="E512">
        <v>30650.160724295001</v>
      </c>
      <c r="F512">
        <v>1261.8499999999999</v>
      </c>
      <c r="G512">
        <v>-29.120533451222499</v>
      </c>
      <c r="H512">
        <f>(Table2[[#This Row],[1Y Return vs Nifty]]-AVERAGE(Table2[1Y Return vs Nifty]))/_xlfn.STDEV.P(Table2[1Y Return vs Nifty])</f>
        <v>-0.95313790729621128</v>
      </c>
      <c r="I512">
        <v>8.8247781838690695</v>
      </c>
      <c r="J512">
        <f>(Table2[[#This Row],[1M Return vs Nifty]]-AVERAGE(Table2[1M Return vs Nifty]))/_xlfn.STDEV.P(Table2[1M Return vs Nifty])</f>
        <v>0.87489435915066927</v>
      </c>
      <c r="K512">
        <v>18.454376359912199</v>
      </c>
      <c r="L512">
        <f>(Table2[[#This Row],[6M Return vs Nifty]]-AVERAGE(Table2[6M Return vs Nifty]))/_xlfn.STDEV.P(Table2[6M Return vs Nifty])</f>
        <v>0.11454725766850084</v>
      </c>
      <c r="M512">
        <v>-2.26529244498396</v>
      </c>
      <c r="N512">
        <f>(Table2[[#This Row],[1W Return vs Nifty]]-AVERAGE(Table2[1W Return vs Nifty]))/_xlfn.STDEV.P(Table2[1W Return vs Nifty])</f>
        <v>-6.3898909213402758E-2</v>
      </c>
      <c r="O512">
        <v>1222.6400000000001</v>
      </c>
      <c r="P512">
        <v>1164.0883403790001</v>
      </c>
      <c r="Q512">
        <v>1119.6785847138799</v>
      </c>
      <c r="R512">
        <v>59.8042885141829</v>
      </c>
      <c r="S512" s="1">
        <f>(Table2[[#This Row],[Close Price]]-Table2[[#This Row],[20D EMA]])/Table2[[#This Row],[20D EMA]]</f>
        <v>3.2069946999934408E-2</v>
      </c>
      <c r="T512" s="1">
        <f>(Table2[[#This Row],[Close Price]]-Table2[[#This Row],[50D EMA]])/Table2[[#This Row],[50D EMA]]</f>
        <v>8.3981306426598928E-2</v>
      </c>
      <c r="U512" s="1">
        <f>(Table2[[#This Row],[Close Price]]-Table2[[#This Row],[200D EMA]])/Table2[[#This Row],[200D EMA]]</f>
        <v>0.12697520272967458</v>
      </c>
      <c r="V512">
        <v>1.3326002744773799</v>
      </c>
      <c r="W512">
        <v>1254.5</v>
      </c>
      <c r="X512">
        <v>1289</v>
      </c>
      <c r="Y512">
        <v>1216</v>
      </c>
      <c r="Z512">
        <v>1294.2</v>
      </c>
      <c r="AA512">
        <v>1216</v>
      </c>
      <c r="AB512">
        <v>1300.2</v>
      </c>
      <c r="AC512" s="1">
        <f>(Table2[[#This Row],[Close Price]]/Table2[[#This Row],[Day Low]])-1</f>
        <v>5.8589079314466108E-3</v>
      </c>
      <c r="AD512" s="1">
        <f>(Table2[[#This Row],[Day High]]/Table2[[#This Row],[Close Price]])-1</f>
        <v>2.151602805404762E-2</v>
      </c>
      <c r="AE512" s="1">
        <f>(Table2[[#This Row],[Close Price]]/Table2[[#This Row],[Current Week Low]])-1</f>
        <v>3.7705592105263142E-2</v>
      </c>
      <c r="AF512" s="1">
        <f>(Table2[[#This Row],[Current Week High]]/Table2[[#This Row],[Close Price]])-1</f>
        <v>2.5636961603994202E-2</v>
      </c>
      <c r="AG512" s="1">
        <f>(Table2[[#This Row],[Close Price]]/Table2[[#This Row],[Current Month Low]])-1</f>
        <v>3.7705592105263142E-2</v>
      </c>
      <c r="AH512" s="1">
        <f>(Table2[[#This Row],[Current Month High]]/Table2[[#This Row],[Close Price]])-1</f>
        <v>3.0391884930855539E-2</v>
      </c>
      <c r="AI512">
        <v>17.914173633950099</v>
      </c>
      <c r="AJ512">
        <v>42.4129563794368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0.01</v>
      </c>
      <c r="AM512" t="s">
        <v>3203</v>
      </c>
      <c r="AN512">
        <v>4.83</v>
      </c>
      <c r="AO512" t="s">
        <v>3203</v>
      </c>
      <c r="AP512">
        <v>1.6392775005012E-2</v>
      </c>
      <c r="AQ512">
        <f>(Table2[[#This Row],[Sharpe Ratio]]-AVERAGE(Table2[Sharpe Ratio]))/_xlfn.STDEV.P(Table2[Sharpe Ratio])</f>
        <v>-0.56592469575732951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-0.5935198954477735</v>
      </c>
      <c r="AS512">
        <f>_xlfn.RANK.AVG(Table2[[#This Row],[1Y Return vs Nifty Z-Score]],Table2[1Y Return vs Nifty Z-Score])</f>
        <v>659</v>
      </c>
      <c r="AT512">
        <f>_xlfn.RANK.AVG(Table2[[#This Row],[6M Return vs Nifty Z-Score]],Table2[6M Return vs Nifty Z-Score])</f>
        <v>287</v>
      </c>
      <c r="AU512">
        <f>_xlfn.RANK.AVG(Table2[[#This Row],[Sharpe Ratio Z-Score]],Table2[Sharpe Ratio Z-Score])</f>
        <v>490</v>
      </c>
      <c r="AV512">
        <f>(Table2[[#This Row],[Rank 1Y]]+Table2[[#This Row],[Rank 6M]]+Table2[[#This Row],[Rank Sharpe]])/3</f>
        <v>478.66666666666669</v>
      </c>
    </row>
    <row r="513" spans="1:48" x14ac:dyDescent="0.3">
      <c r="A513" t="s">
        <v>287</v>
      </c>
      <c r="B513" t="s">
        <v>288</v>
      </c>
      <c r="C513" t="s">
        <v>3162</v>
      </c>
      <c r="D513" t="s">
        <v>54</v>
      </c>
      <c r="E513">
        <v>97412.615713319901</v>
      </c>
      <c r="F513">
        <v>2431.4</v>
      </c>
      <c r="G513">
        <v>9.2748287437035408</v>
      </c>
      <c r="H513">
        <f>(Table2[[#This Row],[1Y Return vs Nifty]]-AVERAGE(Table2[1Y Return vs Nifty]))/_xlfn.STDEV.P(Table2[1Y Return vs Nifty])</f>
        <v>-0.31885261275119892</v>
      </c>
      <c r="I513">
        <v>9.3209028414289499</v>
      </c>
      <c r="J513">
        <f>(Table2[[#This Row],[1M Return vs Nifty]]-AVERAGE(Table2[1M Return vs Nifty]))/_xlfn.STDEV.P(Table2[1M Return vs Nifty])</f>
        <v>0.92182257044736304</v>
      </c>
      <c r="K513">
        <v>-7.9313562727111903E-2</v>
      </c>
      <c r="L513">
        <f>(Table2[[#This Row],[6M Return vs Nifty]]-AVERAGE(Table2[6M Return vs Nifty]))/_xlfn.STDEV.P(Table2[6M Return vs Nifty])</f>
        <v>-0.46081085535309207</v>
      </c>
      <c r="M513">
        <v>0.19689307076755</v>
      </c>
      <c r="N513">
        <f>(Table2[[#This Row],[1W Return vs Nifty]]-AVERAGE(Table2[1W Return vs Nifty]))/_xlfn.STDEV.P(Table2[1W Return vs Nifty])</f>
        <v>0.50620505022248685</v>
      </c>
      <c r="O513">
        <v>2372.64</v>
      </c>
      <c r="P513">
        <v>2277.1727166247001</v>
      </c>
      <c r="Q513">
        <v>2119.3741222274198</v>
      </c>
      <c r="R513">
        <v>57.572513214954597</v>
      </c>
      <c r="S513" s="1">
        <f>(Table2[[#This Row],[Close Price]]-Table2[[#This Row],[20D EMA]])/Table2[[#This Row],[20D EMA]]</f>
        <v>2.4765661878751188E-2</v>
      </c>
      <c r="T513" s="1">
        <f>(Table2[[#This Row],[Close Price]]-Table2[[#This Row],[50D EMA]])/Table2[[#This Row],[50D EMA]]</f>
        <v>6.772752995385467E-2</v>
      </c>
      <c r="U513" s="1">
        <f>(Table2[[#This Row],[Close Price]]-Table2[[#This Row],[200D EMA]])/Table2[[#This Row],[200D EMA]]</f>
        <v>0.14722548251398265</v>
      </c>
      <c r="V513">
        <v>0.93089780014785395</v>
      </c>
      <c r="W513">
        <v>2421</v>
      </c>
      <c r="X513">
        <v>2460</v>
      </c>
      <c r="Y513">
        <v>2394.0500000000002</v>
      </c>
      <c r="Z513">
        <v>2508</v>
      </c>
      <c r="AA513">
        <v>2371</v>
      </c>
      <c r="AB513">
        <v>2555.4</v>
      </c>
      <c r="AC513" s="1">
        <f>(Table2[[#This Row],[Close Price]]/Table2[[#This Row],[Day Low]])-1</f>
        <v>4.2957455596861482E-3</v>
      </c>
      <c r="AD513" s="1">
        <f>(Table2[[#This Row],[Day High]]/Table2[[#This Row],[Close Price]])-1</f>
        <v>1.1762770420334023E-2</v>
      </c>
      <c r="AE513" s="1">
        <f>(Table2[[#This Row],[Close Price]]/Table2[[#This Row],[Current Week Low]])-1</f>
        <v>1.5601177920260501E-2</v>
      </c>
      <c r="AF513" s="1">
        <f>(Table2[[#This Row],[Current Week High]]/Table2[[#This Row],[Close Price]])-1</f>
        <v>3.1504483013901519E-2</v>
      </c>
      <c r="AG513" s="1">
        <f>(Table2[[#This Row],[Close Price]]/Table2[[#This Row],[Current Month Low]])-1</f>
        <v>2.5474483340362841E-2</v>
      </c>
      <c r="AH513" s="1">
        <f>(Table2[[#This Row],[Current Month High]]/Table2[[#This Row],[Close Price]])-1</f>
        <v>5.0999424200049326E-2</v>
      </c>
      <c r="AI513">
        <v>5.0999424200049299</v>
      </c>
      <c r="AJ513">
        <v>44.463919669647296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-0.05</v>
      </c>
      <c r="AM513" t="s">
        <v>3202</v>
      </c>
      <c r="AN513">
        <v>0.18</v>
      </c>
      <c r="AO513" t="s">
        <v>3203</v>
      </c>
      <c r="AQ513">
        <f>(Table2[[#This Row],[Sharpe Ratio]]-AVERAGE(Table2[Sharpe Ratio]))/_xlfn.STDEV.P(Table2[Sharpe Ratio])</f>
        <v>-0.7573313484192038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-0.10896719585364489</v>
      </c>
      <c r="AS513">
        <f>_xlfn.RANK.AVG(Table2[[#This Row],[1Y Return vs Nifty Z-Score]],Table2[1Y Return vs Nifty Z-Score])</f>
        <v>399</v>
      </c>
      <c r="AT513">
        <f>_xlfn.RANK.AVG(Table2[[#This Row],[6M Return vs Nifty Z-Score]],Table2[6M Return vs Nifty Z-Score])</f>
        <v>476</v>
      </c>
      <c r="AU513">
        <f>_xlfn.RANK.AVG(Table2[[#This Row],[Sharpe Ratio Z-Score]],Table2[Sharpe Ratio Z-Score])</f>
        <v>563.5</v>
      </c>
      <c r="AV513">
        <f>(Table2[[#This Row],[Rank 1Y]]+Table2[[#This Row],[Rank 6M]]+Table2[[#This Row],[Rank Sharpe]])/3</f>
        <v>479.5</v>
      </c>
    </row>
    <row r="514" spans="1:48" x14ac:dyDescent="0.3">
      <c r="A514" t="s">
        <v>1890</v>
      </c>
      <c r="B514" t="s">
        <v>1891</v>
      </c>
      <c r="C514" t="s">
        <v>3170</v>
      </c>
      <c r="D514" t="s">
        <v>276</v>
      </c>
      <c r="E514">
        <v>3830.03732631</v>
      </c>
      <c r="F514">
        <v>1220.05</v>
      </c>
      <c r="G514">
        <v>-22.905607903274699</v>
      </c>
      <c r="H514">
        <f>(Table2[[#This Row],[1Y Return vs Nifty]]-AVERAGE(Table2[1Y Return vs Nifty]))/_xlfn.STDEV.P(Table2[1Y Return vs Nifty])</f>
        <v>-0.85046832283592111</v>
      </c>
      <c r="I514">
        <v>-1.3328467064921901</v>
      </c>
      <c r="J514">
        <f>(Table2[[#This Row],[1M Return vs Nifty]]-AVERAGE(Table2[1M Return vs Nifty]))/_xlfn.STDEV.P(Table2[1M Return vs Nifty])</f>
        <v>-8.5910873695262596E-2</v>
      </c>
      <c r="K514">
        <v>35.773078952266502</v>
      </c>
      <c r="L514">
        <f>(Table2[[#This Row],[6M Return vs Nifty]]-AVERAGE(Table2[6M Return vs Nifty]))/_xlfn.STDEV.P(Table2[6M Return vs Nifty])</f>
        <v>0.65218741918578926</v>
      </c>
      <c r="M514">
        <v>-2.91715324578727</v>
      </c>
      <c r="N514">
        <f>(Table2[[#This Row],[1W Return vs Nifty]]-AVERAGE(Table2[1W Return vs Nifty]))/_xlfn.STDEV.P(Table2[1W Return vs Nifty])</f>
        <v>-0.21483328079571143</v>
      </c>
      <c r="O514">
        <v>1222.99</v>
      </c>
      <c r="P514">
        <v>1157.9373444404</v>
      </c>
      <c r="Q514">
        <v>1065.43724138537</v>
      </c>
      <c r="R514">
        <v>47.144872199806102</v>
      </c>
      <c r="S514" s="1">
        <f>(Table2[[#This Row],[Close Price]]-Table2[[#This Row],[20D EMA]])/Table2[[#This Row],[20D EMA]]</f>
        <v>-2.4039444312709463E-3</v>
      </c>
      <c r="T514" s="1">
        <f>(Table2[[#This Row],[Close Price]]-Table2[[#This Row],[50D EMA]])/Table2[[#This Row],[50D EMA]]</f>
        <v>5.364077413844643E-2</v>
      </c>
      <c r="U514" s="1">
        <f>(Table2[[#This Row],[Close Price]]-Table2[[#This Row],[200D EMA]])/Table2[[#This Row],[200D EMA]]</f>
        <v>0.14511672073109586</v>
      </c>
      <c r="V514">
        <v>0.53654924717538699</v>
      </c>
      <c r="W514">
        <v>1200</v>
      </c>
      <c r="X514">
        <v>1225</v>
      </c>
      <c r="Y514">
        <v>1191.5999999999999</v>
      </c>
      <c r="Z514">
        <v>1248</v>
      </c>
      <c r="AA514">
        <v>1185.05</v>
      </c>
      <c r="AB514">
        <v>1264</v>
      </c>
      <c r="AC514" s="1">
        <f>(Table2[[#This Row],[Close Price]]/Table2[[#This Row],[Day Low]])-1</f>
        <v>1.6708333333333325E-2</v>
      </c>
      <c r="AD514" s="1">
        <f>(Table2[[#This Row],[Day High]]/Table2[[#This Row],[Close Price]])-1</f>
        <v>4.0572107700505011E-3</v>
      </c>
      <c r="AE514" s="1">
        <f>(Table2[[#This Row],[Close Price]]/Table2[[#This Row],[Current Week Low]])-1</f>
        <v>2.3875461564283329E-2</v>
      </c>
      <c r="AF514" s="1">
        <f>(Table2[[#This Row],[Current Week High]]/Table2[[#This Row],[Close Price]])-1</f>
        <v>2.2908897176345366E-2</v>
      </c>
      <c r="AG514" s="1">
        <f>(Table2[[#This Row],[Close Price]]/Table2[[#This Row],[Current Month Low]])-1</f>
        <v>2.9534618792456113E-2</v>
      </c>
      <c r="AH514" s="1">
        <f>(Table2[[#This Row],[Current Month High]]/Table2[[#This Row],[Close Price]])-1</f>
        <v>3.6023113806811224E-2</v>
      </c>
      <c r="AI514">
        <v>12.700299168066801</v>
      </c>
      <c r="AJ514">
        <v>62.316237610590001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7.0000000000000007E-2</v>
      </c>
      <c r="AM514" t="s">
        <v>3203</v>
      </c>
      <c r="AN514">
        <v>-2.87</v>
      </c>
      <c r="AO514" t="s">
        <v>3202</v>
      </c>
      <c r="AP514">
        <v>-4.8444808034716999E-2</v>
      </c>
      <c r="AQ514">
        <f>(Table2[[#This Row],[Sharpe Ratio]]-AVERAGE(Table2[Sharpe Ratio]))/_xlfn.STDEV.P(Table2[Sharpe Ratio])</f>
        <v>-1.3229865557856924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-1.8220116139267979</v>
      </c>
      <c r="AS514">
        <f>_xlfn.RANK.AVG(Table2[[#This Row],[1Y Return vs Nifty Z-Score]],Table2[1Y Return vs Nifty Z-Score])</f>
        <v>618</v>
      </c>
      <c r="AT514">
        <f>_xlfn.RANK.AVG(Table2[[#This Row],[6M Return vs Nifty Z-Score]],Table2[6M Return vs Nifty Z-Score])</f>
        <v>153</v>
      </c>
      <c r="AU514">
        <f>_xlfn.RANK.AVG(Table2[[#This Row],[Sharpe Ratio Z-Score]],Table2[Sharpe Ratio Z-Score])</f>
        <v>668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217</v>
      </c>
      <c r="B515" t="s">
        <v>218</v>
      </c>
      <c r="C515" t="s">
        <v>3160</v>
      </c>
      <c r="D515" t="s">
        <v>219</v>
      </c>
      <c r="E515">
        <v>120979.318709425</v>
      </c>
      <c r="F515">
        <v>1222.75</v>
      </c>
      <c r="G515">
        <v>16.169118438170401</v>
      </c>
      <c r="H515">
        <f>(Table2[[#This Row],[1Y Return vs Nifty]]-AVERAGE(Table2[1Y Return vs Nifty]))/_xlfn.STDEV.P(Table2[1Y Return vs Nifty])</f>
        <v>-0.20496004032714085</v>
      </c>
      <c r="I515">
        <v>-2.2288774207481601</v>
      </c>
      <c r="J515">
        <f>(Table2[[#This Row],[1M Return vs Nifty]]-AVERAGE(Table2[1M Return vs Nifty]))/_xlfn.STDEV.P(Table2[1M Return vs Nifty])</f>
        <v>-0.17066602151183011</v>
      </c>
      <c r="K515">
        <v>-11.797609845949401</v>
      </c>
      <c r="L515">
        <f>(Table2[[#This Row],[6M Return vs Nifty]]-AVERAGE(Table2[6M Return vs Nifty]))/_xlfn.STDEV.P(Table2[6M Return vs Nifty])</f>
        <v>-0.82459253431098567</v>
      </c>
      <c r="M515">
        <v>-0.284068504321009</v>
      </c>
      <c r="N515">
        <f>(Table2[[#This Row],[1W Return vs Nifty]]-AVERAGE(Table2[1W Return vs Nifty]))/_xlfn.STDEV.P(Table2[1W Return vs Nifty])</f>
        <v>0.39484134649652353</v>
      </c>
      <c r="O515">
        <v>1196.18</v>
      </c>
      <c r="P515">
        <v>1177.7303244530699</v>
      </c>
      <c r="Q515">
        <v>1095.6514721043</v>
      </c>
      <c r="R515">
        <v>68.417911028246706</v>
      </c>
      <c r="S515" s="1">
        <f>(Table2[[#This Row],[Close Price]]-Table2[[#This Row],[20D EMA]])/Table2[[#This Row],[20D EMA]]</f>
        <v>2.2212376063803052E-2</v>
      </c>
      <c r="T515" s="1">
        <f>(Table2[[#This Row],[Close Price]]-Table2[[#This Row],[50D EMA]])/Table2[[#This Row],[50D EMA]]</f>
        <v>3.8225792961420889E-2</v>
      </c>
      <c r="U515" s="1">
        <f>(Table2[[#This Row],[Close Price]]-Table2[[#This Row],[200D EMA]])/Table2[[#This Row],[200D EMA]]</f>
        <v>0.1160026989710474</v>
      </c>
      <c r="V515">
        <v>1.10868019480784</v>
      </c>
      <c r="W515">
        <v>1199.3499999999999</v>
      </c>
      <c r="X515">
        <v>1225.95</v>
      </c>
      <c r="Y515">
        <v>1169.9000000000001</v>
      </c>
      <c r="Z515">
        <v>1225.95</v>
      </c>
      <c r="AA515">
        <v>1168.75</v>
      </c>
      <c r="AB515">
        <v>1227</v>
      </c>
      <c r="AC515" s="1">
        <f>(Table2[[#This Row],[Close Price]]/Table2[[#This Row],[Day Low]])-1</f>
        <v>1.9510568224454961E-2</v>
      </c>
      <c r="AD515" s="1">
        <f>(Table2[[#This Row],[Day High]]/Table2[[#This Row],[Close Price]])-1</f>
        <v>2.6170517276631333E-3</v>
      </c>
      <c r="AE515" s="1">
        <f>(Table2[[#This Row],[Close Price]]/Table2[[#This Row],[Current Week Low]])-1</f>
        <v>4.5174801265065234E-2</v>
      </c>
      <c r="AF515" s="1">
        <f>(Table2[[#This Row],[Current Week High]]/Table2[[#This Row],[Close Price]])-1</f>
        <v>2.6170517276631333E-3</v>
      </c>
      <c r="AG515" s="1">
        <f>(Table2[[#This Row],[Close Price]]/Table2[[#This Row],[Current Month Low]])-1</f>
        <v>4.6203208556149677E-2</v>
      </c>
      <c r="AH515" s="1">
        <f>(Table2[[#This Row],[Current Month High]]/Table2[[#This Row],[Close Price]])-1</f>
        <v>3.4757718258024983E-3</v>
      </c>
      <c r="AI515">
        <v>2.5083131321320602</v>
      </c>
      <c r="AJ515">
        <v>44.789284006913498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3202</v>
      </c>
      <c r="AN515">
        <v>1.0900000000000001</v>
      </c>
      <c r="AO515" t="s">
        <v>3203</v>
      </c>
      <c r="AP515">
        <v>1.8291924635488E-2</v>
      </c>
      <c r="AQ515">
        <f>(Table2[[#This Row],[Sharpe Ratio]]-AVERAGE(Table2[Sharpe Ratio]))/_xlfn.STDEV.P(Table2[Sharpe Ratio])</f>
        <v>-0.54374969039293553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-1.3491269400463688</v>
      </c>
      <c r="AS515">
        <f>_xlfn.RANK.AVG(Table2[[#This Row],[1Y Return vs Nifty Z-Score]],Table2[1Y Return vs Nifty Z-Score])</f>
        <v>365</v>
      </c>
      <c r="AT515">
        <f>_xlfn.RANK.AVG(Table2[[#This Row],[6M Return vs Nifty Z-Score]],Table2[6M Return vs Nifty Z-Score])</f>
        <v>595</v>
      </c>
      <c r="AU515">
        <f>_xlfn.RANK.AVG(Table2[[#This Row],[Sharpe Ratio Z-Score]],Table2[Sharpe Ratio Z-Score])</f>
        <v>484</v>
      </c>
      <c r="AV515">
        <f>(Table2[[#This Row],[Rank 1Y]]+Table2[[#This Row],[Rank 6M]]+Table2[[#This Row],[Rank Sharpe]])/3</f>
        <v>481.33333333333331</v>
      </c>
    </row>
    <row r="516" spans="1:48" x14ac:dyDescent="0.3">
      <c r="A516" t="s">
        <v>79</v>
      </c>
      <c r="B516" t="s">
        <v>80</v>
      </c>
      <c r="C516" t="s">
        <v>3168</v>
      </c>
      <c r="D516" t="s">
        <v>81</v>
      </c>
      <c r="E516">
        <v>333912.14772299997</v>
      </c>
      <c r="F516">
        <v>3764.25</v>
      </c>
      <c r="G516">
        <v>-8.8305410241641802</v>
      </c>
      <c r="H516">
        <f>(Table2[[#This Row],[1Y Return vs Nifty]]-AVERAGE(Table2[1Y Return vs Nifty]))/_xlfn.STDEV.P(Table2[1Y Return vs Nifty])</f>
        <v>-0.61795045008260319</v>
      </c>
      <c r="I516">
        <v>7.10820257814117</v>
      </c>
      <c r="J516">
        <f>(Table2[[#This Row],[1M Return vs Nifty]]-AVERAGE(Table2[1M Return vs Nifty]))/_xlfn.STDEV.P(Table2[1M Return vs Nifty])</f>
        <v>0.71252423401205689</v>
      </c>
      <c r="K516">
        <v>-13.257464324766801</v>
      </c>
      <c r="L516">
        <f>(Table2[[#This Row],[6M Return vs Nifty]]-AVERAGE(Table2[6M Return vs Nifty]))/_xlfn.STDEV.P(Table2[6M Return vs Nifty])</f>
        <v>-0.86991211836167681</v>
      </c>
      <c r="M516">
        <v>1.76126104413035</v>
      </c>
      <c r="N516">
        <f>(Table2[[#This Row],[1W Return vs Nifty]]-AVERAGE(Table2[1W Return vs Nifty]))/_xlfn.STDEV.P(Table2[1W Return vs Nifty])</f>
        <v>0.86842486263033403</v>
      </c>
      <c r="O516">
        <v>3609.36</v>
      </c>
      <c r="P516">
        <v>3511.9918829424</v>
      </c>
      <c r="Q516">
        <v>3428.3415755187498</v>
      </c>
      <c r="R516">
        <v>74.133209883801896</v>
      </c>
      <c r="S516" s="1">
        <f>(Table2[[#This Row],[Close Price]]-Table2[[#This Row],[20D EMA]])/Table2[[#This Row],[20D EMA]]</f>
        <v>4.2913425094753606E-2</v>
      </c>
      <c r="T516" s="1">
        <f>(Table2[[#This Row],[Close Price]]-Table2[[#This Row],[50D EMA]])/Table2[[#This Row],[50D EMA]]</f>
        <v>7.1827648088484283E-2</v>
      </c>
      <c r="U516" s="1">
        <f>(Table2[[#This Row],[Close Price]]-Table2[[#This Row],[200D EMA]])/Table2[[#This Row],[200D EMA]]</f>
        <v>9.797985908986423E-2</v>
      </c>
      <c r="V516">
        <v>0.85660186945553995</v>
      </c>
      <c r="W516">
        <v>3711.1</v>
      </c>
      <c r="X516">
        <v>3774</v>
      </c>
      <c r="Y516">
        <v>3653.75</v>
      </c>
      <c r="Z516">
        <v>3774</v>
      </c>
      <c r="AA516">
        <v>3552</v>
      </c>
      <c r="AB516">
        <v>3774</v>
      </c>
      <c r="AC516" s="1">
        <f>(Table2[[#This Row],[Close Price]]/Table2[[#This Row],[Day Low]])-1</f>
        <v>1.4321899167362817E-2</v>
      </c>
      <c r="AD516" s="1">
        <f>(Table2[[#This Row],[Day High]]/Table2[[#This Row],[Close Price]])-1</f>
        <v>2.5901574018729612E-3</v>
      </c>
      <c r="AE516" s="1">
        <f>(Table2[[#This Row],[Close Price]]/Table2[[#This Row],[Current Week Low]])-1</f>
        <v>3.0242901128977095E-2</v>
      </c>
      <c r="AF516" s="1">
        <f>(Table2[[#This Row],[Current Week High]]/Table2[[#This Row],[Close Price]])-1</f>
        <v>2.5901574018729612E-3</v>
      </c>
      <c r="AG516" s="1">
        <f>(Table2[[#This Row],[Close Price]]/Table2[[#This Row],[Current Month Low]])-1</f>
        <v>5.9755067567567544E-2</v>
      </c>
      <c r="AH516" s="1">
        <f>(Table2[[#This Row],[Current Month High]]/Table2[[#This Row],[Close Price]])-1</f>
        <v>2.5901574018729612E-3</v>
      </c>
      <c r="AI516">
        <v>3.2596134688184799</v>
      </c>
      <c r="AJ516">
        <v>23.1898286780226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-0.02</v>
      </c>
      <c r="AM516" t="s">
        <v>3202</v>
      </c>
      <c r="AN516">
        <v>6</v>
      </c>
      <c r="AO516" t="s">
        <v>3203</v>
      </c>
      <c r="AP516">
        <v>7.5736161993896003E-2</v>
      </c>
      <c r="AQ516">
        <f>(Table2[[#This Row],[Sharpe Ratio]]-AVERAGE(Table2[Sharpe Ratio]))/_xlfn.STDEV.P(Table2[Sharpe Ratio])</f>
        <v>0.12698538552467697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0.22007191372278789</v>
      </c>
      <c r="AS516">
        <f>_xlfn.RANK.AVG(Table2[[#This Row],[1Y Return vs Nifty Z-Score]],Table2[1Y Return vs Nifty Z-Score])</f>
        <v>530</v>
      </c>
      <c r="AT516">
        <f>_xlfn.RANK.AVG(Table2[[#This Row],[6M Return vs Nifty Z-Score]],Table2[6M Return vs Nifty Z-Score])</f>
        <v>608</v>
      </c>
      <c r="AU516">
        <f>_xlfn.RANK.AVG(Table2[[#This Row],[Sharpe Ratio Z-Score]],Table2[Sharpe Ratio Z-Score])</f>
        <v>309</v>
      </c>
      <c r="AV516">
        <f>(Table2[[#This Row],[Rank 1Y]]+Table2[[#This Row],[Rank 6M]]+Table2[[#This Row],[Rank Sharpe]])/3</f>
        <v>482.33333333333331</v>
      </c>
    </row>
    <row r="517" spans="1:48" x14ac:dyDescent="0.3">
      <c r="A517" t="s">
        <v>508</v>
      </c>
      <c r="B517" t="s">
        <v>509</v>
      </c>
      <c r="C517" t="s">
        <v>3158</v>
      </c>
      <c r="D517" t="s">
        <v>510</v>
      </c>
      <c r="E517">
        <v>42400.181042999997</v>
      </c>
      <c r="F517">
        <v>666</v>
      </c>
      <c r="G517">
        <v>-49.953380511643303</v>
      </c>
      <c r="H517">
        <f>(Table2[[#This Row],[1Y Return vs Nifty]]-AVERAGE(Table2[1Y Return vs Nifty]))/_xlfn.STDEV.P(Table2[1Y Return vs Nifty])</f>
        <v>-1.2972932369645542</v>
      </c>
      <c r="I517">
        <v>27.479049074974601</v>
      </c>
      <c r="J517">
        <f>(Table2[[#This Row],[1M Return vs Nifty]]-AVERAGE(Table2[1M Return vs Nifty]))/_xlfn.STDEV.P(Table2[1M Return vs Nifty])</f>
        <v>2.6393935684202781</v>
      </c>
      <c r="K517">
        <v>66.622769791948002</v>
      </c>
      <c r="L517">
        <f>(Table2[[#This Row],[6M Return vs Nifty]]-AVERAGE(Table2[6M Return vs Nifty]))/_xlfn.STDEV.P(Table2[6M Return vs Nifty])</f>
        <v>1.6098822971570192</v>
      </c>
      <c r="M517">
        <v>6.7040946045436502</v>
      </c>
      <c r="N517">
        <f>(Table2[[#This Row],[1W Return vs Nifty]]-AVERAGE(Table2[1W Return vs Nifty]))/_xlfn.STDEV.P(Table2[1W Return vs Nifty])</f>
        <v>2.0129076668694483</v>
      </c>
      <c r="O517">
        <v>596.37</v>
      </c>
      <c r="P517">
        <v>536.85382633265203</v>
      </c>
      <c r="Q517">
        <v>528.76142697514103</v>
      </c>
      <c r="R517">
        <v>74.4096067870463</v>
      </c>
      <c r="S517" s="1">
        <f>(Table2[[#This Row],[Close Price]]-Table2[[#This Row],[20D EMA]])/Table2[[#This Row],[20D EMA]]</f>
        <v>0.11675637607525528</v>
      </c>
      <c r="T517" s="1">
        <f>(Table2[[#This Row],[Close Price]]-Table2[[#This Row],[50D EMA]])/Table2[[#This Row],[50D EMA]]</f>
        <v>0.24056114967004968</v>
      </c>
      <c r="U517" s="1">
        <f>(Table2[[#This Row],[Close Price]]-Table2[[#This Row],[200D EMA]])/Table2[[#This Row],[200D EMA]]</f>
        <v>0.25954724763103992</v>
      </c>
      <c r="V517">
        <v>2.12545605133807</v>
      </c>
      <c r="W517">
        <v>655.5</v>
      </c>
      <c r="X517">
        <v>683.9</v>
      </c>
      <c r="Y517">
        <v>584.1</v>
      </c>
      <c r="Z517">
        <v>687.4</v>
      </c>
      <c r="AA517">
        <v>583.6</v>
      </c>
      <c r="AB517">
        <v>687.4</v>
      </c>
      <c r="AC517" s="1">
        <f>(Table2[[#This Row],[Close Price]]/Table2[[#This Row],[Day Low]])-1</f>
        <v>1.6018306636155666E-2</v>
      </c>
      <c r="AD517" s="1">
        <f>(Table2[[#This Row],[Day High]]/Table2[[#This Row],[Close Price]])-1</f>
        <v>2.6876876876876787E-2</v>
      </c>
      <c r="AE517" s="1">
        <f>(Table2[[#This Row],[Close Price]]/Table2[[#This Row],[Current Week Low]])-1</f>
        <v>0.1402157164869029</v>
      </c>
      <c r="AF517" s="1">
        <f>(Table2[[#This Row],[Current Week High]]/Table2[[#This Row],[Close Price]])-1</f>
        <v>3.2132132132132174E-2</v>
      </c>
      <c r="AG517" s="1">
        <f>(Table2[[#This Row],[Close Price]]/Table2[[#This Row],[Current Month Low]])-1</f>
        <v>0.14119259766963665</v>
      </c>
      <c r="AH517" s="1">
        <f>(Table2[[#This Row],[Current Month High]]/Table2[[#This Row],[Close Price]])-1</f>
        <v>3.2132132132132174E-2</v>
      </c>
      <c r="AI517">
        <v>49.894894894894797</v>
      </c>
      <c r="AJ517">
        <v>114.838709677419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0.32</v>
      </c>
      <c r="AM517" t="s">
        <v>3203</v>
      </c>
      <c r="AN517">
        <v>22.17</v>
      </c>
      <c r="AO517" t="s">
        <v>3203</v>
      </c>
      <c r="AP517">
        <v>-5.6937021190330998E-2</v>
      </c>
      <c r="AQ517">
        <f>(Table2[[#This Row],[Sharpe Ratio]]-AVERAGE(Table2[Sharpe Ratio]))/_xlfn.STDEV.P(Table2[Sharpe Ratio])</f>
        <v>-1.4221440256655771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3.5427462698166146</v>
      </c>
      <c r="AS517">
        <f>_xlfn.RANK.AVG(Table2[[#This Row],[1Y Return vs Nifty Z-Score]],Table2[1Y Return vs Nifty Z-Score])</f>
        <v>718</v>
      </c>
      <c r="AT517">
        <f>_xlfn.RANK.AVG(Table2[[#This Row],[6M Return vs Nifty Z-Score]],Table2[6M Return vs Nifty Z-Score])</f>
        <v>54</v>
      </c>
      <c r="AU517">
        <f>_xlfn.RANK.AVG(Table2[[#This Row],[Sharpe Ratio Z-Score]],Table2[Sharpe Ratio Z-Score])</f>
        <v>675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384</v>
      </c>
      <c r="B518" t="s">
        <v>385</v>
      </c>
      <c r="C518" t="s">
        <v>3162</v>
      </c>
      <c r="D518" t="s">
        <v>54</v>
      </c>
      <c r="E518">
        <v>63090.558842630002</v>
      </c>
      <c r="F518">
        <v>29690.65</v>
      </c>
      <c r="G518">
        <v>2.6813892526229899</v>
      </c>
      <c r="H518">
        <f>(Table2[[#This Row],[1Y Return vs Nifty]]-AVERAGE(Table2[1Y Return vs Nifty]))/_xlfn.STDEV.P(Table2[1Y Return vs Nifty])</f>
        <v>-0.42777518752554011</v>
      </c>
      <c r="I518">
        <v>4.6472180162517702</v>
      </c>
      <c r="J518">
        <f>(Table2[[#This Row],[1M Return vs Nifty]]-AVERAGE(Table2[1M Return vs Nifty]))/_xlfn.STDEV.P(Table2[1M Return vs Nifty])</f>
        <v>0.4797407959014286</v>
      </c>
      <c r="K518">
        <v>-3.67856126177819</v>
      </c>
      <c r="L518">
        <f>(Table2[[#This Row],[6M Return vs Nifty]]-AVERAGE(Table2[6M Return vs Nifty]))/_xlfn.STDEV.P(Table2[6M Return vs Nifty])</f>
        <v>-0.57254555972481791</v>
      </c>
      <c r="M518">
        <v>-2.10916229477135</v>
      </c>
      <c r="N518">
        <f>(Table2[[#This Row],[1W Return vs Nifty]]-AVERAGE(Table2[1W Return vs Nifty]))/_xlfn.STDEV.P(Table2[1W Return vs Nifty])</f>
        <v>-2.7747930233916172E-2</v>
      </c>
      <c r="O518">
        <v>29345.86</v>
      </c>
      <c r="P518">
        <v>28618.284573174999</v>
      </c>
      <c r="Q518">
        <v>26777.5535132566</v>
      </c>
      <c r="R518">
        <v>55.812285553896103</v>
      </c>
      <c r="S518" s="1">
        <f>(Table2[[#This Row],[Close Price]]-Table2[[#This Row],[20D EMA]])/Table2[[#This Row],[20D EMA]]</f>
        <v>1.1749187108505284E-2</v>
      </c>
      <c r="T518" s="1">
        <f>(Table2[[#This Row],[Close Price]]-Table2[[#This Row],[50D EMA]])/Table2[[#This Row],[50D EMA]]</f>
        <v>3.7471338440395956E-2</v>
      </c>
      <c r="U518" s="1">
        <f>(Table2[[#This Row],[Close Price]]-Table2[[#This Row],[200D EMA]])/Table2[[#This Row],[200D EMA]]</f>
        <v>0.10878874671284786</v>
      </c>
      <c r="V518">
        <v>0.69807159517428496</v>
      </c>
      <c r="W518">
        <v>29389.55</v>
      </c>
      <c r="X518">
        <v>29877.85</v>
      </c>
      <c r="Y518">
        <v>29389.55</v>
      </c>
      <c r="Z518">
        <v>30267.200000000001</v>
      </c>
      <c r="AA518">
        <v>29389.55</v>
      </c>
      <c r="AB518">
        <v>30380.9</v>
      </c>
      <c r="AC518" s="1">
        <f>(Table2[[#This Row],[Close Price]]/Table2[[#This Row],[Day Low]])-1</f>
        <v>1.0245138152847E-2</v>
      </c>
      <c r="AD518" s="1">
        <f>(Table2[[#This Row],[Day High]]/Table2[[#This Row],[Close Price]])-1</f>
        <v>6.3050152152275274E-3</v>
      </c>
      <c r="AE518" s="1">
        <f>(Table2[[#This Row],[Close Price]]/Table2[[#This Row],[Current Week Low]])-1</f>
        <v>1.0245138152847E-2</v>
      </c>
      <c r="AF518" s="1">
        <f>(Table2[[#This Row],[Current Week High]]/Table2[[#This Row],[Close Price]])-1</f>
        <v>1.941857116634349E-2</v>
      </c>
      <c r="AG518" s="1">
        <f>(Table2[[#This Row],[Close Price]]/Table2[[#This Row],[Current Month Low]])-1</f>
        <v>1.0245138152847E-2</v>
      </c>
      <c r="AH518" s="1">
        <f>(Table2[[#This Row],[Current Month High]]/Table2[[#This Row],[Close Price]])-1</f>
        <v>2.3248059574310531E-2</v>
      </c>
      <c r="AI518">
        <v>2.7966716794681101</v>
      </c>
      <c r="AJ518">
        <v>34.957499999999897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-0.08</v>
      </c>
      <c r="AM518" t="s">
        <v>3202</v>
      </c>
      <c r="AN518">
        <v>-0.16</v>
      </c>
      <c r="AO518" t="s">
        <v>3202</v>
      </c>
      <c r="AP518">
        <v>2.1206979580785001E-2</v>
      </c>
      <c r="AQ518">
        <f>(Table2[[#This Row],[Sharpe Ratio]]-AVERAGE(Table2[Sharpe Ratio]))/_xlfn.STDEV.P(Table2[Sharpe Ratio])</f>
        <v>-0.50971268877276132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-1.0580405703556068</v>
      </c>
      <c r="AS518">
        <f>_xlfn.RANK.AVG(Table2[[#This Row],[1Y Return vs Nifty Z-Score]],Table2[1Y Return vs Nifty Z-Score])</f>
        <v>453</v>
      </c>
      <c r="AT518">
        <f>_xlfn.RANK.AVG(Table2[[#This Row],[6M Return vs Nifty Z-Score]],Table2[6M Return vs Nifty Z-Score])</f>
        <v>520</v>
      </c>
      <c r="AU518">
        <f>_xlfn.RANK.AVG(Table2[[#This Row],[Sharpe Ratio Z-Score]],Table2[Sharpe Ratio Z-Score])</f>
        <v>476</v>
      </c>
      <c r="AV518">
        <f>(Table2[[#This Row],[Rank 1Y]]+Table2[[#This Row],[Rank 6M]]+Table2[[#This Row],[Rank Sharpe]])/3</f>
        <v>483</v>
      </c>
    </row>
    <row r="519" spans="1:48" x14ac:dyDescent="0.3">
      <c r="A519" t="s">
        <v>1545</v>
      </c>
      <c r="B519" t="s">
        <v>1546</v>
      </c>
      <c r="C519" t="s">
        <v>3158</v>
      </c>
      <c r="D519" t="s">
        <v>24</v>
      </c>
      <c r="E519">
        <v>6511.8872562750003</v>
      </c>
      <c r="F519">
        <v>24.89</v>
      </c>
      <c r="G519">
        <v>-8.4072472133976497</v>
      </c>
      <c r="H519">
        <f>(Table2[[#This Row],[1Y Return vs Nifty]]-AVERAGE(Table2[1Y Return vs Nifty]))/_xlfn.STDEV.P(Table2[1Y Return vs Nifty])</f>
        <v>-0.61095770345664202</v>
      </c>
      <c r="I519">
        <v>-4.7202590995438101</v>
      </c>
      <c r="J519">
        <f>(Table2[[#This Row],[1M Return vs Nifty]]-AVERAGE(Table2[1M Return vs Nifty]))/_xlfn.STDEV.P(Table2[1M Return vs Nifty])</f>
        <v>-0.40632470942762389</v>
      </c>
      <c r="K519">
        <v>-23.814000539098998</v>
      </c>
      <c r="L519">
        <f>(Table2[[#This Row],[6M Return vs Nifty]]-AVERAGE(Table2[6M Return vs Nifty]))/_xlfn.STDEV.P(Table2[6M Return vs Nifty])</f>
        <v>-1.197628227872229</v>
      </c>
      <c r="M519">
        <v>-3.5195922161614699</v>
      </c>
      <c r="N519">
        <f>(Table2[[#This Row],[1W Return vs Nifty]]-AVERAGE(Table2[1W Return vs Nifty]))/_xlfn.STDEV.P(Table2[1W Return vs Nifty])</f>
        <v>-0.35432433056901946</v>
      </c>
      <c r="O519">
        <v>25.33</v>
      </c>
      <c r="P519">
        <v>25.897377950256899</v>
      </c>
      <c r="Q519">
        <v>26.022870834135801</v>
      </c>
      <c r="R519">
        <v>35.739667692076203</v>
      </c>
      <c r="S519" s="1">
        <f>(Table2[[#This Row],[Close Price]]-Table2[[#This Row],[20D EMA]])/Table2[[#This Row],[20D EMA]]</f>
        <v>-1.7370706671930428E-2</v>
      </c>
      <c r="T519" s="1">
        <f>(Table2[[#This Row],[Close Price]]-Table2[[#This Row],[50D EMA]])/Table2[[#This Row],[50D EMA]]</f>
        <v>-3.8898839573328535E-2</v>
      </c>
      <c r="U519" s="1">
        <f>(Table2[[#This Row],[Close Price]]-Table2[[#This Row],[200D EMA]])/Table2[[#This Row],[200D EMA]]</f>
        <v>-4.3533660884553307E-2</v>
      </c>
      <c r="V519">
        <v>0.44882299584938501</v>
      </c>
      <c r="W519">
        <v>24.63</v>
      </c>
      <c r="X519">
        <v>25</v>
      </c>
      <c r="Y519">
        <v>24.53</v>
      </c>
      <c r="Z519">
        <v>25.11</v>
      </c>
      <c r="AA519">
        <v>24.53</v>
      </c>
      <c r="AB519">
        <v>25.7</v>
      </c>
      <c r="AC519" s="1">
        <f>(Table2[[#This Row],[Close Price]]/Table2[[#This Row],[Day Low]])-1</f>
        <v>1.0556232237109331E-2</v>
      </c>
      <c r="AD519" s="1">
        <f>(Table2[[#This Row],[Day High]]/Table2[[#This Row],[Close Price]])-1</f>
        <v>4.4194455604660288E-3</v>
      </c>
      <c r="AE519" s="1">
        <f>(Table2[[#This Row],[Close Price]]/Table2[[#This Row],[Current Week Low]])-1</f>
        <v>1.4675907052588588E-2</v>
      </c>
      <c r="AF519" s="1">
        <f>(Table2[[#This Row],[Current Week High]]/Table2[[#This Row],[Close Price]])-1</f>
        <v>8.8388911209320575E-3</v>
      </c>
      <c r="AG519" s="1">
        <f>(Table2[[#This Row],[Close Price]]/Table2[[#This Row],[Current Month Low]])-1</f>
        <v>1.4675907052588588E-2</v>
      </c>
      <c r="AH519" s="1">
        <f>(Table2[[#This Row],[Current Month High]]/Table2[[#This Row],[Close Price]])-1</f>
        <v>3.254319003615902E-2</v>
      </c>
      <c r="AI519">
        <v>48.178887373987301</v>
      </c>
      <c r="AJ519">
        <v>21.7781030753811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-0.08</v>
      </c>
      <c r="AM519" t="s">
        <v>3202</v>
      </c>
      <c r="AN519">
        <v>-3.04</v>
      </c>
      <c r="AO519" t="s">
        <v>3202</v>
      </c>
      <c r="AP519">
        <v>9.9272788819325997E-2</v>
      </c>
      <c r="AQ519">
        <f>(Table2[[#This Row],[Sharpe Ratio]]-AVERAGE(Table2[Sharpe Ratio]))/_xlfn.STDEV.P(Table2[Sharpe Ratio])</f>
        <v>0.40180566178844757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523</v>
      </c>
      <c r="AT519">
        <f>_xlfn.RANK.AVG(Table2[[#This Row],[6M Return vs Nifty Z-Score]],Table2[6M Return vs Nifty Z-Score])</f>
        <v>696</v>
      </c>
      <c r="AU519">
        <f>_xlfn.RANK.AVG(Table2[[#This Row],[Sharpe Ratio Z-Score]],Table2[Sharpe Ratio Z-Score])</f>
        <v>231</v>
      </c>
      <c r="AV519">
        <f>(Table2[[#This Row],[Rank 1Y]]+Table2[[#This Row],[Rank 6M]]+Table2[[#This Row],[Rank Sharpe]])/3</f>
        <v>483.33333333333331</v>
      </c>
    </row>
    <row r="520" spans="1:48" x14ac:dyDescent="0.3">
      <c r="A520" t="s">
        <v>1903</v>
      </c>
      <c r="B520" t="s">
        <v>1904</v>
      </c>
      <c r="C520" t="s">
        <v>3160</v>
      </c>
      <c r="D520" t="s">
        <v>1007</v>
      </c>
      <c r="E520">
        <v>3788.3640769150002</v>
      </c>
      <c r="F520">
        <v>468.05</v>
      </c>
      <c r="G520">
        <v>-13.217622333839399</v>
      </c>
      <c r="H520">
        <f>(Table2[[#This Row],[1Y Return vs Nifty]]-AVERAGE(Table2[1Y Return vs Nifty]))/_xlfn.STDEV.P(Table2[1Y Return vs Nifty])</f>
        <v>-0.69042433759467359</v>
      </c>
      <c r="I520">
        <v>12.256964158663401</v>
      </c>
      <c r="J520">
        <f>(Table2[[#This Row],[1M Return vs Nifty]]-AVERAGE(Table2[1M Return vs Nifty]))/_xlfn.STDEV.P(Table2[1M Return vs Nifty])</f>
        <v>1.1995433081202276</v>
      </c>
      <c r="K520">
        <v>11.410574824564801</v>
      </c>
      <c r="L520">
        <f>(Table2[[#This Row],[6M Return vs Nifty]]-AVERAGE(Table2[6M Return vs Nifty]))/_xlfn.STDEV.P(Table2[6M Return vs Nifty])</f>
        <v>-0.10411984946409479</v>
      </c>
      <c r="M520">
        <v>-4.1434995364018796</v>
      </c>
      <c r="N520">
        <f>(Table2[[#This Row],[1W Return vs Nifty]]-AVERAGE(Table2[1W Return vs Nifty]))/_xlfn.STDEV.P(Table2[1W Return vs Nifty])</f>
        <v>-0.49878624512200492</v>
      </c>
      <c r="O520">
        <v>445.37</v>
      </c>
      <c r="P520">
        <v>426.42347582718401</v>
      </c>
      <c r="Q520">
        <v>405.18724237684802</v>
      </c>
      <c r="R520">
        <v>64.443235733292298</v>
      </c>
      <c r="S520" s="1">
        <f>(Table2[[#This Row],[Close Price]]-Table2[[#This Row],[20D EMA]])/Table2[[#This Row],[20D EMA]]</f>
        <v>5.0923950872308429E-2</v>
      </c>
      <c r="T520" s="1">
        <f>(Table2[[#This Row],[Close Price]]-Table2[[#This Row],[50D EMA]])/Table2[[#This Row],[50D EMA]]</f>
        <v>9.7617806083654557E-2</v>
      </c>
      <c r="U520" s="1">
        <f>(Table2[[#This Row],[Close Price]]-Table2[[#This Row],[200D EMA]])/Table2[[#This Row],[200D EMA]]</f>
        <v>0.15514495780863191</v>
      </c>
      <c r="V520">
        <v>2.2769490375335599</v>
      </c>
      <c r="W520">
        <v>450.6</v>
      </c>
      <c r="X520">
        <v>474.85</v>
      </c>
      <c r="Y520">
        <v>448.3</v>
      </c>
      <c r="Z520">
        <v>474.85</v>
      </c>
      <c r="AA520">
        <v>446.55</v>
      </c>
      <c r="AB520">
        <v>486.8</v>
      </c>
      <c r="AC520" s="1">
        <f>(Table2[[#This Row],[Close Price]]/Table2[[#This Row],[Day Low]])-1</f>
        <v>3.8726142920550322E-2</v>
      </c>
      <c r="AD520" s="1">
        <f>(Table2[[#This Row],[Day High]]/Table2[[#This Row],[Close Price]])-1</f>
        <v>1.4528362354449431E-2</v>
      </c>
      <c r="AE520" s="1">
        <f>(Table2[[#This Row],[Close Price]]/Table2[[#This Row],[Current Week Low]])-1</f>
        <v>4.4055320098148609E-2</v>
      </c>
      <c r="AF520" s="1">
        <f>(Table2[[#This Row],[Current Week High]]/Table2[[#This Row],[Close Price]])-1</f>
        <v>1.4528362354449431E-2</v>
      </c>
      <c r="AG520" s="1">
        <f>(Table2[[#This Row],[Close Price]]/Table2[[#This Row],[Current Month Low]])-1</f>
        <v>4.8146904042100536E-2</v>
      </c>
      <c r="AH520" s="1">
        <f>(Table2[[#This Row],[Current Month High]]/Table2[[#This Row],[Close Price]])-1</f>
        <v>4.0059822668518263E-2</v>
      </c>
      <c r="AI520">
        <v>6.61254139515008</v>
      </c>
      <c r="AJ520">
        <v>38.455849726371802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-7.0000000000000007E-2</v>
      </c>
      <c r="AM520" t="s">
        <v>3202</v>
      </c>
      <c r="AN520">
        <v>11</v>
      </c>
      <c r="AO520" t="s">
        <v>3203</v>
      </c>
      <c r="AP520">
        <v>7.7437484518799997E-4</v>
      </c>
      <c r="AQ520">
        <f>(Table2[[#This Row],[Sharpe Ratio]]-AVERAGE(Table2[Sharpe Ratio]))/_xlfn.STDEV.P(Table2[Sharpe Ratio])</f>
        <v>-0.74828952987550545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-0.84207665393605136</v>
      </c>
      <c r="AS520">
        <f>_xlfn.RANK.AVG(Table2[[#This Row],[1Y Return vs Nifty Z-Score]],Table2[1Y Return vs Nifty Z-Score])</f>
        <v>563</v>
      </c>
      <c r="AT520">
        <f>_xlfn.RANK.AVG(Table2[[#This Row],[6M Return vs Nifty Z-Score]],Table2[6M Return vs Nifty Z-Score])</f>
        <v>351</v>
      </c>
      <c r="AU520">
        <f>_xlfn.RANK.AVG(Table2[[#This Row],[Sharpe Ratio Z-Score]],Table2[Sharpe Ratio Z-Score])</f>
        <v>537</v>
      </c>
      <c r="AV520">
        <f>(Table2[[#This Row],[Rank 1Y]]+Table2[[#This Row],[Rank 6M]]+Table2[[#This Row],[Rank Sharpe]])/3</f>
        <v>483.66666666666669</v>
      </c>
    </row>
    <row r="521" spans="1:48" x14ac:dyDescent="0.3">
      <c r="A521" t="s">
        <v>1919</v>
      </c>
      <c r="B521" t="s">
        <v>1920</v>
      </c>
      <c r="C521" t="s">
        <v>3165</v>
      </c>
      <c r="D521" t="s">
        <v>127</v>
      </c>
      <c r="E521">
        <v>3752.8897851519901</v>
      </c>
      <c r="F521">
        <v>208.24</v>
      </c>
      <c r="G521">
        <v>-22.449523199333498</v>
      </c>
      <c r="H521">
        <f>(Table2[[#This Row],[1Y Return vs Nifty]]-AVERAGE(Table2[1Y Return vs Nifty]))/_xlfn.STDEV.P(Table2[1Y Return vs Nifty])</f>
        <v>-0.84293387585484669</v>
      </c>
      <c r="I521">
        <v>-15.734816532426199</v>
      </c>
      <c r="J521">
        <f>(Table2[[#This Row],[1M Return vs Nifty]]-AVERAGE(Table2[1M Return vs Nifty]))/_xlfn.STDEV.P(Table2[1M Return vs Nifty])</f>
        <v>-1.4481868113681762</v>
      </c>
      <c r="K521">
        <v>-7.0984600759558001</v>
      </c>
      <c r="L521">
        <f>(Table2[[#This Row],[6M Return vs Nifty]]-AVERAGE(Table2[6M Return vs Nifty]))/_xlfn.STDEV.P(Table2[6M Return vs Nifty])</f>
        <v>-0.67871257431625476</v>
      </c>
      <c r="M521">
        <v>-3.0494591522686099</v>
      </c>
      <c r="N521">
        <f>(Table2[[#This Row],[1W Return vs Nifty]]-AVERAGE(Table2[1W Return vs Nifty]))/_xlfn.STDEV.P(Table2[1W Return vs Nifty])</f>
        <v>-0.24546790221608161</v>
      </c>
      <c r="O521">
        <v>216.84</v>
      </c>
      <c r="P521">
        <v>224.04554416007201</v>
      </c>
      <c r="Q521">
        <v>213.99481162160501</v>
      </c>
      <c r="R521">
        <v>35.762328840757696</v>
      </c>
      <c r="S521" s="1">
        <f>(Table2[[#This Row],[Close Price]]-Table2[[#This Row],[20D EMA]])/Table2[[#This Row],[20D EMA]]</f>
        <v>-3.9660579228924527E-2</v>
      </c>
      <c r="T521" s="1">
        <f>(Table2[[#This Row],[Close Price]]-Table2[[#This Row],[50D EMA]])/Table2[[#This Row],[50D EMA]]</f>
        <v>-7.0546121411723076E-2</v>
      </c>
      <c r="U521" s="1">
        <f>(Table2[[#This Row],[Close Price]]-Table2[[#This Row],[200D EMA]])/Table2[[#This Row],[200D EMA]]</f>
        <v>-2.6892295088821641E-2</v>
      </c>
      <c r="V521">
        <v>0.49899052252169501</v>
      </c>
      <c r="W521">
        <v>206.32</v>
      </c>
      <c r="X521">
        <v>211.34</v>
      </c>
      <c r="Y521">
        <v>203</v>
      </c>
      <c r="Z521">
        <v>214</v>
      </c>
      <c r="AA521">
        <v>203</v>
      </c>
      <c r="AB521">
        <v>218.97</v>
      </c>
      <c r="AC521" s="1">
        <f>(Table2[[#This Row],[Close Price]]/Table2[[#This Row],[Day Low]])-1</f>
        <v>9.3059325319893027E-3</v>
      </c>
      <c r="AD521" s="1">
        <f>(Table2[[#This Row],[Day High]]/Table2[[#This Row],[Close Price]])-1</f>
        <v>1.4886669227814009E-2</v>
      </c>
      <c r="AE521" s="1">
        <f>(Table2[[#This Row],[Close Price]]/Table2[[#This Row],[Current Week Low]])-1</f>
        <v>2.5812807881773425E-2</v>
      </c>
      <c r="AF521" s="1">
        <f>(Table2[[#This Row],[Current Week High]]/Table2[[#This Row],[Close Price]])-1</f>
        <v>2.7660391855551136E-2</v>
      </c>
      <c r="AG521" s="1">
        <f>(Table2[[#This Row],[Close Price]]/Table2[[#This Row],[Current Month Low]])-1</f>
        <v>2.5812807881773425E-2</v>
      </c>
      <c r="AH521" s="1">
        <f>(Table2[[#This Row],[Current Month High]]/Table2[[#This Row],[Close Price]])-1</f>
        <v>5.1527084133691892E-2</v>
      </c>
      <c r="AI521">
        <v>32.035151747983001</v>
      </c>
      <c r="AJ521">
        <v>30.927381326626801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0.03</v>
      </c>
      <c r="AM521" t="s">
        <v>3203</v>
      </c>
      <c r="AN521">
        <v>-9.5</v>
      </c>
      <c r="AO521" t="s">
        <v>3202</v>
      </c>
      <c r="AP521">
        <v>8.4143683739485997E-2</v>
      </c>
      <c r="AQ521">
        <f>(Table2[[#This Row],[Sharpe Ratio]]-AVERAGE(Table2[Sharpe Ratio]))/_xlfn.STDEV.P(Table2[Sharpe Ratio])</f>
        <v>0.22515397467528006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617</v>
      </c>
      <c r="AT521">
        <f>_xlfn.RANK.AVG(Table2[[#This Row],[6M Return vs Nifty Z-Score]],Table2[6M Return vs Nifty Z-Score])</f>
        <v>550</v>
      </c>
      <c r="AU521">
        <f>_xlfn.RANK.AVG(Table2[[#This Row],[Sharpe Ratio Z-Score]],Table2[Sharpe Ratio Z-Score])</f>
        <v>285</v>
      </c>
      <c r="AV521">
        <f>(Table2[[#This Row],[Rank 1Y]]+Table2[[#This Row],[Rank 6M]]+Table2[[#This Row],[Rank Sharpe]])/3</f>
        <v>484</v>
      </c>
    </row>
    <row r="522" spans="1:48" x14ac:dyDescent="0.3">
      <c r="A522" t="s">
        <v>649</v>
      </c>
      <c r="B522" t="s">
        <v>650</v>
      </c>
      <c r="C522" t="s">
        <v>3172</v>
      </c>
      <c r="D522" t="s">
        <v>378</v>
      </c>
      <c r="E522">
        <v>29346.2872341599</v>
      </c>
      <c r="F522">
        <v>6529.8</v>
      </c>
      <c r="G522">
        <v>-1.2719599013407601</v>
      </c>
      <c r="H522">
        <f>(Table2[[#This Row],[1Y Return vs Nifty]]-AVERAGE(Table2[1Y Return vs Nifty]))/_xlfn.STDEV.P(Table2[1Y Return vs Nifty])</f>
        <v>-0.49308388860852004</v>
      </c>
      <c r="I522">
        <v>-5.9053689560226701</v>
      </c>
      <c r="J522">
        <f>(Table2[[#This Row],[1M Return vs Nifty]]-AVERAGE(Table2[1M Return vs Nifty]))/_xlfn.STDEV.P(Table2[1M Return vs Nifty])</f>
        <v>-0.51842372508261947</v>
      </c>
      <c r="K522">
        <v>9.8581463631676503</v>
      </c>
      <c r="L522">
        <f>(Table2[[#This Row],[6M Return vs Nifty]]-AVERAGE(Table2[6M Return vs Nifty]))/_xlfn.STDEV.P(Table2[6M Return vs Nifty])</f>
        <v>-0.15231329145426281</v>
      </c>
      <c r="M522">
        <v>-1.40972627100148</v>
      </c>
      <c r="N522">
        <f>(Table2[[#This Row],[1W Return vs Nifty]]-AVERAGE(Table2[1W Return vs Nifty]))/_xlfn.STDEV.P(Table2[1W Return vs Nifty])</f>
        <v>0.13420219252179777</v>
      </c>
      <c r="O522">
        <v>6416.86</v>
      </c>
      <c r="P522">
        <v>6384.70848962129</v>
      </c>
      <c r="Q522">
        <v>5881.1002474857196</v>
      </c>
      <c r="R522">
        <v>62.3189948327704</v>
      </c>
      <c r="S522" s="1">
        <f>(Table2[[#This Row],[Close Price]]-Table2[[#This Row],[20D EMA]])/Table2[[#This Row],[20D EMA]]</f>
        <v>1.7600508659998897E-2</v>
      </c>
      <c r="T522" s="1">
        <f>(Table2[[#This Row],[Close Price]]-Table2[[#This Row],[50D EMA]])/Table2[[#This Row],[50D EMA]]</f>
        <v>2.2724844934512628E-2</v>
      </c>
      <c r="U522" s="1">
        <f>(Table2[[#This Row],[Close Price]]-Table2[[#This Row],[200D EMA]])/Table2[[#This Row],[200D EMA]]</f>
        <v>0.11030244770808181</v>
      </c>
      <c r="V522">
        <v>0.96246878316180795</v>
      </c>
      <c r="W522">
        <v>6474.7</v>
      </c>
      <c r="X522">
        <v>6550</v>
      </c>
      <c r="Y522">
        <v>6213.4</v>
      </c>
      <c r="Z522">
        <v>6550</v>
      </c>
      <c r="AA522">
        <v>6213.4</v>
      </c>
      <c r="AB522">
        <v>6560</v>
      </c>
      <c r="AC522" s="1">
        <f>(Table2[[#This Row],[Close Price]]/Table2[[#This Row],[Day Low]])-1</f>
        <v>8.5100467975349758E-3</v>
      </c>
      <c r="AD522" s="1">
        <f>(Table2[[#This Row],[Day High]]/Table2[[#This Row],[Close Price]])-1</f>
        <v>3.0935097552757806E-3</v>
      </c>
      <c r="AE522" s="1">
        <f>(Table2[[#This Row],[Close Price]]/Table2[[#This Row],[Current Week Low]])-1</f>
        <v>5.0922200405575158E-2</v>
      </c>
      <c r="AF522" s="1">
        <f>(Table2[[#This Row],[Current Week High]]/Table2[[#This Row],[Close Price]])-1</f>
        <v>3.0935097552757806E-3</v>
      </c>
      <c r="AG522" s="1">
        <f>(Table2[[#This Row],[Close Price]]/Table2[[#This Row],[Current Month Low]])-1</f>
        <v>5.0922200405575158E-2</v>
      </c>
      <c r="AH522" s="1">
        <f>(Table2[[#This Row],[Current Month High]]/Table2[[#This Row],[Close Price]])-1</f>
        <v>4.6249502281845434E-3</v>
      </c>
      <c r="AI522">
        <v>10.215473674538201</v>
      </c>
      <c r="AJ522">
        <v>35.672879137318397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-0.01</v>
      </c>
      <c r="AM522" t="s">
        <v>3202</v>
      </c>
      <c r="AN522">
        <v>2.34</v>
      </c>
      <c r="AO522" t="s">
        <v>3203</v>
      </c>
      <c r="AP522">
        <v>-1.2648135362832E-2</v>
      </c>
      <c r="AQ522">
        <f>(Table2[[#This Row],[Sharpe Ratio]]-AVERAGE(Table2[Sharpe Ratio]))/_xlfn.STDEV.P(Table2[Sharpe Ratio])</f>
        <v>-0.90501453515688346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-1.934633247780488</v>
      </c>
      <c r="AS522">
        <f>_xlfn.RANK.AVG(Table2[[#This Row],[1Y Return vs Nifty Z-Score]],Table2[1Y Return vs Nifty Z-Score])</f>
        <v>476</v>
      </c>
      <c r="AT522">
        <f>_xlfn.RANK.AVG(Table2[[#This Row],[6M Return vs Nifty Z-Score]],Table2[6M Return vs Nifty Z-Score])</f>
        <v>371</v>
      </c>
      <c r="AU522">
        <f>_xlfn.RANK.AVG(Table2[[#This Row],[Sharpe Ratio Z-Score]],Table2[Sharpe Ratio Z-Score])</f>
        <v>607</v>
      </c>
      <c r="AV522">
        <f>(Table2[[#This Row],[Rank 1Y]]+Table2[[#This Row],[Rank 6M]]+Table2[[#This Row],[Rank Sharpe]])/3</f>
        <v>484.66666666666669</v>
      </c>
    </row>
    <row r="523" spans="1:48" x14ac:dyDescent="0.3">
      <c r="A523" t="s">
        <v>1600</v>
      </c>
      <c r="B523" t="s">
        <v>1601</v>
      </c>
      <c r="C523" t="s">
        <v>3172</v>
      </c>
      <c r="D523" t="s">
        <v>276</v>
      </c>
      <c r="E523">
        <v>5963.4457382399996</v>
      </c>
      <c r="F523">
        <v>812.05</v>
      </c>
      <c r="G523">
        <v>-12.453120097504501</v>
      </c>
      <c r="H523">
        <f>(Table2[[#This Row],[1Y Return vs Nifty]]-AVERAGE(Table2[1Y Return vs Nifty]))/_xlfn.STDEV.P(Table2[1Y Return vs Nifty])</f>
        <v>-0.67779488188874237</v>
      </c>
      <c r="I523">
        <v>4.48239924540988</v>
      </c>
      <c r="J523">
        <f>(Table2[[#This Row],[1M Return vs Nifty]]-AVERAGE(Table2[1M Return vs Nifty]))/_xlfn.STDEV.P(Table2[1M Return vs Nifty])</f>
        <v>0.46415066147478795</v>
      </c>
      <c r="K523">
        <v>-2.8019601908588099</v>
      </c>
      <c r="L523">
        <f>(Table2[[#This Row],[6M Return vs Nifty]]-AVERAGE(Table2[6M Return vs Nifty]))/_xlfn.STDEV.P(Table2[6M Return vs Nifty])</f>
        <v>-0.54533243917828311</v>
      </c>
      <c r="M523">
        <v>1.2956767033476899</v>
      </c>
      <c r="N523">
        <f>(Table2[[#This Row],[1W Return vs Nifty]]-AVERAGE(Table2[1W Return vs Nifty]))/_xlfn.STDEV.P(Table2[1W Return vs Nifty])</f>
        <v>0.76062166322335212</v>
      </c>
      <c r="O523">
        <v>788.26</v>
      </c>
      <c r="P523">
        <v>778.21639079309602</v>
      </c>
      <c r="Q523">
        <v>764.90416559514699</v>
      </c>
      <c r="R523">
        <v>59.713075167123002</v>
      </c>
      <c r="S523" s="1">
        <f>(Table2[[#This Row],[Close Price]]-Table2[[#This Row],[20D EMA]])/Table2[[#This Row],[20D EMA]]</f>
        <v>3.0180397330829882E-2</v>
      </c>
      <c r="T523" s="1">
        <f>(Table2[[#This Row],[Close Price]]-Table2[[#This Row],[50D EMA]])/Table2[[#This Row],[50D EMA]]</f>
        <v>4.3475837321318066E-2</v>
      </c>
      <c r="U523" s="1">
        <f>(Table2[[#This Row],[Close Price]]-Table2[[#This Row],[200D EMA]])/Table2[[#This Row],[200D EMA]]</f>
        <v>6.1636263110386287E-2</v>
      </c>
      <c r="V523">
        <v>2.3350262734934999</v>
      </c>
      <c r="W523">
        <v>800</v>
      </c>
      <c r="X523">
        <v>818</v>
      </c>
      <c r="Y523">
        <v>768.75</v>
      </c>
      <c r="Z523">
        <v>865</v>
      </c>
      <c r="AA523">
        <v>768.55</v>
      </c>
      <c r="AB523">
        <v>865</v>
      </c>
      <c r="AC523" s="1">
        <f>(Table2[[#This Row],[Close Price]]/Table2[[#This Row],[Day Low]])-1</f>
        <v>1.5062499999999979E-2</v>
      </c>
      <c r="AD523" s="1">
        <f>(Table2[[#This Row],[Day High]]/Table2[[#This Row],[Close Price]])-1</f>
        <v>7.3271350286312487E-3</v>
      </c>
      <c r="AE523" s="1">
        <f>(Table2[[#This Row],[Close Price]]/Table2[[#This Row],[Current Week Low]])-1</f>
        <v>5.6325203252032496E-2</v>
      </c>
      <c r="AF523" s="1">
        <f>(Table2[[#This Row],[Current Week High]]/Table2[[#This Row],[Close Price]])-1</f>
        <v>6.5205344498491469E-2</v>
      </c>
      <c r="AG523" s="1">
        <f>(Table2[[#This Row],[Close Price]]/Table2[[#This Row],[Current Month Low]])-1</f>
        <v>5.6600091080606374E-2</v>
      </c>
      <c r="AH523" s="1">
        <f>(Table2[[#This Row],[Current Month High]]/Table2[[#This Row],[Close Price]])-1</f>
        <v>6.5205344498491469E-2</v>
      </c>
      <c r="AI523">
        <v>6.9884859306692899</v>
      </c>
      <c r="AJ523">
        <v>25.899224806201499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</v>
      </c>
      <c r="AM523" t="s">
        <v>3204</v>
      </c>
      <c r="AN523">
        <v>2.56</v>
      </c>
      <c r="AO523" t="s">
        <v>3203</v>
      </c>
      <c r="AP523">
        <v>4.9403548968430001E-2</v>
      </c>
      <c r="AQ523">
        <f>(Table2[[#This Row],[Sharpe Ratio]]-AVERAGE(Table2[Sharpe Ratio]))/_xlfn.STDEV.P(Table2[Sharpe Ratio])</f>
        <v>-0.18048161219254252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-0.17883660856142802</v>
      </c>
      <c r="AS523">
        <f>_xlfn.RANK.AVG(Table2[[#This Row],[1Y Return vs Nifty Z-Score]],Table2[1Y Return vs Nifty Z-Score])</f>
        <v>556</v>
      </c>
      <c r="AT523">
        <f>_xlfn.RANK.AVG(Table2[[#This Row],[6M Return vs Nifty Z-Score]],Table2[6M Return vs Nifty Z-Score])</f>
        <v>508</v>
      </c>
      <c r="AU523">
        <f>_xlfn.RANK.AVG(Table2[[#This Row],[Sharpe Ratio Z-Score]],Table2[Sharpe Ratio Z-Score])</f>
        <v>390</v>
      </c>
      <c r="AV523">
        <f>(Table2[[#This Row],[Rank 1Y]]+Table2[[#This Row],[Rank 6M]]+Table2[[#This Row],[Rank Sharpe]])/3</f>
        <v>484.66666666666669</v>
      </c>
    </row>
    <row r="524" spans="1:48" x14ac:dyDescent="0.3">
      <c r="A524" t="s">
        <v>754</v>
      </c>
      <c r="B524" t="s">
        <v>755</v>
      </c>
      <c r="C524" t="s">
        <v>3166</v>
      </c>
      <c r="D524" t="s">
        <v>497</v>
      </c>
      <c r="E524">
        <v>22518.160714504</v>
      </c>
      <c r="F524">
        <v>186.68</v>
      </c>
      <c r="G524">
        <v>-36.782312195375702</v>
      </c>
      <c r="H524">
        <f>(Table2[[#This Row],[1Y Return vs Nifty]]-AVERAGE(Table2[1Y Return vs Nifty]))/_xlfn.STDEV.P(Table2[1Y Return vs Nifty])</f>
        <v>-1.0797092771091035</v>
      </c>
      <c r="I524">
        <v>4.9976614147061902</v>
      </c>
      <c r="J524">
        <f>(Table2[[#This Row],[1M Return vs Nifty]]-AVERAGE(Table2[1M Return vs Nifty]))/_xlfn.STDEV.P(Table2[1M Return vs Nifty])</f>
        <v>0.51288908151796342</v>
      </c>
      <c r="K524">
        <v>10.082475387329801</v>
      </c>
      <c r="L524">
        <f>(Table2[[#This Row],[6M Return vs Nifty]]-AVERAGE(Table2[6M Return vs Nifty]))/_xlfn.STDEV.P(Table2[6M Return vs Nifty])</f>
        <v>-0.14534924249387479</v>
      </c>
      <c r="M524">
        <v>3.7875797613167901</v>
      </c>
      <c r="N524">
        <f>(Table2[[#This Row],[1W Return vs Nifty]]-AVERAGE(Table2[1W Return vs Nifty]))/_xlfn.STDEV.P(Table2[1W Return vs Nifty])</f>
        <v>1.3376065373484745</v>
      </c>
      <c r="O524">
        <v>180.68</v>
      </c>
      <c r="P524">
        <v>176.15775431296899</v>
      </c>
      <c r="Q524">
        <v>172.52227619996501</v>
      </c>
      <c r="R524">
        <v>64.146433877969798</v>
      </c>
      <c r="S524" s="1">
        <f>(Table2[[#This Row],[Close Price]]-Table2[[#This Row],[20D EMA]])/Table2[[#This Row],[20D EMA]]</f>
        <v>3.3207881337170689E-2</v>
      </c>
      <c r="T524" s="1">
        <f>(Table2[[#This Row],[Close Price]]-Table2[[#This Row],[50D EMA]])/Table2[[#This Row],[50D EMA]]</f>
        <v>5.9731947242792217E-2</v>
      </c>
      <c r="U524" s="1">
        <f>(Table2[[#This Row],[Close Price]]-Table2[[#This Row],[200D EMA]])/Table2[[#This Row],[200D EMA]]</f>
        <v>8.2063163736752695E-2</v>
      </c>
      <c r="V524">
        <v>0.78006097481430003</v>
      </c>
      <c r="W524">
        <v>184.27</v>
      </c>
      <c r="X524">
        <v>190.45</v>
      </c>
      <c r="Y524">
        <v>178.99</v>
      </c>
      <c r="Z524">
        <v>191</v>
      </c>
      <c r="AA524">
        <v>174.96</v>
      </c>
      <c r="AB524">
        <v>191</v>
      </c>
      <c r="AC524" s="1">
        <f>(Table2[[#This Row],[Close Price]]/Table2[[#This Row],[Day Low]])-1</f>
        <v>1.3078634612253781E-2</v>
      </c>
      <c r="AD524" s="1">
        <f>(Table2[[#This Row],[Day High]]/Table2[[#This Row],[Close Price]])-1</f>
        <v>2.0194986072423315E-2</v>
      </c>
      <c r="AE524" s="1">
        <f>(Table2[[#This Row],[Close Price]]/Table2[[#This Row],[Current Week Low]])-1</f>
        <v>4.2963294038773192E-2</v>
      </c>
      <c r="AF524" s="1">
        <f>(Table2[[#This Row],[Current Week High]]/Table2[[#This Row],[Close Price]])-1</f>
        <v>2.3141204199699894E-2</v>
      </c>
      <c r="AG524" s="1">
        <f>(Table2[[#This Row],[Close Price]]/Table2[[#This Row],[Current Month Low]])-1</f>
        <v>6.6986739826246033E-2</v>
      </c>
      <c r="AH524" s="1">
        <f>(Table2[[#This Row],[Current Month High]]/Table2[[#This Row],[Close Price]])-1</f>
        <v>2.3141204199699894E-2</v>
      </c>
      <c r="AI524">
        <v>21.303835440325599</v>
      </c>
      <c r="AJ524">
        <v>31.233743409490302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-0.04</v>
      </c>
      <c r="AM524" t="s">
        <v>3202</v>
      </c>
      <c r="AN524">
        <v>5.16</v>
      </c>
      <c r="AO524" t="s">
        <v>3203</v>
      </c>
      <c r="AP524">
        <v>4.5327072521465998E-2</v>
      </c>
      <c r="AQ524">
        <f>(Table2[[#This Row],[Sharpe Ratio]]-AVERAGE(Table2[Sharpe Ratio]))/_xlfn.STDEV.P(Table2[Sharpe Ratio])</f>
        <v>-0.22807969800350428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0.39735740125995533</v>
      </c>
      <c r="AS524">
        <f>_xlfn.RANK.AVG(Table2[[#This Row],[1Y Return vs Nifty Z-Score]],Table2[1Y Return vs Nifty Z-Score])</f>
        <v>683</v>
      </c>
      <c r="AT524">
        <f>_xlfn.RANK.AVG(Table2[[#This Row],[6M Return vs Nifty Z-Score]],Table2[6M Return vs Nifty Z-Score])</f>
        <v>368</v>
      </c>
      <c r="AU524">
        <f>_xlfn.RANK.AVG(Table2[[#This Row],[Sharpe Ratio Z-Score]],Table2[Sharpe Ratio Z-Score])</f>
        <v>404</v>
      </c>
      <c r="AV524">
        <f>(Table2[[#This Row],[Rank 1Y]]+Table2[[#This Row],[Rank 6M]]+Table2[[#This Row],[Rank Sharpe]])/3</f>
        <v>485</v>
      </c>
    </row>
    <row r="525" spans="1:48" x14ac:dyDescent="0.3">
      <c r="A525" t="s">
        <v>406</v>
      </c>
      <c r="B525" t="s">
        <v>407</v>
      </c>
      <c r="C525" t="s">
        <v>3157</v>
      </c>
      <c r="D525" t="s">
        <v>21</v>
      </c>
      <c r="E525">
        <v>58603.747929090001</v>
      </c>
      <c r="F525">
        <v>3098.05</v>
      </c>
      <c r="G525">
        <v>-1.4690792616835799</v>
      </c>
      <c r="H525">
        <f>(Table2[[#This Row],[1Y Return vs Nifty]]-AVERAGE(Table2[1Y Return vs Nifty]))/_xlfn.STDEV.P(Table2[1Y Return vs Nifty])</f>
        <v>-0.49634026918127816</v>
      </c>
      <c r="I525">
        <v>9.8797664517915091</v>
      </c>
      <c r="J525">
        <f>(Table2[[#This Row],[1M Return vs Nifty]]-AVERAGE(Table2[1M Return vs Nifty]))/_xlfn.STDEV.P(Table2[1M Return vs Nifty])</f>
        <v>0.97468523146106578</v>
      </c>
      <c r="K525">
        <v>14.0139614001362</v>
      </c>
      <c r="L525">
        <f>(Table2[[#This Row],[6M Return vs Nifty]]-AVERAGE(Table2[6M Return vs Nifty]))/_xlfn.STDEV.P(Table2[6M Return vs Nifty])</f>
        <v>-2.3300563405099398E-2</v>
      </c>
      <c r="M525">
        <v>-2.0469919554646898</v>
      </c>
      <c r="N525">
        <f>(Table2[[#This Row],[1W Return vs Nifty]]-AVERAGE(Table2[1W Return vs Nifty]))/_xlfn.STDEV.P(Table2[1W Return vs Nifty])</f>
        <v>-1.3352769361002997E-2</v>
      </c>
      <c r="O525">
        <v>3021.09</v>
      </c>
      <c r="P525">
        <v>2875.2514378528599</v>
      </c>
      <c r="Q525">
        <v>2587.62572859903</v>
      </c>
      <c r="R525">
        <v>60.3257995498033</v>
      </c>
      <c r="S525" s="1">
        <f>(Table2[[#This Row],[Close Price]]-Table2[[#This Row],[20D EMA]])/Table2[[#This Row],[20D EMA]]</f>
        <v>2.5474249360330221E-2</v>
      </c>
      <c r="T525" s="1">
        <f>(Table2[[#This Row],[Close Price]]-Table2[[#This Row],[50D EMA]])/Table2[[#This Row],[50D EMA]]</f>
        <v>7.7488375177900498E-2</v>
      </c>
      <c r="U525" s="1">
        <f>(Table2[[#This Row],[Close Price]]-Table2[[#This Row],[200D EMA]])/Table2[[#This Row],[200D EMA]]</f>
        <v>0.19725583408745886</v>
      </c>
      <c r="V525">
        <v>0.59794936499797102</v>
      </c>
      <c r="W525">
        <v>3074.45</v>
      </c>
      <c r="X525">
        <v>3124.9</v>
      </c>
      <c r="Y525">
        <v>2974</v>
      </c>
      <c r="Z525">
        <v>3124.9</v>
      </c>
      <c r="AA525">
        <v>2974</v>
      </c>
      <c r="AB525">
        <v>3165</v>
      </c>
      <c r="AC525" s="1">
        <f>(Table2[[#This Row],[Close Price]]/Table2[[#This Row],[Day Low]])-1</f>
        <v>7.676169721413606E-3</v>
      </c>
      <c r="AD525" s="1">
        <f>(Table2[[#This Row],[Day High]]/Table2[[#This Row],[Close Price]])-1</f>
        <v>8.6667419828601044E-3</v>
      </c>
      <c r="AE525" s="1">
        <f>(Table2[[#This Row],[Close Price]]/Table2[[#This Row],[Current Week Low]])-1</f>
        <v>4.1711499663752649E-2</v>
      </c>
      <c r="AF525" s="1">
        <f>(Table2[[#This Row],[Current Week High]]/Table2[[#This Row],[Close Price]])-1</f>
        <v>8.6667419828601044E-3</v>
      </c>
      <c r="AG525" s="1">
        <f>(Table2[[#This Row],[Close Price]]/Table2[[#This Row],[Current Month Low]])-1</f>
        <v>4.1711499663752649E-2</v>
      </c>
      <c r="AH525" s="1">
        <f>(Table2[[#This Row],[Current Month High]]/Table2[[#This Row],[Close Price]])-1</f>
        <v>2.1610367812010756E-2</v>
      </c>
      <c r="AI525">
        <v>2.1610367812010698</v>
      </c>
      <c r="AJ525">
        <v>49.7293509255232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0.06</v>
      </c>
      <c r="AM525" t="s">
        <v>3203</v>
      </c>
      <c r="AN525">
        <v>2.11</v>
      </c>
      <c r="AO525" t="s">
        <v>3203</v>
      </c>
      <c r="AP525">
        <v>-3.9573988616720998E-2</v>
      </c>
      <c r="AQ525">
        <f>(Table2[[#This Row],[Sharpe Ratio]]-AVERAGE(Table2[Sharpe Ratio]))/_xlfn.STDEV.P(Table2[Sharpe Ratio])</f>
        <v>-1.2194083726746916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-0.77771674316100647</v>
      </c>
      <c r="AS525">
        <f>_xlfn.RANK.AVG(Table2[[#This Row],[1Y Return vs Nifty Z-Score]],Table2[1Y Return vs Nifty Z-Score])</f>
        <v>478</v>
      </c>
      <c r="AT525">
        <f>_xlfn.RANK.AVG(Table2[[#This Row],[6M Return vs Nifty Z-Score]],Table2[6M Return vs Nifty Z-Score])</f>
        <v>326</v>
      </c>
      <c r="AU525">
        <f>_xlfn.RANK.AVG(Table2[[#This Row],[Sharpe Ratio Z-Score]],Table2[Sharpe Ratio Z-Score])</f>
        <v>656</v>
      </c>
      <c r="AV525">
        <f>(Table2[[#This Row],[Rank 1Y]]+Table2[[#This Row],[Rank 6M]]+Table2[[#This Row],[Rank Sharpe]])/3</f>
        <v>486.66666666666669</v>
      </c>
    </row>
    <row r="526" spans="1:48" x14ac:dyDescent="0.3">
      <c r="A526" t="s">
        <v>1024</v>
      </c>
      <c r="B526" t="s">
        <v>1025</v>
      </c>
      <c r="C526" t="s">
        <v>3157</v>
      </c>
      <c r="D526" t="s">
        <v>279</v>
      </c>
      <c r="E526">
        <v>13780.798553799999</v>
      </c>
      <c r="F526">
        <v>999.5</v>
      </c>
      <c r="G526">
        <v>22.113539973024601</v>
      </c>
      <c r="H526">
        <f>(Table2[[#This Row],[1Y Return vs Nifty]]-AVERAGE(Table2[1Y Return vs Nifty]))/_xlfn.STDEV.P(Table2[1Y Return vs Nifty])</f>
        <v>-0.10675913926537202</v>
      </c>
      <c r="I526">
        <v>8.8838492837703897E-2</v>
      </c>
      <c r="J526">
        <f>(Table2[[#This Row],[1M Return vs Nifty]]-AVERAGE(Table2[1M Return vs Nifty]))/_xlfn.STDEV.P(Table2[1M Return vs Nifty])</f>
        <v>4.8565698704251634E-2</v>
      </c>
      <c r="K526">
        <v>-24.260883441963301</v>
      </c>
      <c r="L526">
        <f>(Table2[[#This Row],[6M Return vs Nifty]]-AVERAGE(Table2[6M Return vs Nifty]))/_xlfn.STDEV.P(Table2[6M Return vs Nifty])</f>
        <v>-1.2115012183456231</v>
      </c>
      <c r="M526">
        <v>-0.63524303272160998</v>
      </c>
      <c r="N526">
        <f>(Table2[[#This Row],[1W Return vs Nifty]]-AVERAGE(Table2[1W Return vs Nifty]))/_xlfn.STDEV.P(Table2[1W Return vs Nifty])</f>
        <v>0.31352903765000395</v>
      </c>
      <c r="O526">
        <v>986.3</v>
      </c>
      <c r="P526">
        <v>990.06855782757202</v>
      </c>
      <c r="Q526">
        <v>934.67367834942604</v>
      </c>
      <c r="R526">
        <v>60.377958534657601</v>
      </c>
      <c r="S526" s="1">
        <f>(Table2[[#This Row],[Close Price]]-Table2[[#This Row],[20D EMA]])/Table2[[#This Row],[20D EMA]]</f>
        <v>1.3383351921322159E-2</v>
      </c>
      <c r="T526" s="1">
        <f>(Table2[[#This Row],[Close Price]]-Table2[[#This Row],[50D EMA]])/Table2[[#This Row],[50D EMA]]</f>
        <v>9.5260495829931572E-3</v>
      </c>
      <c r="U526" s="1">
        <f>(Table2[[#This Row],[Close Price]]-Table2[[#This Row],[200D EMA]])/Table2[[#This Row],[200D EMA]]</f>
        <v>6.935717047799303E-2</v>
      </c>
      <c r="V526">
        <v>0.58975616460630997</v>
      </c>
      <c r="W526">
        <v>991.05</v>
      </c>
      <c r="X526">
        <v>1007.2</v>
      </c>
      <c r="Y526">
        <v>981</v>
      </c>
      <c r="Z526">
        <v>1029</v>
      </c>
      <c r="AA526">
        <v>975</v>
      </c>
      <c r="AB526">
        <v>1029</v>
      </c>
      <c r="AC526" s="1">
        <f>(Table2[[#This Row],[Close Price]]/Table2[[#This Row],[Day Low]])-1</f>
        <v>8.5263104787851596E-3</v>
      </c>
      <c r="AD526" s="1">
        <f>(Table2[[#This Row],[Day High]]/Table2[[#This Row],[Close Price]])-1</f>
        <v>7.7038519259631233E-3</v>
      </c>
      <c r="AE526" s="1">
        <f>(Table2[[#This Row],[Close Price]]/Table2[[#This Row],[Current Week Low]])-1</f>
        <v>1.885830784913356E-2</v>
      </c>
      <c r="AF526" s="1">
        <f>(Table2[[#This Row],[Current Week High]]/Table2[[#This Row],[Close Price]])-1</f>
        <v>2.951475737868936E-2</v>
      </c>
      <c r="AG526" s="1">
        <f>(Table2[[#This Row],[Close Price]]/Table2[[#This Row],[Current Month Low]])-1</f>
        <v>2.5128205128205128E-2</v>
      </c>
      <c r="AH526" s="1">
        <f>(Table2[[#This Row],[Current Month High]]/Table2[[#This Row],[Close Price]])-1</f>
        <v>2.951475737868936E-2</v>
      </c>
      <c r="AI526">
        <v>19.959979989994899</v>
      </c>
      <c r="AJ526">
        <v>59.919999999999902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-0.24</v>
      </c>
      <c r="AM526" t="s">
        <v>3202</v>
      </c>
      <c r="AN526">
        <v>2.9</v>
      </c>
      <c r="AO526" t="s">
        <v>3203</v>
      </c>
      <c r="AP526">
        <v>3.4427864061073003E-2</v>
      </c>
      <c r="AQ526">
        <f>(Table2[[#This Row],[Sharpe Ratio]]-AVERAGE(Table2[Sharpe Ratio]))/_xlfn.STDEV.P(Table2[Sharpe Ratio])</f>
        <v>-0.35534192221081301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335</v>
      </c>
      <c r="AT526">
        <f>_xlfn.RANK.AVG(Table2[[#This Row],[6M Return vs Nifty Z-Score]],Table2[6M Return vs Nifty Z-Score])</f>
        <v>698</v>
      </c>
      <c r="AU526">
        <f>_xlfn.RANK.AVG(Table2[[#This Row],[Sharpe Ratio Z-Score]],Table2[Sharpe Ratio Z-Score])</f>
        <v>436</v>
      </c>
      <c r="AV526">
        <f>(Table2[[#This Row],[Rank 1Y]]+Table2[[#This Row],[Rank 6M]]+Table2[[#This Row],[Rank Sharpe]])/3</f>
        <v>489.66666666666669</v>
      </c>
    </row>
    <row r="527" spans="1:48" x14ac:dyDescent="0.3">
      <c r="A527" t="s">
        <v>125</v>
      </c>
      <c r="B527" t="s">
        <v>126</v>
      </c>
      <c r="C527" t="s">
        <v>3165</v>
      </c>
      <c r="D527" t="s">
        <v>127</v>
      </c>
      <c r="E527">
        <v>232699.92757087899</v>
      </c>
      <c r="F527">
        <v>954.8</v>
      </c>
      <c r="G527">
        <v>-10.0065437343036</v>
      </c>
      <c r="H527">
        <f>(Table2[[#This Row],[1Y Return vs Nifty]]-AVERAGE(Table2[1Y Return vs Nifty]))/_xlfn.STDEV.P(Table2[1Y Return vs Nifty])</f>
        <v>-0.63737782835812551</v>
      </c>
      <c r="I527">
        <v>-1.87306352178861</v>
      </c>
      <c r="J527">
        <f>(Table2[[#This Row],[1M Return vs Nifty]]-AVERAGE(Table2[1M Return vs Nifty]))/_xlfn.STDEV.P(Table2[1M Return vs Nifty])</f>
        <v>-0.13700974263466331</v>
      </c>
      <c r="K527">
        <v>3.0826659598198298</v>
      </c>
      <c r="L527">
        <f>(Table2[[#This Row],[6M Return vs Nifty]]-AVERAGE(Table2[6M Return vs Nifty]))/_xlfn.STDEV.P(Table2[6M Return vs Nifty])</f>
        <v>-0.36265066280108188</v>
      </c>
      <c r="M527">
        <v>-1.81920389270677</v>
      </c>
      <c r="N527">
        <f>(Table2[[#This Row],[1W Return vs Nifty]]-AVERAGE(Table2[1W Return vs Nifty]))/_xlfn.STDEV.P(Table2[1W Return vs Nifty])</f>
        <v>3.9390159902344644E-2</v>
      </c>
      <c r="O527">
        <v>932.37</v>
      </c>
      <c r="P527">
        <v>922.04637082128795</v>
      </c>
      <c r="Q527">
        <v>872.74929938055504</v>
      </c>
      <c r="R527">
        <v>64.840186564166302</v>
      </c>
      <c r="S527" s="1">
        <f>(Table2[[#This Row],[Close Price]]-Table2[[#This Row],[20D EMA]])/Table2[[#This Row],[20D EMA]]</f>
        <v>2.4056973090082211E-2</v>
      </c>
      <c r="T527" s="1">
        <f>(Table2[[#This Row],[Close Price]]-Table2[[#This Row],[50D EMA]])/Table2[[#This Row],[50D EMA]]</f>
        <v>3.5522757005743207E-2</v>
      </c>
      <c r="U527" s="1">
        <f>(Table2[[#This Row],[Close Price]]-Table2[[#This Row],[200D EMA]])/Table2[[#This Row],[200D EMA]]</f>
        <v>9.4014054984268042E-2</v>
      </c>
      <c r="V527">
        <v>0.93335559378563404</v>
      </c>
      <c r="W527">
        <v>929</v>
      </c>
      <c r="X527">
        <v>957.6</v>
      </c>
      <c r="Y527">
        <v>919.05</v>
      </c>
      <c r="Z527">
        <v>957.6</v>
      </c>
      <c r="AA527">
        <v>911.7</v>
      </c>
      <c r="AB527">
        <v>957.6</v>
      </c>
      <c r="AC527" s="1">
        <f>(Table2[[#This Row],[Close Price]]/Table2[[#This Row],[Day Low]])-1</f>
        <v>2.7771797631862105E-2</v>
      </c>
      <c r="AD527" s="1">
        <f>(Table2[[#This Row],[Day High]]/Table2[[#This Row],[Close Price]])-1</f>
        <v>2.9325513196480912E-3</v>
      </c>
      <c r="AE527" s="1">
        <f>(Table2[[#This Row],[Close Price]]/Table2[[#This Row],[Current Week Low]])-1</f>
        <v>3.8898862956313618E-2</v>
      </c>
      <c r="AF527" s="1">
        <f>(Table2[[#This Row],[Current Week High]]/Table2[[#This Row],[Close Price]])-1</f>
        <v>2.9325513196480912E-3</v>
      </c>
      <c r="AG527" s="1">
        <f>(Table2[[#This Row],[Close Price]]/Table2[[#This Row],[Current Month Low]])-1</f>
        <v>4.7274322693868553E-2</v>
      </c>
      <c r="AH527" s="1">
        <f>(Table2[[#This Row],[Current Month High]]/Table2[[#This Row],[Close Price]])-1</f>
        <v>2.9325513196480912E-3</v>
      </c>
      <c r="AI527">
        <v>1.4767490573942099</v>
      </c>
      <c r="AJ527">
        <v>32.060857538035897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0.09</v>
      </c>
      <c r="AM527" t="s">
        <v>3203</v>
      </c>
      <c r="AN527">
        <v>1.1399999999999999</v>
      </c>
      <c r="AO527" t="s">
        <v>3203</v>
      </c>
      <c r="AP527">
        <v>1.8113214048936999E-2</v>
      </c>
      <c r="AQ527">
        <f>(Table2[[#This Row],[Sharpe Ratio]]-AVERAGE(Table2[Sharpe Ratio]))/_xlfn.STDEV.P(Table2[Sharpe Ratio])</f>
        <v>-0.54583636547732528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-1.6434844393688512</v>
      </c>
      <c r="AS527">
        <f>_xlfn.RANK.AVG(Table2[[#This Row],[1Y Return vs Nifty Z-Score]],Table2[1Y Return vs Nifty Z-Score])</f>
        <v>544</v>
      </c>
      <c r="AT527">
        <f>_xlfn.RANK.AVG(Table2[[#This Row],[6M Return vs Nifty Z-Score]],Table2[6M Return vs Nifty Z-Score])</f>
        <v>440</v>
      </c>
      <c r="AU527">
        <f>_xlfn.RANK.AVG(Table2[[#This Row],[Sharpe Ratio Z-Score]],Table2[Sharpe Ratio Z-Score])</f>
        <v>486</v>
      </c>
      <c r="AV527">
        <f>(Table2[[#This Row],[Rank 1Y]]+Table2[[#This Row],[Rank 6M]]+Table2[[#This Row],[Rank Sharpe]])/3</f>
        <v>490</v>
      </c>
    </row>
    <row r="528" spans="1:48" x14ac:dyDescent="0.3">
      <c r="A528" t="s">
        <v>853</v>
      </c>
      <c r="B528" t="s">
        <v>854</v>
      </c>
      <c r="C528" t="s">
        <v>3157</v>
      </c>
      <c r="D528" t="s">
        <v>21</v>
      </c>
      <c r="E528">
        <v>18822.125872799999</v>
      </c>
      <c r="F528">
        <v>678</v>
      </c>
      <c r="G528">
        <v>-2.8061656673695401</v>
      </c>
      <c r="H528">
        <f>(Table2[[#This Row],[1Y Return vs Nifty]]-AVERAGE(Table2[1Y Return vs Nifty]))/_xlfn.STDEV.P(Table2[1Y Return vs Nifty])</f>
        <v>-0.51842872456182743</v>
      </c>
      <c r="I528">
        <v>9.0038306840333604</v>
      </c>
      <c r="J528">
        <f>(Table2[[#This Row],[1M Return vs Nifty]]-AVERAGE(Table2[1M Return vs Nifty]))/_xlfn.STDEV.P(Table2[1M Return vs Nifty])</f>
        <v>0.89183085572037857</v>
      </c>
      <c r="K528">
        <v>-23.7730170502467</v>
      </c>
      <c r="L528">
        <f>(Table2[[#This Row],[6M Return vs Nifty]]-AVERAGE(Table2[6M Return vs Nifty]))/_xlfn.STDEV.P(Table2[6M Return vs Nifty])</f>
        <v>-1.1963559403294073</v>
      </c>
      <c r="M528">
        <v>-0.24907939703093601</v>
      </c>
      <c r="N528">
        <f>(Table2[[#This Row],[1W Return vs Nifty]]-AVERAGE(Table2[1W Return vs Nifty]))/_xlfn.STDEV.P(Table2[1W Return vs Nifty])</f>
        <v>0.40294285975601868</v>
      </c>
      <c r="O528">
        <v>658.57</v>
      </c>
      <c r="P528">
        <v>647.50665721283997</v>
      </c>
      <c r="Q528">
        <v>638.16126575797398</v>
      </c>
      <c r="R528">
        <v>60.794189417700302</v>
      </c>
      <c r="S528" s="1">
        <f>(Table2[[#This Row],[Close Price]]-Table2[[#This Row],[20D EMA]])/Table2[[#This Row],[20D EMA]]</f>
        <v>2.9503317794615527E-2</v>
      </c>
      <c r="T528" s="1">
        <f>(Table2[[#This Row],[Close Price]]-Table2[[#This Row],[50D EMA]])/Table2[[#This Row],[50D EMA]]</f>
        <v>4.7093481507073764E-2</v>
      </c>
      <c r="U528" s="1">
        <f>(Table2[[#This Row],[Close Price]]-Table2[[#This Row],[200D EMA]])/Table2[[#This Row],[200D EMA]]</f>
        <v>6.2427377497923965E-2</v>
      </c>
      <c r="V528">
        <v>1.2655794545768999</v>
      </c>
      <c r="W528">
        <v>672.75</v>
      </c>
      <c r="X528">
        <v>685.7</v>
      </c>
      <c r="Y528">
        <v>650.1</v>
      </c>
      <c r="Z528">
        <v>691</v>
      </c>
      <c r="AA528">
        <v>650.1</v>
      </c>
      <c r="AB528">
        <v>697.2</v>
      </c>
      <c r="AC528" s="1">
        <f>(Table2[[#This Row],[Close Price]]/Table2[[#This Row],[Day Low]])-1</f>
        <v>7.8037904124861335E-3</v>
      </c>
      <c r="AD528" s="1">
        <f>(Table2[[#This Row],[Day High]]/Table2[[#This Row],[Close Price]])-1</f>
        <v>1.1356932153392396E-2</v>
      </c>
      <c r="AE528" s="1">
        <f>(Table2[[#This Row],[Close Price]]/Table2[[#This Row],[Current Week Low]])-1</f>
        <v>4.2916474388555503E-2</v>
      </c>
      <c r="AF528" s="1">
        <f>(Table2[[#This Row],[Current Week High]]/Table2[[#This Row],[Close Price]])-1</f>
        <v>1.9174041297935096E-2</v>
      </c>
      <c r="AG528" s="1">
        <f>(Table2[[#This Row],[Close Price]]/Table2[[#This Row],[Current Month Low]])-1</f>
        <v>4.2916474388555503E-2</v>
      </c>
      <c r="AH528" s="1">
        <f>(Table2[[#This Row],[Current Month High]]/Table2[[#This Row],[Close Price]])-1</f>
        <v>2.831858407079646E-2</v>
      </c>
      <c r="AI528">
        <v>28.318584070796401</v>
      </c>
      <c r="AJ528">
        <v>44.378194207836401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-0.03</v>
      </c>
      <c r="AM528" t="s">
        <v>3202</v>
      </c>
      <c r="AN528">
        <v>7.66</v>
      </c>
      <c r="AO528" t="s">
        <v>3203</v>
      </c>
      <c r="AP528">
        <v>8.1471136217473997E-2</v>
      </c>
      <c r="AQ528">
        <f>(Table2[[#This Row],[Sharpe Ratio]]-AVERAGE(Table2[Sharpe Ratio]))/_xlfn.STDEV.P(Table2[Sharpe Ratio])</f>
        <v>0.19394855795287022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-0.22606239146196722</v>
      </c>
      <c r="AS528">
        <f>_xlfn.RANK.AVG(Table2[[#This Row],[1Y Return vs Nifty Z-Score]],Table2[1Y Return vs Nifty Z-Score])</f>
        <v>485</v>
      </c>
      <c r="AT528">
        <f>_xlfn.RANK.AVG(Table2[[#This Row],[6M Return vs Nifty Z-Score]],Table2[6M Return vs Nifty Z-Score])</f>
        <v>695</v>
      </c>
      <c r="AU528">
        <f>_xlfn.RANK.AVG(Table2[[#This Row],[Sharpe Ratio Z-Score]],Table2[Sharpe Ratio Z-Score])</f>
        <v>294</v>
      </c>
      <c r="AV528">
        <f>(Table2[[#This Row],[Rank 1Y]]+Table2[[#This Row],[Rank 6M]]+Table2[[#This Row],[Rank Sharpe]])/3</f>
        <v>491.33333333333331</v>
      </c>
    </row>
    <row r="529" spans="1:48" x14ac:dyDescent="0.3">
      <c r="A529" t="s">
        <v>1141</v>
      </c>
      <c r="B529" t="s">
        <v>1142</v>
      </c>
      <c r="C529" t="s">
        <v>3168</v>
      </c>
      <c r="D529" t="s">
        <v>751</v>
      </c>
      <c r="E529">
        <v>11001.27864038</v>
      </c>
      <c r="F529">
        <v>8458.7000000000007</v>
      </c>
      <c r="G529">
        <v>-31.6450772683129</v>
      </c>
      <c r="H529">
        <f>(Table2[[#This Row],[1Y Return vs Nifty]]-AVERAGE(Table2[1Y Return vs Nifty]))/_xlfn.STDEV.P(Table2[1Y Return vs Nifty])</f>
        <v>-0.99484297080064121</v>
      </c>
      <c r="I529">
        <v>-22.9789592288327</v>
      </c>
      <c r="J529">
        <f>(Table2[[#This Row],[1M Return vs Nifty]]-AVERAGE(Table2[1M Return vs Nifty]))/_xlfn.STDEV.P(Table2[1M Return vs Nifty])</f>
        <v>-2.133407055797035</v>
      </c>
      <c r="K529">
        <v>2.1379639304879299</v>
      </c>
      <c r="L529">
        <f>(Table2[[#This Row],[6M Return vs Nifty]]-AVERAGE(Table2[6M Return vs Nifty]))/_xlfn.STDEV.P(Table2[6M Return vs Nifty])</f>
        <v>-0.39197790304481356</v>
      </c>
      <c r="M529">
        <v>-7.2670479024920596</v>
      </c>
      <c r="N529">
        <f>(Table2[[#This Row],[1W Return vs Nifty]]-AVERAGE(Table2[1W Return vs Nifty]))/_xlfn.STDEV.P(Table2[1W Return vs Nifty])</f>
        <v>-1.2220247174488941</v>
      </c>
      <c r="O529">
        <v>9173.3700000000008</v>
      </c>
      <c r="P529">
        <v>9100.9614699973099</v>
      </c>
      <c r="Q529">
        <v>8279.7048066763691</v>
      </c>
      <c r="R529">
        <v>20.110934731974901</v>
      </c>
      <c r="S529" s="1">
        <f>(Table2[[#This Row],[Close Price]]-Table2[[#This Row],[20D EMA]])/Table2[[#This Row],[20D EMA]]</f>
        <v>-7.790702871463813E-2</v>
      </c>
      <c r="T529" s="1">
        <f>(Table2[[#This Row],[Close Price]]-Table2[[#This Row],[50D EMA]])/Table2[[#This Row],[50D EMA]]</f>
        <v>-7.0570727292343871E-2</v>
      </c>
      <c r="U529" s="1">
        <f>(Table2[[#This Row],[Close Price]]-Table2[[#This Row],[200D EMA]])/Table2[[#This Row],[200D EMA]]</f>
        <v>2.1618547702243949E-2</v>
      </c>
      <c r="V529">
        <v>0.58526827941688897</v>
      </c>
      <c r="W529">
        <v>8451</v>
      </c>
      <c r="X529">
        <v>8655.15</v>
      </c>
      <c r="Y529">
        <v>8451</v>
      </c>
      <c r="Z529">
        <v>9185</v>
      </c>
      <c r="AA529">
        <v>8451</v>
      </c>
      <c r="AB529">
        <v>9401.2000000000007</v>
      </c>
      <c r="AC529" s="1">
        <f>(Table2[[#This Row],[Close Price]]/Table2[[#This Row],[Day Low]])-1</f>
        <v>9.1113477694948486E-4</v>
      </c>
      <c r="AD529" s="1">
        <f>(Table2[[#This Row],[Day High]]/Table2[[#This Row],[Close Price]])-1</f>
        <v>2.3224608982467698E-2</v>
      </c>
      <c r="AE529" s="1">
        <f>(Table2[[#This Row],[Close Price]]/Table2[[#This Row],[Current Week Low]])-1</f>
        <v>9.1113477694948486E-4</v>
      </c>
      <c r="AF529" s="1">
        <f>(Table2[[#This Row],[Current Week High]]/Table2[[#This Row],[Close Price]])-1</f>
        <v>8.5864258101126634E-2</v>
      </c>
      <c r="AG529" s="1">
        <f>(Table2[[#This Row],[Close Price]]/Table2[[#This Row],[Current Month Low]])-1</f>
        <v>9.1113477694948486E-4</v>
      </c>
      <c r="AH529" s="1">
        <f>(Table2[[#This Row],[Current Month High]]/Table2[[#This Row],[Close Price]])-1</f>
        <v>0.11142374123683307</v>
      </c>
      <c r="AI529">
        <v>27.560381618924801</v>
      </c>
      <c r="AJ529">
        <v>28.3332321883723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-0.11</v>
      </c>
      <c r="AM529" t="s">
        <v>3202</v>
      </c>
      <c r="AN529">
        <v>-13.64</v>
      </c>
      <c r="AO529" t="s">
        <v>3202</v>
      </c>
      <c r="AP529">
        <v>6.4686514411642998E-2</v>
      </c>
      <c r="AQ529">
        <f>(Table2[[#This Row],[Sharpe Ratio]]-AVERAGE(Table2[Sharpe Ratio]))/_xlfn.STDEV.P(Table2[Sharpe Ratio])</f>
        <v>-2.0334081918095799E-3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-4.7442860552831929</v>
      </c>
      <c r="AS529">
        <f>_xlfn.RANK.AVG(Table2[[#This Row],[1Y Return vs Nifty Z-Score]],Table2[1Y Return vs Nifty Z-Score])</f>
        <v>668</v>
      </c>
      <c r="AT529">
        <f>_xlfn.RANK.AVG(Table2[[#This Row],[6M Return vs Nifty Z-Score]],Table2[6M Return vs Nifty Z-Score])</f>
        <v>453</v>
      </c>
      <c r="AU529">
        <f>_xlfn.RANK.AVG(Table2[[#This Row],[Sharpe Ratio Z-Score]],Table2[Sharpe Ratio Z-Score])</f>
        <v>354</v>
      </c>
      <c r="AV529">
        <f>(Table2[[#This Row],[Rank 1Y]]+Table2[[#This Row],[Rank 6M]]+Table2[[#This Row],[Rank Sharpe]])/3</f>
        <v>491.66666666666669</v>
      </c>
    </row>
    <row r="530" spans="1:48" x14ac:dyDescent="0.3">
      <c r="A530" t="s">
        <v>657</v>
      </c>
      <c r="B530" t="s">
        <v>658</v>
      </c>
      <c r="C530" t="s">
        <v>633</v>
      </c>
      <c r="D530" t="s">
        <v>633</v>
      </c>
      <c r="E530">
        <v>28886.701140000001</v>
      </c>
      <c r="F530">
        <v>845.1</v>
      </c>
      <c r="G530">
        <v>-16.884099495528599</v>
      </c>
      <c r="H530">
        <f>(Table2[[#This Row],[1Y Return vs Nifty]]-AVERAGE(Table2[1Y Return vs Nifty]))/_xlfn.STDEV.P(Table2[1Y Return vs Nifty])</f>
        <v>-0.75099395885877307</v>
      </c>
      <c r="I530">
        <v>-10.345696510908599</v>
      </c>
      <c r="J530">
        <f>(Table2[[#This Row],[1M Return vs Nifty]]-AVERAGE(Table2[1M Return vs Nifty]))/_xlfn.STDEV.P(Table2[1M Return vs Nifty])</f>
        <v>-0.93843233894005151</v>
      </c>
      <c r="K530">
        <v>-6.0478197026711102</v>
      </c>
      <c r="L530">
        <f>(Table2[[#This Row],[6M Return vs Nifty]]-AVERAGE(Table2[6M Return vs Nifty]))/_xlfn.STDEV.P(Table2[6M Return vs Nifty])</f>
        <v>-0.64609659416548193</v>
      </c>
      <c r="M530">
        <v>-0.50699402157248796</v>
      </c>
      <c r="N530">
        <f>(Table2[[#This Row],[1W Return vs Nifty]]-AVERAGE(Table2[1W Return vs Nifty]))/_xlfn.STDEV.P(Table2[1W Return vs Nifty])</f>
        <v>0.34322430983079882</v>
      </c>
      <c r="O530">
        <v>855.8</v>
      </c>
      <c r="P530">
        <v>859.55638536230697</v>
      </c>
      <c r="Q530">
        <v>818.89530796683698</v>
      </c>
      <c r="R530">
        <v>43.3415496196913</v>
      </c>
      <c r="S530" s="1">
        <f>(Table2[[#This Row],[Close Price]]-Table2[[#This Row],[20D EMA]])/Table2[[#This Row],[20D EMA]]</f>
        <v>-1.2502921243281062E-2</v>
      </c>
      <c r="T530" s="1">
        <f>(Table2[[#This Row],[Close Price]]-Table2[[#This Row],[50D EMA]])/Table2[[#This Row],[50D EMA]]</f>
        <v>-1.6818425886294258E-2</v>
      </c>
      <c r="U530" s="1">
        <f>(Table2[[#This Row],[Close Price]]-Table2[[#This Row],[200D EMA]])/Table2[[#This Row],[200D EMA]]</f>
        <v>3.2000051506247316E-2</v>
      </c>
      <c r="V530">
        <v>0.46237243734360001</v>
      </c>
      <c r="W530">
        <v>838.1</v>
      </c>
      <c r="X530">
        <v>856.4</v>
      </c>
      <c r="Y530">
        <v>838.1</v>
      </c>
      <c r="Z530">
        <v>875</v>
      </c>
      <c r="AA530">
        <v>812</v>
      </c>
      <c r="AB530">
        <v>878.75</v>
      </c>
      <c r="AC530" s="1">
        <f>(Table2[[#This Row],[Close Price]]/Table2[[#This Row],[Day Low]])-1</f>
        <v>8.352225271447411E-3</v>
      </c>
      <c r="AD530" s="1">
        <f>(Table2[[#This Row],[Day High]]/Table2[[#This Row],[Close Price]])-1</f>
        <v>1.3371198674712925E-2</v>
      </c>
      <c r="AE530" s="1">
        <f>(Table2[[#This Row],[Close Price]]/Table2[[#This Row],[Current Week Low]])-1</f>
        <v>8.352225271447411E-3</v>
      </c>
      <c r="AF530" s="1">
        <f>(Table2[[#This Row],[Current Week High]]/Table2[[#This Row],[Close Price]])-1</f>
        <v>3.538042835167432E-2</v>
      </c>
      <c r="AG530" s="1">
        <f>(Table2[[#This Row],[Close Price]]/Table2[[#This Row],[Current Month Low]])-1</f>
        <v>4.0763546798029626E-2</v>
      </c>
      <c r="AH530" s="1">
        <f>(Table2[[#This Row],[Current Month High]]/Table2[[#This Row],[Close Price]])-1</f>
        <v>3.9817773044610094E-2</v>
      </c>
      <c r="AI530">
        <v>19.423736835877399</v>
      </c>
      <c r="AJ530">
        <v>19.028169014084501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-0.16</v>
      </c>
      <c r="AM530" t="s">
        <v>3202</v>
      </c>
      <c r="AN530">
        <v>-2.87</v>
      </c>
      <c r="AO530" t="s">
        <v>3202</v>
      </c>
      <c r="AP530">
        <v>6.5172466213687996E-2</v>
      </c>
      <c r="AQ530">
        <f>(Table2[[#This Row],[Sharpe Ratio]]-AVERAGE(Table2[Sharpe Ratio]))/_xlfn.STDEV.P(Table2[Sharpe Ratio])</f>
        <v>3.6407017594341979E-3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584</v>
      </c>
      <c r="AT530">
        <f>_xlfn.RANK.AVG(Table2[[#This Row],[6M Return vs Nifty Z-Score]],Table2[6M Return vs Nifty Z-Score])</f>
        <v>541</v>
      </c>
      <c r="AU530">
        <f>_xlfn.RANK.AVG(Table2[[#This Row],[Sharpe Ratio Z-Score]],Table2[Sharpe Ratio Z-Score])</f>
        <v>351</v>
      </c>
      <c r="AV530">
        <f>(Table2[[#This Row],[Rank 1Y]]+Table2[[#This Row],[Rank 6M]]+Table2[[#This Row],[Rank Sharpe]])/3</f>
        <v>492</v>
      </c>
    </row>
    <row r="531" spans="1:48" x14ac:dyDescent="0.3">
      <c r="A531" t="s">
        <v>30</v>
      </c>
      <c r="B531" t="s">
        <v>31</v>
      </c>
      <c r="C531" t="s">
        <v>3157</v>
      </c>
      <c r="D531" t="s">
        <v>21</v>
      </c>
      <c r="E531">
        <v>807854.57792260498</v>
      </c>
      <c r="F531">
        <v>1950.45</v>
      </c>
      <c r="G531">
        <v>2.94703873289339</v>
      </c>
      <c r="H531">
        <f>(Table2[[#This Row],[1Y Return vs Nifty]]-AVERAGE(Table2[1Y Return vs Nifty]))/_xlfn.STDEV.P(Table2[1Y Return vs Nifty])</f>
        <v>-0.42338670023940356</v>
      </c>
      <c r="I531">
        <v>3.4500231490094699</v>
      </c>
      <c r="J531">
        <f>(Table2[[#This Row],[1M Return vs Nifty]]-AVERAGE(Table2[1M Return vs Nifty]))/_xlfn.STDEV.P(Table2[1M Return vs Nifty])</f>
        <v>0.36649866443876705</v>
      </c>
      <c r="K531">
        <v>7.2547969856282997</v>
      </c>
      <c r="L531">
        <f>(Table2[[#This Row],[6M Return vs Nifty]]-AVERAGE(Table2[6M Return vs Nifty]))/_xlfn.STDEV.P(Table2[6M Return vs Nifty])</f>
        <v>-0.23313142274107757</v>
      </c>
      <c r="M531">
        <v>-1.8825540556901601</v>
      </c>
      <c r="N531">
        <f>(Table2[[#This Row],[1W Return vs Nifty]]-AVERAGE(Table2[1W Return vs Nifty]))/_xlfn.STDEV.P(Table2[1W Return vs Nifty])</f>
        <v>2.4721818091099666E-2</v>
      </c>
      <c r="O531">
        <v>1898</v>
      </c>
      <c r="P531">
        <v>1814.6672345969801</v>
      </c>
      <c r="Q531">
        <v>1630.9261618657699</v>
      </c>
      <c r="R531">
        <v>65.7129238804567</v>
      </c>
      <c r="S531" s="1">
        <f>(Table2[[#This Row],[Close Price]]-Table2[[#This Row],[20D EMA]])/Table2[[#This Row],[20D EMA]]</f>
        <v>2.7634351949420467E-2</v>
      </c>
      <c r="T531" s="1">
        <f>(Table2[[#This Row],[Close Price]]-Table2[[#This Row],[50D EMA]])/Table2[[#This Row],[50D EMA]]</f>
        <v>7.4825159574326047E-2</v>
      </c>
      <c r="U531" s="1">
        <f>(Table2[[#This Row],[Close Price]]-Table2[[#This Row],[200D EMA]])/Table2[[#This Row],[200D EMA]]</f>
        <v>0.19591557582760014</v>
      </c>
      <c r="V531">
        <v>0.89527561892556995</v>
      </c>
      <c r="W531">
        <v>1910.8</v>
      </c>
      <c r="X531">
        <v>1956.4</v>
      </c>
      <c r="Y531">
        <v>1889</v>
      </c>
      <c r="Z531">
        <v>1956.4</v>
      </c>
      <c r="AA531">
        <v>1889</v>
      </c>
      <c r="AB531">
        <v>1975.75</v>
      </c>
      <c r="AC531" s="1">
        <f>(Table2[[#This Row],[Close Price]]/Table2[[#This Row],[Day Low]])-1</f>
        <v>2.0750471006908189E-2</v>
      </c>
      <c r="AD531" s="1">
        <f>(Table2[[#This Row],[Day High]]/Table2[[#This Row],[Close Price]])-1</f>
        <v>3.0505780717271502E-3</v>
      </c>
      <c r="AE531" s="1">
        <f>(Table2[[#This Row],[Close Price]]/Table2[[#This Row],[Current Week Low]])-1</f>
        <v>3.2530439385918486E-2</v>
      </c>
      <c r="AF531" s="1">
        <f>(Table2[[#This Row],[Current Week High]]/Table2[[#This Row],[Close Price]])-1</f>
        <v>3.0505780717271502E-3</v>
      </c>
      <c r="AG531" s="1">
        <f>(Table2[[#This Row],[Close Price]]/Table2[[#This Row],[Current Month Low]])-1</f>
        <v>3.2530439385918486E-2</v>
      </c>
      <c r="AH531" s="1">
        <f>(Table2[[#This Row],[Current Month High]]/Table2[[#This Row],[Close Price]])-1</f>
        <v>1.2971365582301386E-2</v>
      </c>
      <c r="AI531">
        <v>1.29713655823013</v>
      </c>
      <c r="AJ531">
        <v>44.301409388525101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0.04</v>
      </c>
      <c r="AM531" t="s">
        <v>3203</v>
      </c>
      <c r="AN531">
        <v>2.65</v>
      </c>
      <c r="AO531" t="s">
        <v>3203</v>
      </c>
      <c r="AP531">
        <v>-2.3544002146395002E-2</v>
      </c>
      <c r="AQ531">
        <f>(Table2[[#This Row],[Sharpe Ratio]]-AVERAGE(Table2[Sharpe Ratio]))/_xlfn.STDEV.P(Table2[Sharpe Ratio])</f>
        <v>-1.0322377410054266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-1.2975353814560409</v>
      </c>
      <c r="AS531">
        <f>_xlfn.RANK.AVG(Table2[[#This Row],[1Y Return vs Nifty Z-Score]],Table2[1Y Return vs Nifty Z-Score])</f>
        <v>451</v>
      </c>
      <c r="AT531">
        <f>_xlfn.RANK.AVG(Table2[[#This Row],[6M Return vs Nifty Z-Score]],Table2[6M Return vs Nifty Z-Score])</f>
        <v>398</v>
      </c>
      <c r="AU531">
        <f>_xlfn.RANK.AVG(Table2[[#This Row],[Sharpe Ratio Z-Score]],Table2[Sharpe Ratio Z-Score])</f>
        <v>633</v>
      </c>
      <c r="AV531">
        <f>(Table2[[#This Row],[Rank 1Y]]+Table2[[#This Row],[Rank 6M]]+Table2[[#This Row],[Rank Sharpe]])/3</f>
        <v>494</v>
      </c>
    </row>
    <row r="532" spans="1:48" x14ac:dyDescent="0.3">
      <c r="A532" t="s">
        <v>61</v>
      </c>
      <c r="B532" t="s">
        <v>62</v>
      </c>
      <c r="C532" t="s">
        <v>3158</v>
      </c>
      <c r="D532" t="s">
        <v>24</v>
      </c>
      <c r="E532">
        <v>372139.11717267998</v>
      </c>
      <c r="F532">
        <v>1203.3499999999999</v>
      </c>
      <c r="G532">
        <v>-6.7608799260706602</v>
      </c>
      <c r="H532">
        <f>(Table2[[#This Row],[1Y Return vs Nifty]]-AVERAGE(Table2[1Y Return vs Nifty]))/_xlfn.STDEV.P(Table2[1Y Return vs Nifty])</f>
        <v>-0.58375997695858395</v>
      </c>
      <c r="I532">
        <v>-0.78024993636581197</v>
      </c>
      <c r="J532">
        <f>(Table2[[#This Row],[1M Return vs Nifty]]-AVERAGE(Table2[1M Return vs Nifty]))/_xlfn.STDEV.P(Table2[1M Return vs Nifty])</f>
        <v>-3.3640990319769928E-2</v>
      </c>
      <c r="K532">
        <v>-3.9749745114358399</v>
      </c>
      <c r="L532">
        <f>(Table2[[#This Row],[6M Return vs Nifty]]-AVERAGE(Table2[6M Return vs Nifty]))/_xlfn.STDEV.P(Table2[6M Return vs Nifty])</f>
        <v>-0.58174738454812525</v>
      </c>
      <c r="M532">
        <v>-0.51221679474812098</v>
      </c>
      <c r="N532">
        <f>(Table2[[#This Row],[1W Return vs Nifty]]-AVERAGE(Table2[1W Return vs Nifty]))/_xlfn.STDEV.P(Table2[1W Return vs Nifty])</f>
        <v>0.34201500872508783</v>
      </c>
      <c r="O532">
        <v>1179.81</v>
      </c>
      <c r="P532">
        <v>1185.4198314052501</v>
      </c>
      <c r="Q532">
        <v>1131.08318997021</v>
      </c>
      <c r="R532">
        <v>66.787795046145405</v>
      </c>
      <c r="S532" s="1">
        <f>(Table2[[#This Row],[Close Price]]-Table2[[#This Row],[20D EMA]])/Table2[[#This Row],[20D EMA]]</f>
        <v>1.9952365211347561E-2</v>
      </c>
      <c r="T532" s="1">
        <f>(Table2[[#This Row],[Close Price]]-Table2[[#This Row],[50D EMA]])/Table2[[#This Row],[50D EMA]]</f>
        <v>1.5125585146904957E-2</v>
      </c>
      <c r="U532" s="1">
        <f>(Table2[[#This Row],[Close Price]]-Table2[[#This Row],[200D EMA]])/Table2[[#This Row],[200D EMA]]</f>
        <v>6.3891684246225267E-2</v>
      </c>
      <c r="V532">
        <v>0.77849649289390899</v>
      </c>
      <c r="W532">
        <v>1176.75</v>
      </c>
      <c r="X532">
        <v>1205.7</v>
      </c>
      <c r="Y532">
        <v>1145</v>
      </c>
      <c r="Z532">
        <v>1205.7</v>
      </c>
      <c r="AA532">
        <v>1145</v>
      </c>
      <c r="AB532">
        <v>1205.7</v>
      </c>
      <c r="AC532" s="1">
        <f>(Table2[[#This Row],[Close Price]]/Table2[[#This Row],[Day Low]])-1</f>
        <v>2.2604631400042319E-2</v>
      </c>
      <c r="AD532" s="1">
        <f>(Table2[[#This Row],[Day High]]/Table2[[#This Row],[Close Price]])-1</f>
        <v>1.9528815390370546E-3</v>
      </c>
      <c r="AE532" s="1">
        <f>(Table2[[#This Row],[Close Price]]/Table2[[#This Row],[Current Week Low]])-1</f>
        <v>5.096069868995623E-2</v>
      </c>
      <c r="AF532" s="1">
        <f>(Table2[[#This Row],[Current Week High]]/Table2[[#This Row],[Close Price]])-1</f>
        <v>1.9528815390370546E-3</v>
      </c>
      <c r="AG532" s="1">
        <f>(Table2[[#This Row],[Close Price]]/Table2[[#This Row],[Current Month Low]])-1</f>
        <v>5.096069868995623E-2</v>
      </c>
      <c r="AH532" s="1">
        <f>(Table2[[#This Row],[Current Month High]]/Table2[[#This Row],[Close Price]])-1</f>
        <v>1.9528815390370546E-3</v>
      </c>
      <c r="AI532">
        <v>11.3267129264137</v>
      </c>
      <c r="AJ532">
        <v>26.4820264872818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-0.04</v>
      </c>
      <c r="AM532" t="s">
        <v>3202</v>
      </c>
      <c r="AN532">
        <v>1.87</v>
      </c>
      <c r="AO532" t="s">
        <v>3203</v>
      </c>
      <c r="AP532">
        <v>3.1580591558771999E-2</v>
      </c>
      <c r="AQ532">
        <f>(Table2[[#This Row],[Sharpe Ratio]]-AVERAGE(Table2[Sharpe Ratio]))/_xlfn.STDEV.P(Table2[Sharpe Ratio])</f>
        <v>-0.38858747695764551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516</v>
      </c>
      <c r="AT532">
        <f>_xlfn.RANK.AVG(Table2[[#This Row],[6M Return vs Nifty Z-Score]],Table2[6M Return vs Nifty Z-Score])</f>
        <v>524</v>
      </c>
      <c r="AU532">
        <f>_xlfn.RANK.AVG(Table2[[#This Row],[Sharpe Ratio Z-Score]],Table2[Sharpe Ratio Z-Score])</f>
        <v>444</v>
      </c>
      <c r="AV532">
        <f>(Table2[[#This Row],[Rank 1Y]]+Table2[[#This Row],[Rank 6M]]+Table2[[#This Row],[Rank Sharpe]])/3</f>
        <v>494.66666666666669</v>
      </c>
    </row>
    <row r="533" spans="1:48" x14ac:dyDescent="0.3">
      <c r="A533" t="s">
        <v>38</v>
      </c>
      <c r="B533" t="s">
        <v>39</v>
      </c>
      <c r="C533" t="s">
        <v>3158</v>
      </c>
      <c r="D533" t="s">
        <v>40</v>
      </c>
      <c r="E533">
        <v>652486.76283516001</v>
      </c>
      <c r="F533">
        <v>1031.5999999999999</v>
      </c>
      <c r="G533">
        <v>29.398286442934399</v>
      </c>
      <c r="H533">
        <f>(Table2[[#This Row],[1Y Return vs Nifty]]-AVERAGE(Table2[1Y Return vs Nifty]))/_xlfn.STDEV.P(Table2[1Y Return vs Nifty])</f>
        <v>1.3583717168551409E-2</v>
      </c>
      <c r="I533">
        <v>-14.2167412914163</v>
      </c>
      <c r="J533">
        <f>(Table2[[#This Row],[1M Return vs Nifty]]-AVERAGE(Table2[1M Return vs Nifty]))/_xlfn.STDEV.P(Table2[1M Return vs Nifty])</f>
        <v>-1.3045927476810808</v>
      </c>
      <c r="K533">
        <v>-9.0713706049412401</v>
      </c>
      <c r="L533">
        <f>(Table2[[#This Row],[6M Return vs Nifty]]-AVERAGE(Table2[6M Return vs Nifty]))/_xlfn.STDEV.P(Table2[6M Return vs Nifty])</f>
        <v>-0.7399594217522264</v>
      </c>
      <c r="M533">
        <v>-6.1781007472502498</v>
      </c>
      <c r="N533">
        <f>(Table2[[#This Row],[1W Return vs Nifty]]-AVERAGE(Table2[1W Return vs Nifty]))/_xlfn.STDEV.P(Table2[1W Return vs Nifty])</f>
        <v>-0.96988568046397405</v>
      </c>
      <c r="O533">
        <v>1056.52</v>
      </c>
      <c r="P533">
        <v>1062.1043833748799</v>
      </c>
      <c r="Q533">
        <v>963.22650826893801</v>
      </c>
      <c r="R533">
        <v>39.550220714924599</v>
      </c>
      <c r="S533" s="1">
        <f>(Table2[[#This Row],[Close Price]]-Table2[[#This Row],[20D EMA]])/Table2[[#This Row],[20D EMA]]</f>
        <v>-2.3586870101843859E-2</v>
      </c>
      <c r="T533" s="1">
        <f>(Table2[[#This Row],[Close Price]]-Table2[[#This Row],[50D EMA]])/Table2[[#This Row],[50D EMA]]</f>
        <v>-2.8720701893679333E-2</v>
      </c>
      <c r="U533" s="1">
        <f>(Table2[[#This Row],[Close Price]]-Table2[[#This Row],[200D EMA]])/Table2[[#This Row],[200D EMA]]</f>
        <v>7.0983814444578866E-2</v>
      </c>
      <c r="V533">
        <v>0.31559594996297702</v>
      </c>
      <c r="W533">
        <v>1018.95</v>
      </c>
      <c r="X533">
        <v>1034.9000000000001</v>
      </c>
      <c r="Y533">
        <v>1004.85</v>
      </c>
      <c r="Z533">
        <v>1045</v>
      </c>
      <c r="AA533">
        <v>1004.85</v>
      </c>
      <c r="AB533">
        <v>1079.95</v>
      </c>
      <c r="AC533" s="1">
        <f>(Table2[[#This Row],[Close Price]]/Table2[[#This Row],[Day Low]])-1</f>
        <v>1.2414740664409285E-2</v>
      </c>
      <c r="AD533" s="1">
        <f>(Table2[[#This Row],[Day High]]/Table2[[#This Row],[Close Price]])-1</f>
        <v>3.1989143078714477E-3</v>
      </c>
      <c r="AE533" s="1">
        <f>(Table2[[#This Row],[Close Price]]/Table2[[#This Row],[Current Week Low]])-1</f>
        <v>2.6620888689854016E-2</v>
      </c>
      <c r="AF533" s="1">
        <f>(Table2[[#This Row],[Current Week High]]/Table2[[#This Row],[Close Price]])-1</f>
        <v>1.2989530825901596E-2</v>
      </c>
      <c r="AG533" s="1">
        <f>(Table2[[#This Row],[Close Price]]/Table2[[#This Row],[Current Month Low]])-1</f>
        <v>2.6620888689854016E-2</v>
      </c>
      <c r="AH533" s="1">
        <f>(Table2[[#This Row],[Current Month High]]/Table2[[#This Row],[Close Price]])-1</f>
        <v>4.6868941450174617E-2</v>
      </c>
      <c r="AI533">
        <v>18.456766188445101</v>
      </c>
      <c r="AJ533">
        <v>72.696074328283203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0.01</v>
      </c>
      <c r="AM533" t="s">
        <v>3203</v>
      </c>
      <c r="AN533">
        <v>-4.41</v>
      </c>
      <c r="AO533" t="s">
        <v>3202</v>
      </c>
      <c r="AP533">
        <v>-1.8788947465718998E-2</v>
      </c>
      <c r="AQ533">
        <f>(Table2[[#This Row],[Sharpe Ratio]]-AVERAGE(Table2[Sharpe Ratio]))/_xlfn.STDEV.P(Table2[Sharpe Ratio])</f>
        <v>-0.97671638483637679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298</v>
      </c>
      <c r="AT533">
        <f>_xlfn.RANK.AVG(Table2[[#This Row],[6M Return vs Nifty Z-Score]],Table2[6M Return vs Nifty Z-Score])</f>
        <v>567</v>
      </c>
      <c r="AU533">
        <f>_xlfn.RANK.AVG(Table2[[#This Row],[Sharpe Ratio Z-Score]],Table2[Sharpe Ratio Z-Score])</f>
        <v>620</v>
      </c>
      <c r="AV533">
        <f>(Table2[[#This Row],[Rank 1Y]]+Table2[[#This Row],[Rank 6M]]+Table2[[#This Row],[Rank Sharpe]])/3</f>
        <v>495</v>
      </c>
    </row>
    <row r="534" spans="1:48" x14ac:dyDescent="0.3">
      <c r="A534" t="s">
        <v>498</v>
      </c>
      <c r="B534" t="s">
        <v>499</v>
      </c>
      <c r="C534" t="s">
        <v>3156</v>
      </c>
      <c r="D534" t="s">
        <v>190</v>
      </c>
      <c r="E534">
        <v>44012.222641875</v>
      </c>
      <c r="F534">
        <v>639.35</v>
      </c>
      <c r="G534">
        <v>14.853699675526901</v>
      </c>
      <c r="H534">
        <f>(Table2[[#This Row],[1Y Return vs Nifty]]-AVERAGE(Table2[1Y Return vs Nifty]))/_xlfn.STDEV.P(Table2[1Y Return vs Nifty])</f>
        <v>-0.22669054968078428</v>
      </c>
      <c r="I534">
        <v>2.1078152700238402</v>
      </c>
      <c r="J534">
        <f>(Table2[[#This Row],[1M Return vs Nifty]]-AVERAGE(Table2[1M Return vs Nifty]))/_xlfn.STDEV.P(Table2[1M Return vs Nifty])</f>
        <v>0.23953981651752163</v>
      </c>
      <c r="K534">
        <v>1.2903966007266501</v>
      </c>
      <c r="L534">
        <f>(Table2[[#This Row],[6M Return vs Nifty]]-AVERAGE(Table2[6M Return vs Nifty]))/_xlfn.STDEV.P(Table2[6M Return vs Nifty])</f>
        <v>-0.41828970288314576</v>
      </c>
      <c r="M534">
        <v>-4.4942302373841798</v>
      </c>
      <c r="N534">
        <f>(Table2[[#This Row],[1W Return vs Nifty]]-AVERAGE(Table2[1W Return vs Nifty]))/_xlfn.STDEV.P(Table2[1W Return vs Nifty])</f>
        <v>-0.57999578845111699</v>
      </c>
      <c r="O534">
        <v>638.46</v>
      </c>
      <c r="P534">
        <v>627.48809600042603</v>
      </c>
      <c r="Q534">
        <v>573.59729009757098</v>
      </c>
      <c r="R534">
        <v>47.594850663546097</v>
      </c>
      <c r="S534" s="1">
        <f>(Table2[[#This Row],[Close Price]]-Table2[[#This Row],[20D EMA]])/Table2[[#This Row],[20D EMA]]</f>
        <v>1.3939792626006112E-3</v>
      </c>
      <c r="T534" s="1">
        <f>(Table2[[#This Row],[Close Price]]-Table2[[#This Row],[50D EMA]])/Table2[[#This Row],[50D EMA]]</f>
        <v>1.8903791283342439E-2</v>
      </c>
      <c r="U534" s="1">
        <f>(Table2[[#This Row],[Close Price]]-Table2[[#This Row],[200D EMA]])/Table2[[#This Row],[200D EMA]]</f>
        <v>0.11463218365491977</v>
      </c>
      <c r="V534">
        <v>3.0089755110415801</v>
      </c>
      <c r="W534">
        <v>636.85</v>
      </c>
      <c r="X534">
        <v>650.5</v>
      </c>
      <c r="Y534">
        <v>636.85</v>
      </c>
      <c r="Z534">
        <v>665.45</v>
      </c>
      <c r="AA534">
        <v>630.75</v>
      </c>
      <c r="AB534">
        <v>689.95</v>
      </c>
      <c r="AC534" s="1">
        <f>(Table2[[#This Row],[Close Price]]/Table2[[#This Row],[Day Low]])-1</f>
        <v>3.9255711706052132E-3</v>
      </c>
      <c r="AD534" s="1">
        <f>(Table2[[#This Row],[Day High]]/Table2[[#This Row],[Close Price]])-1</f>
        <v>1.743958708062876E-2</v>
      </c>
      <c r="AE534" s="1">
        <f>(Table2[[#This Row],[Close Price]]/Table2[[#This Row],[Current Week Low]])-1</f>
        <v>3.9255711706052132E-3</v>
      </c>
      <c r="AF534" s="1">
        <f>(Table2[[#This Row],[Current Week High]]/Table2[[#This Row],[Close Price]])-1</f>
        <v>4.0822710565417974E-2</v>
      </c>
      <c r="AG534" s="1">
        <f>(Table2[[#This Row],[Close Price]]/Table2[[#This Row],[Current Month Low]])-1</f>
        <v>1.3634562029330111E-2</v>
      </c>
      <c r="AH534" s="1">
        <f>(Table2[[#This Row],[Current Month High]]/Table2[[#This Row],[Close Price]])-1</f>
        <v>7.9142879486979067E-2</v>
      </c>
      <c r="AI534">
        <v>7.9142879486978996</v>
      </c>
      <c r="AJ534">
        <v>61.025059816144001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-0.01</v>
      </c>
      <c r="AM534" t="s">
        <v>3202</v>
      </c>
      <c r="AN534">
        <v>6.59</v>
      </c>
      <c r="AO534" t="s">
        <v>3203</v>
      </c>
      <c r="AP534">
        <v>-3.9153421440472999E-2</v>
      </c>
      <c r="AQ534">
        <f>(Table2[[#This Row],[Sharpe Ratio]]-AVERAGE(Table2[Sharpe Ratio]))/_xlfn.STDEV.P(Table2[Sharpe Ratio])</f>
        <v>-1.2144977120086069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-2.1999339365061323</v>
      </c>
      <c r="AS534">
        <f>_xlfn.RANK.AVG(Table2[[#This Row],[1Y Return vs Nifty Z-Score]],Table2[1Y Return vs Nifty Z-Score])</f>
        <v>372</v>
      </c>
      <c r="AT534">
        <f>_xlfn.RANK.AVG(Table2[[#This Row],[6M Return vs Nifty Z-Score]],Table2[6M Return vs Nifty Z-Score])</f>
        <v>461</v>
      </c>
      <c r="AU534">
        <f>_xlfn.RANK.AVG(Table2[[#This Row],[Sharpe Ratio Z-Score]],Table2[Sharpe Ratio Z-Score])</f>
        <v>654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410</v>
      </c>
      <c r="B535" t="s">
        <v>411</v>
      </c>
      <c r="C535" t="s">
        <v>3169</v>
      </c>
      <c r="D535" t="s">
        <v>412</v>
      </c>
      <c r="E535">
        <v>57962.17132524</v>
      </c>
      <c r="F535">
        <v>951.3</v>
      </c>
      <c r="G535">
        <v>9.0094650050924194</v>
      </c>
      <c r="H535">
        <f>(Table2[[#This Row],[1Y Return vs Nifty]]-AVERAGE(Table2[1Y Return vs Nifty]))/_xlfn.STDEV.P(Table2[1Y Return vs Nifty])</f>
        <v>-0.32323637963043839</v>
      </c>
      <c r="I535">
        <v>-7.9741358149479096</v>
      </c>
      <c r="J535">
        <f>(Table2[[#This Row],[1M Return vs Nifty]]-AVERAGE(Table2[1M Return vs Nifty]))/_xlfn.STDEV.P(Table2[1M Return vs Nifty])</f>
        <v>-0.71410746464261809</v>
      </c>
      <c r="K535">
        <v>-10.8263529637258</v>
      </c>
      <c r="L535">
        <f>(Table2[[#This Row],[6M Return vs Nifty]]-AVERAGE(Table2[6M Return vs Nifty]))/_xlfn.STDEV.P(Table2[6M Return vs Nifty])</f>
        <v>-0.7944409277314024</v>
      </c>
      <c r="M535">
        <v>-4.1518839091965196</v>
      </c>
      <c r="N535">
        <f>(Table2[[#This Row],[1W Return vs Nifty]]-AVERAGE(Table2[1W Return vs Nifty]))/_xlfn.STDEV.P(Table2[1W Return vs Nifty])</f>
        <v>-0.50072759523434685</v>
      </c>
      <c r="O535">
        <v>965.58</v>
      </c>
      <c r="P535">
        <v>990.91943723426505</v>
      </c>
      <c r="Q535">
        <v>947.30319719942804</v>
      </c>
      <c r="R535">
        <v>43.4859009484382</v>
      </c>
      <c r="S535" s="1">
        <f>(Table2[[#This Row],[Close Price]]-Table2[[#This Row],[20D EMA]])/Table2[[#This Row],[20D EMA]]</f>
        <v>-1.4789038712483778E-2</v>
      </c>
      <c r="T535" s="1">
        <f>(Table2[[#This Row],[Close Price]]-Table2[[#This Row],[50D EMA]])/Table2[[#This Row],[50D EMA]]</f>
        <v>-3.9982500842698263E-2</v>
      </c>
      <c r="U535" s="1">
        <f>(Table2[[#This Row],[Close Price]]-Table2[[#This Row],[200D EMA]])/Table2[[#This Row],[200D EMA]]</f>
        <v>4.219137877279326E-3</v>
      </c>
      <c r="V535">
        <v>0.84390324166569597</v>
      </c>
      <c r="W535">
        <v>938.1</v>
      </c>
      <c r="X535">
        <v>954</v>
      </c>
      <c r="Y535">
        <v>931</v>
      </c>
      <c r="Z535">
        <v>954</v>
      </c>
      <c r="AA535">
        <v>931</v>
      </c>
      <c r="AB535">
        <v>979.5</v>
      </c>
      <c r="AC535" s="1">
        <f>(Table2[[#This Row],[Close Price]]/Table2[[#This Row],[Day Low]])-1</f>
        <v>1.4070994563479378E-2</v>
      </c>
      <c r="AD535" s="1">
        <f>(Table2[[#This Row],[Day High]]/Table2[[#This Row],[Close Price]])-1</f>
        <v>2.8382213812678803E-3</v>
      </c>
      <c r="AE535" s="1">
        <f>(Table2[[#This Row],[Close Price]]/Table2[[#This Row],[Current Week Low]])-1</f>
        <v>2.1804511278195493E-2</v>
      </c>
      <c r="AF535" s="1">
        <f>(Table2[[#This Row],[Current Week High]]/Table2[[#This Row],[Close Price]])-1</f>
        <v>2.8382213812678803E-3</v>
      </c>
      <c r="AG535" s="1">
        <f>(Table2[[#This Row],[Close Price]]/Table2[[#This Row],[Current Month Low]])-1</f>
        <v>2.1804511278195493E-2</v>
      </c>
      <c r="AH535" s="1">
        <f>(Table2[[#This Row],[Current Month High]]/Table2[[#This Row],[Close Price]])-1</f>
        <v>2.9643645537685392E-2</v>
      </c>
      <c r="AI535">
        <v>24.040786292441901</v>
      </c>
      <c r="AJ535">
        <v>41.520380839035901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-0.14000000000000001</v>
      </c>
      <c r="AM535" t="s">
        <v>3202</v>
      </c>
      <c r="AN535">
        <v>-3.42</v>
      </c>
      <c r="AO535" t="s">
        <v>3202</v>
      </c>
      <c r="AP535">
        <v>1.0889764387136999E-2</v>
      </c>
      <c r="AQ535">
        <f>(Table2[[#This Row],[Sharpe Ratio]]-AVERAGE(Table2[Sharpe Ratio]))/_xlfn.STDEV.P(Table2[Sharpe Ratio])</f>
        <v>-0.63017939586808946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402</v>
      </c>
      <c r="AT535">
        <f>_xlfn.RANK.AVG(Table2[[#This Row],[6M Return vs Nifty Z-Score]],Table2[6M Return vs Nifty Z-Score])</f>
        <v>581</v>
      </c>
      <c r="AU535">
        <f>_xlfn.RANK.AVG(Table2[[#This Row],[Sharpe Ratio Z-Score]],Table2[Sharpe Ratio Z-Score])</f>
        <v>505</v>
      </c>
      <c r="AV535">
        <f>(Table2[[#This Row],[Rank 1Y]]+Table2[[#This Row],[Rank 6M]]+Table2[[#This Row],[Rank Sharpe]])/3</f>
        <v>496</v>
      </c>
    </row>
    <row r="536" spans="1:48" x14ac:dyDescent="0.3">
      <c r="A536" t="s">
        <v>1102</v>
      </c>
      <c r="B536" t="s">
        <v>1103</v>
      </c>
      <c r="C536" t="s">
        <v>3161</v>
      </c>
      <c r="D536" t="s">
        <v>46</v>
      </c>
      <c r="E536">
        <v>11776.430369325</v>
      </c>
      <c r="F536">
        <v>459.05</v>
      </c>
      <c r="G536">
        <v>0.72132405112327103</v>
      </c>
      <c r="H536">
        <f>(Table2[[#This Row],[1Y Return vs Nifty]]-AVERAGE(Table2[1Y Return vs Nifty]))/_xlfn.STDEV.P(Table2[1Y Return vs Nifty])</f>
        <v>-0.46015515381805688</v>
      </c>
      <c r="I536">
        <v>-16.9007365593177</v>
      </c>
      <c r="J536">
        <f>(Table2[[#This Row],[1M Return vs Nifty]]-AVERAGE(Table2[1M Return vs Nifty]))/_xlfn.STDEV.P(Table2[1M Return vs Nifty])</f>
        <v>-1.5584706695543766</v>
      </c>
      <c r="K536">
        <v>-2.5732748129710399</v>
      </c>
      <c r="L536">
        <f>(Table2[[#This Row],[6M Return vs Nifty]]-AVERAGE(Table2[6M Return vs Nifty]))/_xlfn.STDEV.P(Table2[6M Return vs Nifty])</f>
        <v>-0.5382331519858059</v>
      </c>
      <c r="M536">
        <v>-0.151828677695547</v>
      </c>
      <c r="N536">
        <f>(Table2[[#This Row],[1W Return vs Nifty]]-AVERAGE(Table2[1W Return vs Nifty]))/_xlfn.STDEV.P(Table2[1W Return vs Nifty])</f>
        <v>0.42546066753142964</v>
      </c>
      <c r="O536">
        <v>458.55</v>
      </c>
      <c r="P536">
        <v>470.15121303023199</v>
      </c>
      <c r="Q536">
        <v>441.17243741944998</v>
      </c>
      <c r="R536">
        <v>55.911256519661102</v>
      </c>
      <c r="S536" s="1">
        <f>(Table2[[#This Row],[Close Price]]-Table2[[#This Row],[20D EMA]])/Table2[[#This Row],[20D EMA]]</f>
        <v>1.0903936321011885E-3</v>
      </c>
      <c r="T536" s="1">
        <f>(Table2[[#This Row],[Close Price]]-Table2[[#This Row],[50D EMA]])/Table2[[#This Row],[50D EMA]]</f>
        <v>-2.3612005504956842E-2</v>
      </c>
      <c r="U536" s="1">
        <f>(Table2[[#This Row],[Close Price]]-Table2[[#This Row],[200D EMA]])/Table2[[#This Row],[200D EMA]]</f>
        <v>4.0522845636325931E-2</v>
      </c>
      <c r="V536">
        <v>0.60018928261152105</v>
      </c>
      <c r="W536">
        <v>449.15</v>
      </c>
      <c r="X536">
        <v>461.2</v>
      </c>
      <c r="Y536">
        <v>445</v>
      </c>
      <c r="Z536">
        <v>461.2</v>
      </c>
      <c r="AA536">
        <v>440.55</v>
      </c>
      <c r="AB536">
        <v>463.95</v>
      </c>
      <c r="AC536" s="1">
        <f>(Table2[[#This Row],[Close Price]]/Table2[[#This Row],[Day Low]])-1</f>
        <v>2.2041634197929483E-2</v>
      </c>
      <c r="AD536" s="1">
        <f>(Table2[[#This Row],[Day High]]/Table2[[#This Row],[Close Price]])-1</f>
        <v>4.6835856660494279E-3</v>
      </c>
      <c r="AE536" s="1">
        <f>(Table2[[#This Row],[Close Price]]/Table2[[#This Row],[Current Week Low]])-1</f>
        <v>3.1573033707865239E-2</v>
      </c>
      <c r="AF536" s="1">
        <f>(Table2[[#This Row],[Current Week High]]/Table2[[#This Row],[Close Price]])-1</f>
        <v>4.6835856660494279E-3</v>
      </c>
      <c r="AG536" s="1">
        <f>(Table2[[#This Row],[Close Price]]/Table2[[#This Row],[Current Month Low]])-1</f>
        <v>4.1992963341277889E-2</v>
      </c>
      <c r="AH536" s="1">
        <f>(Table2[[#This Row],[Current Month High]]/Table2[[#This Row],[Close Price]])-1</f>
        <v>1.067421849471728E-2</v>
      </c>
      <c r="AI536">
        <v>25.2151181788476</v>
      </c>
      <c r="AJ536">
        <v>48.032892615285299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-0.11</v>
      </c>
      <c r="AM536" t="s">
        <v>3202</v>
      </c>
      <c r="AN536">
        <v>0.12</v>
      </c>
      <c r="AO536" t="s">
        <v>3203</v>
      </c>
      <c r="AP536">
        <v>3.816639738926E-3</v>
      </c>
      <c r="AQ536">
        <f>(Table2[[#This Row],[Sharpe Ratio]]-AVERAGE(Table2[Sharpe Ratio]))/_xlfn.STDEV.P(Table2[Sharpe Ratio])</f>
        <v>-0.71276718910994963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464</v>
      </c>
      <c r="AT536">
        <f>_xlfn.RANK.AVG(Table2[[#This Row],[6M Return vs Nifty Z-Score]],Table2[6M Return vs Nifty Z-Score])</f>
        <v>503</v>
      </c>
      <c r="AU536">
        <f>_xlfn.RANK.AVG(Table2[[#This Row],[Sharpe Ratio Z-Score]],Table2[Sharpe Ratio Z-Score])</f>
        <v>522</v>
      </c>
      <c r="AV536">
        <f>(Table2[[#This Row],[Rank 1Y]]+Table2[[#This Row],[Rank 6M]]+Table2[[#This Row],[Rank Sharpe]])/3</f>
        <v>496.33333333333331</v>
      </c>
    </row>
    <row r="537" spans="1:48" x14ac:dyDescent="0.3">
      <c r="A537" t="s">
        <v>1241</v>
      </c>
      <c r="B537" t="s">
        <v>1242</v>
      </c>
      <c r="C537" t="s">
        <v>3172</v>
      </c>
      <c r="D537" t="s">
        <v>378</v>
      </c>
      <c r="E537">
        <v>9684.8604165300003</v>
      </c>
      <c r="F537">
        <v>659.1</v>
      </c>
      <c r="G537">
        <v>-21.6833140906508</v>
      </c>
      <c r="H537">
        <f>(Table2[[#This Row],[1Y Return vs Nifty]]-AVERAGE(Table2[1Y Return vs Nifty]))/_xlfn.STDEV.P(Table2[1Y Return vs Nifty])</f>
        <v>-0.83027622288841363</v>
      </c>
      <c r="I537">
        <v>-4.8709586784513403</v>
      </c>
      <c r="J537">
        <f>(Table2[[#This Row],[1M Return vs Nifty]]-AVERAGE(Table2[1M Return vs Nifty]))/_xlfn.STDEV.P(Table2[1M Return vs Nifty])</f>
        <v>-0.42057931575192614</v>
      </c>
      <c r="K537">
        <v>-7.3888576759685396</v>
      </c>
      <c r="L537">
        <f>(Table2[[#This Row],[6M Return vs Nifty]]-AVERAGE(Table2[6M Return vs Nifty]))/_xlfn.STDEV.P(Table2[6M Return vs Nifty])</f>
        <v>-0.68772764988225066</v>
      </c>
      <c r="M537">
        <v>-7.0462476274980599</v>
      </c>
      <c r="N537">
        <f>(Table2[[#This Row],[1W Return vs Nifty]]-AVERAGE(Table2[1W Return vs Nifty]))/_xlfn.STDEV.P(Table2[1W Return vs Nifty])</f>
        <v>-1.1708997675970987</v>
      </c>
      <c r="O537">
        <v>675.31</v>
      </c>
      <c r="P537">
        <v>676.88873887214299</v>
      </c>
      <c r="Q537">
        <v>672.16335499816103</v>
      </c>
      <c r="R537">
        <v>37.961178864491103</v>
      </c>
      <c r="S537" s="1">
        <f>(Table2[[#This Row],[Close Price]]-Table2[[#This Row],[20D EMA]])/Table2[[#This Row],[20D EMA]]</f>
        <v>-2.4003790851608777E-2</v>
      </c>
      <c r="T537" s="1">
        <f>(Table2[[#This Row],[Close Price]]-Table2[[#This Row],[50D EMA]])/Table2[[#This Row],[50D EMA]]</f>
        <v>-2.6280151892884532E-2</v>
      </c>
      <c r="U537" s="1">
        <f>(Table2[[#This Row],[Close Price]]-Table2[[#This Row],[200D EMA]])/Table2[[#This Row],[200D EMA]]</f>
        <v>-1.9434792005578381E-2</v>
      </c>
      <c r="V537">
        <v>0.63348657771063999</v>
      </c>
      <c r="W537">
        <v>649</v>
      </c>
      <c r="X537">
        <v>660.2</v>
      </c>
      <c r="Y537">
        <v>649</v>
      </c>
      <c r="Z537">
        <v>685.45</v>
      </c>
      <c r="AA537">
        <v>649</v>
      </c>
      <c r="AB537">
        <v>707.7</v>
      </c>
      <c r="AC537" s="1">
        <f>(Table2[[#This Row],[Close Price]]/Table2[[#This Row],[Day Low]])-1</f>
        <v>1.5562403697996885E-2</v>
      </c>
      <c r="AD537" s="1">
        <f>(Table2[[#This Row],[Day High]]/Table2[[#This Row],[Close Price]])-1</f>
        <v>1.6689424973448386E-3</v>
      </c>
      <c r="AE537" s="1">
        <f>(Table2[[#This Row],[Close Price]]/Table2[[#This Row],[Current Week Low]])-1</f>
        <v>1.5562403697996885E-2</v>
      </c>
      <c r="AF537" s="1">
        <f>(Table2[[#This Row],[Current Week High]]/Table2[[#This Row],[Close Price]])-1</f>
        <v>3.9978758913670198E-2</v>
      </c>
      <c r="AG537" s="1">
        <f>(Table2[[#This Row],[Close Price]]/Table2[[#This Row],[Current Month Low]])-1</f>
        <v>1.5562403697996885E-2</v>
      </c>
      <c r="AH537" s="1">
        <f>(Table2[[#This Row],[Current Month High]]/Table2[[#This Row],[Close Price]])-1</f>
        <v>7.3736913973600382E-2</v>
      </c>
      <c r="AI537">
        <v>23.638294644211701</v>
      </c>
      <c r="AJ537">
        <v>11.6645489199491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-0.08</v>
      </c>
      <c r="AM537" t="s">
        <v>3202</v>
      </c>
      <c r="AN537">
        <v>-3.16</v>
      </c>
      <c r="AO537" t="s">
        <v>3202</v>
      </c>
      <c r="AP537">
        <v>7.0760652151461004E-2</v>
      </c>
      <c r="AQ537">
        <f>(Table2[[#This Row],[Sharpe Ratio]]-AVERAGE(Table2[Sharpe Ratio]))/_xlfn.STDEV.P(Table2[Sharpe Ratio])</f>
        <v>6.8889932867300871E-2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612</v>
      </c>
      <c r="AT537">
        <f>_xlfn.RANK.AVG(Table2[[#This Row],[6M Return vs Nifty Z-Score]],Table2[6M Return vs Nifty Z-Score])</f>
        <v>552</v>
      </c>
      <c r="AU537">
        <f>_xlfn.RANK.AVG(Table2[[#This Row],[Sharpe Ratio Z-Score]],Table2[Sharpe Ratio Z-Score])</f>
        <v>328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641</v>
      </c>
      <c r="B538" t="s">
        <v>642</v>
      </c>
      <c r="C538" t="s">
        <v>3162</v>
      </c>
      <c r="D538" t="s">
        <v>269</v>
      </c>
      <c r="E538">
        <v>30039.710150520001</v>
      </c>
      <c r="F538">
        <v>1118.5999999999999</v>
      </c>
      <c r="G538">
        <v>38.314526052201799</v>
      </c>
      <c r="H538">
        <f>(Table2[[#This Row],[1Y Return vs Nifty]]-AVERAGE(Table2[1Y Return vs Nifty]))/_xlfn.STDEV.P(Table2[1Y Return vs Nifty])</f>
        <v>0.1608785815348901</v>
      </c>
      <c r="I538">
        <v>-4.94604400268343</v>
      </c>
      <c r="J538">
        <f>(Table2[[#This Row],[1M Return vs Nifty]]-AVERAGE(Table2[1M Return vs Nifty]))/_xlfn.STDEV.P(Table2[1M Return vs Nifty])</f>
        <v>-0.42768160326606564</v>
      </c>
      <c r="K538">
        <v>-20.893615448903201</v>
      </c>
      <c r="L538">
        <f>(Table2[[#This Row],[6M Return vs Nifty]]-AVERAGE(Table2[6M Return vs Nifty]))/_xlfn.STDEV.P(Table2[6M Return vs Nifty])</f>
        <v>-1.1069680699757185</v>
      </c>
      <c r="M538">
        <v>-5.0468258195100901</v>
      </c>
      <c r="N538">
        <f>(Table2[[#This Row],[1W Return vs Nifty]]-AVERAGE(Table2[1W Return vs Nifty]))/_xlfn.STDEV.P(Table2[1W Return vs Nifty])</f>
        <v>-0.70794590728714879</v>
      </c>
      <c r="O538">
        <v>1124.04</v>
      </c>
      <c r="P538">
        <v>1160.04009563975</v>
      </c>
      <c r="Q538">
        <v>1136.4065789445899</v>
      </c>
      <c r="R538">
        <v>48.924155285163401</v>
      </c>
      <c r="S538" s="1">
        <f>(Table2[[#This Row],[Close Price]]-Table2[[#This Row],[20D EMA]])/Table2[[#This Row],[20D EMA]]</f>
        <v>-4.8396854204477199E-3</v>
      </c>
      <c r="T538" s="1">
        <f>(Table2[[#This Row],[Close Price]]-Table2[[#This Row],[50D EMA]])/Table2[[#This Row],[50D EMA]]</f>
        <v>-3.572298560671415E-2</v>
      </c>
      <c r="U538" s="1">
        <f>(Table2[[#This Row],[Close Price]]-Table2[[#This Row],[200D EMA]])/Table2[[#This Row],[200D EMA]]</f>
        <v>-1.566919734055696E-2</v>
      </c>
      <c r="V538">
        <v>1.3965755735902701</v>
      </c>
      <c r="W538">
        <v>1092.2</v>
      </c>
      <c r="X538">
        <v>1136.25</v>
      </c>
      <c r="Y538">
        <v>1088.75</v>
      </c>
      <c r="Z538">
        <v>1142.2</v>
      </c>
      <c r="AA538">
        <v>1088.75</v>
      </c>
      <c r="AB538">
        <v>1199</v>
      </c>
      <c r="AC538" s="1">
        <f>(Table2[[#This Row],[Close Price]]/Table2[[#This Row],[Day Low]])-1</f>
        <v>2.4171397180003495E-2</v>
      </c>
      <c r="AD538" s="1">
        <f>(Table2[[#This Row],[Day High]]/Table2[[#This Row],[Close Price]])-1</f>
        <v>1.5778651886286577E-2</v>
      </c>
      <c r="AE538" s="1">
        <f>(Table2[[#This Row],[Close Price]]/Table2[[#This Row],[Current Week Low]])-1</f>
        <v>2.7416762342135303E-2</v>
      </c>
      <c r="AF538" s="1">
        <f>(Table2[[#This Row],[Current Week High]]/Table2[[#This Row],[Close Price]])-1</f>
        <v>2.1097800822456714E-2</v>
      </c>
      <c r="AG538" s="1">
        <f>(Table2[[#This Row],[Close Price]]/Table2[[#This Row],[Current Month Low]])-1</f>
        <v>2.7416762342135303E-2</v>
      </c>
      <c r="AH538" s="1">
        <f>(Table2[[#This Row],[Current Month High]]/Table2[[#This Row],[Close Price]])-1</f>
        <v>7.1875558734131983E-2</v>
      </c>
      <c r="AI538">
        <v>35.338816377614798</v>
      </c>
      <c r="AJ538">
        <v>65.718518518518493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-0.27</v>
      </c>
      <c r="AM538" t="s">
        <v>3202</v>
      </c>
      <c r="AN538">
        <v>4.1900000000000004</v>
      </c>
      <c r="AO538" t="s">
        <v>3203</v>
      </c>
      <c r="AQ538">
        <f>(Table2[[#This Row],[Sharpe Ratio]]-AVERAGE(Table2[Sharpe Ratio]))/_xlfn.STDEV.P(Table2[Sharpe Ratio])</f>
        <v>-0.7573313484192038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253</v>
      </c>
      <c r="AT538">
        <f>_xlfn.RANK.AVG(Table2[[#This Row],[6M Return vs Nifty Z-Score]],Table2[6M Return vs Nifty Z-Score])</f>
        <v>678</v>
      </c>
      <c r="AU538">
        <f>_xlfn.RANK.AVG(Table2[[#This Row],[Sharpe Ratio Z-Score]],Table2[Sharpe Ratio Z-Score])</f>
        <v>563.5</v>
      </c>
      <c r="AV538">
        <f>(Table2[[#This Row],[Rank 1Y]]+Table2[[#This Row],[Rank 6M]]+Table2[[#This Row],[Rank Sharpe]])/3</f>
        <v>498.16666666666669</v>
      </c>
    </row>
    <row r="539" spans="1:48" x14ac:dyDescent="0.3">
      <c r="A539" t="s">
        <v>2187</v>
      </c>
      <c r="B539" t="s">
        <v>2188</v>
      </c>
      <c r="C539" t="s">
        <v>3157</v>
      </c>
      <c r="D539" t="s">
        <v>279</v>
      </c>
      <c r="E539">
        <v>2721.65443074</v>
      </c>
      <c r="F539">
        <v>1823.4</v>
      </c>
      <c r="G539">
        <v>-4.1294741455230604</v>
      </c>
      <c r="H539">
        <f>(Table2[[#This Row],[1Y Return vs Nifty]]-AVERAGE(Table2[1Y Return vs Nifty]))/_xlfn.STDEV.P(Table2[1Y Return vs Nifty])</f>
        <v>-0.54028957076450868</v>
      </c>
      <c r="I539">
        <v>-4.5371381787826399</v>
      </c>
      <c r="J539">
        <f>(Table2[[#This Row],[1M Return vs Nifty]]-AVERAGE(Table2[1M Return vs Nifty]))/_xlfn.STDEV.P(Table2[1M Return vs Nifty])</f>
        <v>-0.3890033827582513</v>
      </c>
      <c r="K539">
        <v>-6.7315867060600603</v>
      </c>
      <c r="L539">
        <f>(Table2[[#This Row],[6M Return vs Nifty]]-AVERAGE(Table2[6M Return vs Nifty]))/_xlfn.STDEV.P(Table2[6M Return vs Nifty])</f>
        <v>-0.66732339219967884</v>
      </c>
      <c r="M539">
        <v>0.71275581044483005</v>
      </c>
      <c r="N539">
        <f>(Table2[[#This Row],[1W Return vs Nifty]]-AVERAGE(Table2[1W Return vs Nifty]))/_xlfn.STDEV.P(Table2[1W Return vs Nifty])</f>
        <v>0.62564990461466241</v>
      </c>
      <c r="O539">
        <v>1776.55</v>
      </c>
      <c r="P539">
        <v>1771.8852135541999</v>
      </c>
      <c r="Q539">
        <v>1697.13165647036</v>
      </c>
      <c r="R539">
        <v>67.358612970770494</v>
      </c>
      <c r="S539" s="1">
        <f>(Table2[[#This Row],[Close Price]]-Table2[[#This Row],[20D EMA]])/Table2[[#This Row],[20D EMA]]</f>
        <v>2.6371337705102665E-2</v>
      </c>
      <c r="T539" s="1">
        <f>(Table2[[#This Row],[Close Price]]-Table2[[#This Row],[50D EMA]])/Table2[[#This Row],[50D EMA]]</f>
        <v>2.9073433229044991E-2</v>
      </c>
      <c r="U539" s="1">
        <f>(Table2[[#This Row],[Close Price]]-Table2[[#This Row],[200D EMA]])/Table2[[#This Row],[200D EMA]]</f>
        <v>7.4401030142970143E-2</v>
      </c>
      <c r="V539">
        <v>0.50907911046367105</v>
      </c>
      <c r="W539">
        <v>1780</v>
      </c>
      <c r="X539">
        <v>1829</v>
      </c>
      <c r="Y539">
        <v>1750</v>
      </c>
      <c r="Z539">
        <v>1834.75</v>
      </c>
      <c r="AA539">
        <v>1733</v>
      </c>
      <c r="AB539">
        <v>1842</v>
      </c>
      <c r="AC539" s="1">
        <f>(Table2[[#This Row],[Close Price]]/Table2[[#This Row],[Day Low]])-1</f>
        <v>2.4382022471910236E-2</v>
      </c>
      <c r="AD539" s="1">
        <f>(Table2[[#This Row],[Day High]]/Table2[[#This Row],[Close Price]])-1</f>
        <v>3.071185697049339E-3</v>
      </c>
      <c r="AE539" s="1">
        <f>(Table2[[#This Row],[Close Price]]/Table2[[#This Row],[Current Week Low]])-1</f>
        <v>4.1942857142857282E-2</v>
      </c>
      <c r="AF539" s="1">
        <f>(Table2[[#This Row],[Current Week High]]/Table2[[#This Row],[Close Price]])-1</f>
        <v>6.2246352966983665E-3</v>
      </c>
      <c r="AG539" s="1">
        <f>(Table2[[#This Row],[Close Price]]/Table2[[#This Row],[Current Month Low]])-1</f>
        <v>5.2163877668782499E-2</v>
      </c>
      <c r="AH539" s="1">
        <f>(Table2[[#This Row],[Current Month High]]/Table2[[#This Row],[Close Price]])-1</f>
        <v>1.0200723922342725E-2</v>
      </c>
      <c r="AI539">
        <v>16.672150926839901</v>
      </c>
      <c r="AJ539">
        <v>39.190839694656397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-0.14000000000000001</v>
      </c>
      <c r="AM539" t="s">
        <v>3202</v>
      </c>
      <c r="AN539">
        <v>2.06</v>
      </c>
      <c r="AO539" t="s">
        <v>3203</v>
      </c>
      <c r="AP539">
        <v>2.8739725957847E-2</v>
      </c>
      <c r="AQ539">
        <f>(Table2[[#This Row],[Sharpe Ratio]]-AVERAGE(Table2[Sharpe Ratio]))/_xlfn.STDEV.P(Table2[Sharpe Ratio])</f>
        <v>-0.42175822292158788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-1.3927246640293642</v>
      </c>
      <c r="AS539">
        <f>_xlfn.RANK.AVG(Table2[[#This Row],[1Y Return vs Nifty Z-Score]],Table2[1Y Return vs Nifty Z-Score])</f>
        <v>495</v>
      </c>
      <c r="AT539">
        <f>_xlfn.RANK.AVG(Table2[[#This Row],[6M Return vs Nifty Z-Score]],Table2[6M Return vs Nifty Z-Score])</f>
        <v>546</v>
      </c>
      <c r="AU539">
        <f>_xlfn.RANK.AVG(Table2[[#This Row],[Sharpe Ratio Z-Score]],Table2[Sharpe Ratio Z-Score])</f>
        <v>454</v>
      </c>
      <c r="AV539">
        <f>(Table2[[#This Row],[Rank 1Y]]+Table2[[#This Row],[Rank 6M]]+Table2[[#This Row],[Rank Sharpe]])/3</f>
        <v>498.33333333333331</v>
      </c>
    </row>
    <row r="540" spans="1:48" x14ac:dyDescent="0.3">
      <c r="A540" t="s">
        <v>1342</v>
      </c>
      <c r="B540" t="s">
        <v>1343</v>
      </c>
      <c r="C540" t="s">
        <v>3166</v>
      </c>
      <c r="D540" t="s">
        <v>282</v>
      </c>
      <c r="E540">
        <v>8568.9169889700006</v>
      </c>
      <c r="F540">
        <v>425.1</v>
      </c>
      <c r="G540">
        <v>-20.499699857871502</v>
      </c>
      <c r="H540">
        <f>(Table2[[#This Row],[1Y Return vs Nifty]]-AVERAGE(Table2[1Y Return vs Nifty]))/_xlfn.STDEV.P(Table2[1Y Return vs Nifty])</f>
        <v>-0.81072310346595133</v>
      </c>
      <c r="I540">
        <v>-5.5726798764324696</v>
      </c>
      <c r="J540">
        <f>(Table2[[#This Row],[1M Return vs Nifty]]-AVERAGE(Table2[1M Return vs Nifty]))/_xlfn.STDEV.P(Table2[1M Return vs Nifty])</f>
        <v>-0.48695481261231538</v>
      </c>
      <c r="K540">
        <v>-4.3472353994597901</v>
      </c>
      <c r="L540">
        <f>(Table2[[#This Row],[6M Return vs Nifty]]-AVERAGE(Table2[6M Return vs Nifty]))/_xlfn.STDEV.P(Table2[6M Return vs Nifty])</f>
        <v>-0.59330381626675321</v>
      </c>
      <c r="M540">
        <v>-1.03971522396009</v>
      </c>
      <c r="N540">
        <f>(Table2[[#This Row],[1W Return vs Nifty]]-AVERAGE(Table2[1W Return vs Nifty]))/_xlfn.STDEV.P(Table2[1W Return vs Nifty])</f>
        <v>0.21987598176465706</v>
      </c>
      <c r="O540">
        <v>423.03</v>
      </c>
      <c r="P540">
        <v>426.28314453873401</v>
      </c>
      <c r="Q540">
        <v>410.55084595451899</v>
      </c>
      <c r="R540">
        <v>52.827951003381401</v>
      </c>
      <c r="S540" s="1">
        <f>(Table2[[#This Row],[Close Price]]-Table2[[#This Row],[20D EMA]])/Table2[[#This Row],[20D EMA]]</f>
        <v>4.8932699808525403E-3</v>
      </c>
      <c r="T540" s="1">
        <f>(Table2[[#This Row],[Close Price]]-Table2[[#This Row],[50D EMA]])/Table2[[#This Row],[50D EMA]]</f>
        <v>-2.7754898449344582E-3</v>
      </c>
      <c r="U540" s="1">
        <f>(Table2[[#This Row],[Close Price]]-Table2[[#This Row],[200D EMA]])/Table2[[#This Row],[200D EMA]]</f>
        <v>3.5438129500512082E-2</v>
      </c>
      <c r="V540">
        <v>0.82458482644512998</v>
      </c>
      <c r="W540">
        <v>419.55</v>
      </c>
      <c r="X540">
        <v>431.35</v>
      </c>
      <c r="Y540">
        <v>419.55</v>
      </c>
      <c r="Z540">
        <v>436</v>
      </c>
      <c r="AA540">
        <v>406.85</v>
      </c>
      <c r="AB540">
        <v>443.15</v>
      </c>
      <c r="AC540" s="1">
        <f>(Table2[[#This Row],[Close Price]]/Table2[[#This Row],[Day Low]])-1</f>
        <v>1.3228459063282072E-2</v>
      </c>
      <c r="AD540" s="1">
        <f>(Table2[[#This Row],[Day High]]/Table2[[#This Row],[Close Price]])-1</f>
        <v>1.4702422959303796E-2</v>
      </c>
      <c r="AE540" s="1">
        <f>(Table2[[#This Row],[Close Price]]/Table2[[#This Row],[Current Week Low]])-1</f>
        <v>1.3228459063282072E-2</v>
      </c>
      <c r="AF540" s="1">
        <f>(Table2[[#This Row],[Current Week High]]/Table2[[#This Row],[Close Price]])-1</f>
        <v>2.564102564102555E-2</v>
      </c>
      <c r="AG540" s="1">
        <f>(Table2[[#This Row],[Close Price]]/Table2[[#This Row],[Current Month Low]])-1</f>
        <v>4.4856826840358854E-2</v>
      </c>
      <c r="AH540" s="1">
        <f>(Table2[[#This Row],[Current Month High]]/Table2[[#This Row],[Close Price]])-1</f>
        <v>4.2460597506468911E-2</v>
      </c>
      <c r="AI540">
        <v>18.7955775111738</v>
      </c>
      <c r="AJ540">
        <v>22.242990654205599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-0.18</v>
      </c>
      <c r="AM540" t="s">
        <v>3202</v>
      </c>
      <c r="AN540">
        <v>4.45</v>
      </c>
      <c r="AO540" t="s">
        <v>3203</v>
      </c>
      <c r="AP540">
        <v>6.0328933393854998E-2</v>
      </c>
      <c r="AQ540">
        <f>(Table2[[#This Row],[Sharpe Ratio]]-AVERAGE(Table2[Sharpe Ratio]))/_xlfn.STDEV.P(Table2[Sharpe Ratio])</f>
        <v>-5.2913750053557328E-2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606</v>
      </c>
      <c r="AT540">
        <f>_xlfn.RANK.AVG(Table2[[#This Row],[6M Return vs Nifty Z-Score]],Table2[6M Return vs Nifty Z-Score])</f>
        <v>526</v>
      </c>
      <c r="AU540">
        <f>_xlfn.RANK.AVG(Table2[[#This Row],[Sharpe Ratio Z-Score]],Table2[Sharpe Ratio Z-Score])</f>
        <v>365</v>
      </c>
      <c r="AV540">
        <f>(Table2[[#This Row],[Rank 1Y]]+Table2[[#This Row],[Rank 6M]]+Table2[[#This Row],[Rank Sharpe]])/3</f>
        <v>499</v>
      </c>
    </row>
    <row r="541" spans="1:48" x14ac:dyDescent="0.3">
      <c r="A541" t="s">
        <v>1355</v>
      </c>
      <c r="B541" t="s">
        <v>1356</v>
      </c>
      <c r="C541" t="s">
        <v>3158</v>
      </c>
      <c r="D541" t="s">
        <v>24</v>
      </c>
      <c r="E541">
        <v>8430.0031896839992</v>
      </c>
      <c r="F541">
        <v>223.24</v>
      </c>
      <c r="G541">
        <v>-28.208914747828398</v>
      </c>
      <c r="H541">
        <f>(Table2[[#This Row],[1Y Return vs Nifty]]-AVERAGE(Table2[1Y Return vs Nifty]))/_xlfn.STDEV.P(Table2[1Y Return vs Nifty])</f>
        <v>-0.93807811088487603</v>
      </c>
      <c r="I541">
        <v>-4.2479872014876099</v>
      </c>
      <c r="J541">
        <f>(Table2[[#This Row],[1M Return vs Nifty]]-AVERAGE(Table2[1M Return vs Nifty]))/_xlfn.STDEV.P(Table2[1M Return vs Nifty])</f>
        <v>-0.36165272007221272</v>
      </c>
      <c r="K541">
        <v>-17.6936718733491</v>
      </c>
      <c r="L541">
        <f>(Table2[[#This Row],[6M Return vs Nifty]]-AVERAGE(Table2[6M Return vs Nifty]))/_xlfn.STDEV.P(Table2[6M Return vs Nifty])</f>
        <v>-1.0076293249610295</v>
      </c>
      <c r="M541">
        <v>-0.49211663017419599</v>
      </c>
      <c r="N541">
        <f>(Table2[[#This Row],[1W Return vs Nifty]]-AVERAGE(Table2[1W Return vs Nifty]))/_xlfn.STDEV.P(Table2[1W Return vs Nifty])</f>
        <v>0.34666907858927926</v>
      </c>
      <c r="O541">
        <v>223.51</v>
      </c>
      <c r="P541">
        <v>223.754859535392</v>
      </c>
      <c r="Q541">
        <v>222.26994773638799</v>
      </c>
      <c r="R541">
        <v>49.551027795076003</v>
      </c>
      <c r="S541" s="1">
        <f>(Table2[[#This Row],[Close Price]]-Table2[[#This Row],[20D EMA]])/Table2[[#This Row],[20D EMA]]</f>
        <v>-1.2079996420740987E-3</v>
      </c>
      <c r="T541" s="1">
        <f>(Table2[[#This Row],[Close Price]]-Table2[[#This Row],[50D EMA]])/Table2[[#This Row],[50D EMA]]</f>
        <v>-2.3009982284230776E-3</v>
      </c>
      <c r="U541" s="1">
        <f>(Table2[[#This Row],[Close Price]]-Table2[[#This Row],[200D EMA]])/Table2[[#This Row],[200D EMA]]</f>
        <v>4.3642978886308985E-3</v>
      </c>
      <c r="V541">
        <v>1.3008266299778699</v>
      </c>
      <c r="W541">
        <v>222.1</v>
      </c>
      <c r="X541">
        <v>224.4</v>
      </c>
      <c r="Y541">
        <v>216</v>
      </c>
      <c r="Z541">
        <v>226.33</v>
      </c>
      <c r="AA541">
        <v>216</v>
      </c>
      <c r="AB541">
        <v>236.99</v>
      </c>
      <c r="AC541" s="1">
        <f>(Table2[[#This Row],[Close Price]]/Table2[[#This Row],[Day Low]])-1</f>
        <v>5.1328230526790364E-3</v>
      </c>
      <c r="AD541" s="1">
        <f>(Table2[[#This Row],[Day High]]/Table2[[#This Row],[Close Price]])-1</f>
        <v>5.1962013975990207E-3</v>
      </c>
      <c r="AE541" s="1">
        <f>(Table2[[#This Row],[Close Price]]/Table2[[#This Row],[Current Week Low]])-1</f>
        <v>3.3518518518518503E-2</v>
      </c>
      <c r="AF541" s="1">
        <f>(Table2[[#This Row],[Current Week High]]/Table2[[#This Row],[Close Price]])-1</f>
        <v>1.3841605447052485E-2</v>
      </c>
      <c r="AG541" s="1">
        <f>(Table2[[#This Row],[Close Price]]/Table2[[#This Row],[Current Month Low]])-1</f>
        <v>3.3518518518518503E-2</v>
      </c>
      <c r="AH541" s="1">
        <f>(Table2[[#This Row],[Current Month High]]/Table2[[#This Row],[Close Price]])-1</f>
        <v>6.1592904497401957E-2</v>
      </c>
      <c r="AI541">
        <v>28.359612972585499</v>
      </c>
      <c r="AJ541">
        <v>16.2708333333333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</v>
      </c>
      <c r="AM541" t="s">
        <v>3204</v>
      </c>
      <c r="AN541">
        <v>-0.25</v>
      </c>
      <c r="AO541" t="s">
        <v>3202</v>
      </c>
      <c r="AP541">
        <v>0.117155136045794</v>
      </c>
      <c r="AQ541">
        <f>(Table2[[#This Row],[Sharpe Ratio]]-AVERAGE(Table2[Sharpe Ratio]))/_xlfn.STDEV.P(Table2[Sharpe Ratio])</f>
        <v>0.61060497876248576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654</v>
      </c>
      <c r="AT541">
        <f>_xlfn.RANK.AVG(Table2[[#This Row],[6M Return vs Nifty Z-Score]],Table2[6M Return vs Nifty Z-Score])</f>
        <v>653</v>
      </c>
      <c r="AU541">
        <f>_xlfn.RANK.AVG(Table2[[#This Row],[Sharpe Ratio Z-Score]],Table2[Sharpe Ratio Z-Score])</f>
        <v>192</v>
      </c>
      <c r="AV541">
        <f>(Table2[[#This Row],[Rank 1Y]]+Table2[[#This Row],[Rank 6M]]+Table2[[#This Row],[Rank Sharpe]])/3</f>
        <v>499.66666666666669</v>
      </c>
    </row>
    <row r="542" spans="1:48" x14ac:dyDescent="0.3">
      <c r="A542" t="s">
        <v>2056</v>
      </c>
      <c r="B542" t="s">
        <v>2057</v>
      </c>
      <c r="C542" t="s">
        <v>3160</v>
      </c>
      <c r="D542" t="s">
        <v>364</v>
      </c>
      <c r="E542">
        <v>3224.0277169599999</v>
      </c>
      <c r="F542">
        <v>2288.6</v>
      </c>
      <c r="G542">
        <v>-10.8239319324055</v>
      </c>
      <c r="H542">
        <f>(Table2[[#This Row],[1Y Return vs Nifty]]-AVERAGE(Table2[1Y Return vs Nifty]))/_xlfn.STDEV.P(Table2[1Y Return vs Nifty])</f>
        <v>-0.65088095176554561</v>
      </c>
      <c r="I542">
        <v>-5.7364588810811297</v>
      </c>
      <c r="J542">
        <f>(Table2[[#This Row],[1M Return vs Nifty]]-AVERAGE(Table2[1M Return vs Nifty]))/_xlfn.STDEV.P(Table2[1M Return vs Nifty])</f>
        <v>-0.50244659601593877</v>
      </c>
      <c r="K542">
        <v>19.6016223110102</v>
      </c>
      <c r="L542">
        <f>(Table2[[#This Row],[6M Return vs Nifty]]-AVERAGE(Table2[6M Return vs Nifty]))/_xlfn.STDEV.P(Table2[6M Return vs Nifty])</f>
        <v>0.15016225221899826</v>
      </c>
      <c r="M542">
        <v>-7.8310848511533004</v>
      </c>
      <c r="N542">
        <f>(Table2[[#This Row],[1W Return vs Nifty]]-AVERAGE(Table2[1W Return vs Nifty]))/_xlfn.STDEV.P(Table2[1W Return vs Nifty])</f>
        <v>-1.3526240145541586</v>
      </c>
      <c r="O542">
        <v>2311.13</v>
      </c>
      <c r="P542">
        <v>2175.3013825286798</v>
      </c>
      <c r="Q542">
        <v>1968.9644139474201</v>
      </c>
      <c r="R542">
        <v>43.009175580384102</v>
      </c>
      <c r="S542" s="1">
        <f>(Table2[[#This Row],[Close Price]]-Table2[[#This Row],[20D EMA]])/Table2[[#This Row],[20D EMA]]</f>
        <v>-9.7484780172470611E-3</v>
      </c>
      <c r="T542" s="1">
        <f>(Table2[[#This Row],[Close Price]]-Table2[[#This Row],[50D EMA]])/Table2[[#This Row],[50D EMA]]</f>
        <v>5.208410125663418E-2</v>
      </c>
      <c r="U542" s="1">
        <f>(Table2[[#This Row],[Close Price]]-Table2[[#This Row],[200D EMA]])/Table2[[#This Row],[200D EMA]]</f>
        <v>0.16233690349525812</v>
      </c>
      <c r="V542">
        <v>0.78238107362149301</v>
      </c>
      <c r="W542">
        <v>2270.25</v>
      </c>
      <c r="X542">
        <v>2319</v>
      </c>
      <c r="Y542">
        <v>2270.25</v>
      </c>
      <c r="Z542">
        <v>2418.5</v>
      </c>
      <c r="AA542">
        <v>2270.25</v>
      </c>
      <c r="AB542">
        <v>2559.9499999999998</v>
      </c>
      <c r="AC542" s="1">
        <f>(Table2[[#This Row],[Close Price]]/Table2[[#This Row],[Day Low]])-1</f>
        <v>8.0828102631869125E-3</v>
      </c>
      <c r="AD542" s="1">
        <f>(Table2[[#This Row],[Day High]]/Table2[[#This Row],[Close Price]])-1</f>
        <v>1.3283229922223194E-2</v>
      </c>
      <c r="AE542" s="1">
        <f>(Table2[[#This Row],[Close Price]]/Table2[[#This Row],[Current Week Low]])-1</f>
        <v>8.0828102631869125E-3</v>
      </c>
      <c r="AF542" s="1">
        <f>(Table2[[#This Row],[Current Week High]]/Table2[[#This Row],[Close Price]])-1</f>
        <v>5.675959101634187E-2</v>
      </c>
      <c r="AG542" s="1">
        <f>(Table2[[#This Row],[Close Price]]/Table2[[#This Row],[Current Month Low]])-1</f>
        <v>8.0828102631869125E-3</v>
      </c>
      <c r="AH542" s="1">
        <f>(Table2[[#This Row],[Current Month High]]/Table2[[#This Row],[Close Price]])-1</f>
        <v>0.11856593550642303</v>
      </c>
      <c r="AI542">
        <v>11.8565935506423</v>
      </c>
      <c r="AJ542">
        <v>49.4839973873285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-0.01</v>
      </c>
      <c r="AM542" t="s">
        <v>3202</v>
      </c>
      <c r="AN542">
        <v>-0.94</v>
      </c>
      <c r="AO542" t="s">
        <v>3202</v>
      </c>
      <c r="AP542">
        <v>-6.0063795764135001E-2</v>
      </c>
      <c r="AQ542">
        <f>(Table2[[#This Row],[Sharpe Ratio]]-AVERAGE(Table2[Sharpe Ratio]))/_xlfn.STDEV.P(Table2[Sharpe Ratio])</f>
        <v>-1.4586531252303001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-3.8144424353469448</v>
      </c>
      <c r="AS542">
        <f>_xlfn.RANK.AVG(Table2[[#This Row],[1Y Return vs Nifty Z-Score]],Table2[1Y Return vs Nifty Z-Score])</f>
        <v>549</v>
      </c>
      <c r="AT542">
        <f>_xlfn.RANK.AVG(Table2[[#This Row],[6M Return vs Nifty Z-Score]],Table2[6M Return vs Nifty Z-Score])</f>
        <v>272</v>
      </c>
      <c r="AU542">
        <f>_xlfn.RANK.AVG(Table2[[#This Row],[Sharpe Ratio Z-Score]],Table2[Sharpe Ratio Z-Score])</f>
        <v>680</v>
      </c>
      <c r="AV542">
        <f>(Table2[[#This Row],[Rank 1Y]]+Table2[[#This Row],[Rank 6M]]+Table2[[#This Row],[Rank Sharpe]])/3</f>
        <v>500.33333333333331</v>
      </c>
    </row>
    <row r="543" spans="1:48" x14ac:dyDescent="0.3">
      <c r="A543" t="s">
        <v>682</v>
      </c>
      <c r="B543" t="s">
        <v>683</v>
      </c>
      <c r="C543" t="s">
        <v>3162</v>
      </c>
      <c r="D543" t="s">
        <v>54</v>
      </c>
      <c r="E543">
        <v>27348.85620265</v>
      </c>
      <c r="F543">
        <v>507.25</v>
      </c>
      <c r="G543">
        <v>5.0742872206854797</v>
      </c>
      <c r="H543">
        <f>(Table2[[#This Row],[1Y Return vs Nifty]]-AVERAGE(Table2[1Y Return vs Nifty]))/_xlfn.STDEV.P(Table2[1Y Return vs Nifty])</f>
        <v>-0.38824489257004013</v>
      </c>
      <c r="I543">
        <v>14.284197351081099</v>
      </c>
      <c r="J543">
        <f>(Table2[[#This Row],[1M Return vs Nifty]]-AVERAGE(Table2[1M Return vs Nifty]))/_xlfn.STDEV.P(Table2[1M Return vs Nifty])</f>
        <v>1.3912983965880215</v>
      </c>
      <c r="K543">
        <v>8.8397625661259092</v>
      </c>
      <c r="L543">
        <f>(Table2[[#This Row],[6M Return vs Nifty]]-AVERAGE(Table2[6M Return vs Nifty]))/_xlfn.STDEV.P(Table2[6M Return vs Nifty])</f>
        <v>-0.18392790150997373</v>
      </c>
      <c r="M543">
        <v>5.7476310211891404</v>
      </c>
      <c r="N543">
        <f>(Table2[[#This Row],[1W Return vs Nifty]]-AVERAGE(Table2[1W Return vs Nifty]))/_xlfn.STDEV.P(Table2[1W Return vs Nifty])</f>
        <v>1.7914443886403044</v>
      </c>
      <c r="O543">
        <v>473.41</v>
      </c>
      <c r="P543">
        <v>457.16311346019899</v>
      </c>
      <c r="Q543">
        <v>429.47785739815401</v>
      </c>
      <c r="R543">
        <v>81.5513788860669</v>
      </c>
      <c r="S543" s="1">
        <f>(Table2[[#This Row],[Close Price]]-Table2[[#This Row],[20D EMA]])/Table2[[#This Row],[20D EMA]]</f>
        <v>7.1481379776515017E-2</v>
      </c>
      <c r="T543" s="1">
        <f>(Table2[[#This Row],[Close Price]]-Table2[[#This Row],[50D EMA]])/Table2[[#This Row],[50D EMA]]</f>
        <v>0.1095602096168715</v>
      </c>
      <c r="U543" s="1">
        <f>(Table2[[#This Row],[Close Price]]-Table2[[#This Row],[200D EMA]])/Table2[[#This Row],[200D EMA]]</f>
        <v>0.18108533714171468</v>
      </c>
      <c r="V543">
        <v>1.35912375306836</v>
      </c>
      <c r="W543">
        <v>505.75</v>
      </c>
      <c r="X543">
        <v>516</v>
      </c>
      <c r="Y543">
        <v>478.05</v>
      </c>
      <c r="Z543">
        <v>518</v>
      </c>
      <c r="AA543">
        <v>458.65</v>
      </c>
      <c r="AB543">
        <v>518</v>
      </c>
      <c r="AC543" s="1">
        <f>(Table2[[#This Row],[Close Price]]/Table2[[#This Row],[Day Low]])-1</f>
        <v>2.9658922392485909E-3</v>
      </c>
      <c r="AD543" s="1">
        <f>(Table2[[#This Row],[Day High]]/Table2[[#This Row],[Close Price]])-1</f>
        <v>1.7249876786594287E-2</v>
      </c>
      <c r="AE543" s="1">
        <f>(Table2[[#This Row],[Close Price]]/Table2[[#This Row],[Current Week Low]])-1</f>
        <v>6.1081476832967274E-2</v>
      </c>
      <c r="AF543" s="1">
        <f>(Table2[[#This Row],[Current Week High]]/Table2[[#This Row],[Close Price]])-1</f>
        <v>2.1192705766387432E-2</v>
      </c>
      <c r="AG543" s="1">
        <f>(Table2[[#This Row],[Close Price]]/Table2[[#This Row],[Current Month Low]])-1</f>
        <v>0.10596315273084067</v>
      </c>
      <c r="AH543" s="1">
        <f>(Table2[[#This Row],[Current Month High]]/Table2[[#This Row],[Close Price]])-1</f>
        <v>2.1192705766387432E-2</v>
      </c>
      <c r="AI543">
        <v>2.1192705766387401</v>
      </c>
      <c r="AJ543">
        <v>45.177447052089299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-0.01</v>
      </c>
      <c r="AM543" t="s">
        <v>3202</v>
      </c>
      <c r="AN543">
        <v>11.96</v>
      </c>
      <c r="AO543" t="s">
        <v>3203</v>
      </c>
      <c r="AP543">
        <v>-6.6171015394935001E-2</v>
      </c>
      <c r="AQ543">
        <f>(Table2[[#This Row],[Sharpe Ratio]]-AVERAGE(Table2[Sharpe Ratio]))/_xlfn.STDEV.P(Table2[Sharpe Ratio])</f>
        <v>-1.5299627397552913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1.0806072513930207</v>
      </c>
      <c r="AS543">
        <f>_xlfn.RANK.AVG(Table2[[#This Row],[1Y Return vs Nifty Z-Score]],Table2[1Y Return vs Nifty Z-Score])</f>
        <v>434</v>
      </c>
      <c r="AT543">
        <f>_xlfn.RANK.AVG(Table2[[#This Row],[6M Return vs Nifty Z-Score]],Table2[6M Return vs Nifty Z-Score])</f>
        <v>381</v>
      </c>
      <c r="AU543">
        <f>_xlfn.RANK.AVG(Table2[[#This Row],[Sharpe Ratio Z-Score]],Table2[Sharpe Ratio Z-Score])</f>
        <v>687</v>
      </c>
      <c r="AV543">
        <f>(Table2[[#This Row],[Rank 1Y]]+Table2[[#This Row],[Rank 6M]]+Table2[[#This Row],[Rank Sharpe]])/3</f>
        <v>500.66666666666669</v>
      </c>
    </row>
    <row r="544" spans="1:48" x14ac:dyDescent="0.3">
      <c r="A544" t="s">
        <v>413</v>
      </c>
      <c r="B544" t="s">
        <v>414</v>
      </c>
      <c r="C544" t="s">
        <v>3164</v>
      </c>
      <c r="D544" t="s">
        <v>400</v>
      </c>
      <c r="E544">
        <v>57663.534485174998</v>
      </c>
      <c r="F544">
        <v>135962.25</v>
      </c>
      <c r="G544">
        <v>-0.99894566545964003</v>
      </c>
      <c r="H544">
        <f>(Table2[[#This Row],[1Y Return vs Nifty]]-AVERAGE(Table2[1Y Return vs Nifty]))/_xlfn.STDEV.P(Table2[1Y Return vs Nifty])</f>
        <v>-0.4885737367276316</v>
      </c>
      <c r="I544">
        <v>-5.0251258239964596</v>
      </c>
      <c r="J544">
        <f>(Table2[[#This Row],[1M Return vs Nifty]]-AVERAGE(Table2[1M Return vs Nifty]))/_xlfn.STDEV.P(Table2[1M Return vs Nifty])</f>
        <v>-0.43516191766639817</v>
      </c>
      <c r="K544">
        <v>-18.107710261524002</v>
      </c>
      <c r="L544">
        <f>(Table2[[#This Row],[6M Return vs Nifty]]-AVERAGE(Table2[6M Return vs Nifty]))/_xlfn.STDEV.P(Table2[6M Return vs Nifty])</f>
        <v>-1.020482693433965</v>
      </c>
      <c r="M544">
        <v>-0.97715808833602802</v>
      </c>
      <c r="N544">
        <f>(Table2[[#This Row],[1W Return vs Nifty]]-AVERAGE(Table2[1W Return vs Nifty]))/_xlfn.STDEV.P(Table2[1W Return vs Nifty])</f>
        <v>0.23436070295324721</v>
      </c>
      <c r="O544">
        <v>135739.96</v>
      </c>
      <c r="P544">
        <v>134786.714440426</v>
      </c>
      <c r="Q544">
        <v>128844.70709652601</v>
      </c>
      <c r="R544">
        <v>52.669777508918102</v>
      </c>
      <c r="S544" s="1">
        <f>(Table2[[#This Row],[Close Price]]-Table2[[#This Row],[20D EMA]])/Table2[[#This Row],[20D EMA]]</f>
        <v>1.6376165132213694E-3</v>
      </c>
      <c r="T544" s="1">
        <f>(Table2[[#This Row],[Close Price]]-Table2[[#This Row],[50D EMA]])/Table2[[#This Row],[50D EMA]]</f>
        <v>8.7214497693952481E-3</v>
      </c>
      <c r="U544" s="1">
        <f>(Table2[[#This Row],[Close Price]]-Table2[[#This Row],[200D EMA]])/Table2[[#This Row],[200D EMA]]</f>
        <v>5.5241251766297052E-2</v>
      </c>
      <c r="V544">
        <v>0.632112692607118</v>
      </c>
      <c r="W544">
        <v>135500</v>
      </c>
      <c r="X544">
        <v>136476.1</v>
      </c>
      <c r="Y544">
        <v>132600</v>
      </c>
      <c r="Z544">
        <v>136650</v>
      </c>
      <c r="AA544">
        <v>132600</v>
      </c>
      <c r="AB544">
        <v>136700</v>
      </c>
      <c r="AC544" s="1">
        <f>(Table2[[#This Row],[Close Price]]/Table2[[#This Row],[Day Low]])-1</f>
        <v>3.4114391143911238E-3</v>
      </c>
      <c r="AD544" s="1">
        <f>(Table2[[#This Row],[Day High]]/Table2[[#This Row],[Close Price]])-1</f>
        <v>3.7793578732332467E-3</v>
      </c>
      <c r="AE544" s="1">
        <f>(Table2[[#This Row],[Close Price]]/Table2[[#This Row],[Current Week Low]])-1</f>
        <v>2.5356334841629025E-2</v>
      </c>
      <c r="AF544" s="1">
        <f>(Table2[[#This Row],[Current Week High]]/Table2[[#This Row],[Close Price]])-1</f>
        <v>5.0583893691080739E-3</v>
      </c>
      <c r="AG544" s="1">
        <f>(Table2[[#This Row],[Close Price]]/Table2[[#This Row],[Current Month Low]])-1</f>
        <v>2.5356334841629025E-2</v>
      </c>
      <c r="AH544" s="1">
        <f>(Table2[[#This Row],[Current Month High]]/Table2[[#This Row],[Close Price]])-1</f>
        <v>5.4261385053571143E-3</v>
      </c>
      <c r="AI544">
        <v>11.3875358785251</v>
      </c>
      <c r="AJ544">
        <v>27.7780649405573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0.05</v>
      </c>
      <c r="AM544" t="s">
        <v>3203</v>
      </c>
      <c r="AN544">
        <v>-2.0499999999999998</v>
      </c>
      <c r="AO544" t="s">
        <v>3202</v>
      </c>
      <c r="AP544">
        <v>5.71225456246E-2</v>
      </c>
      <c r="AQ544">
        <f>(Table2[[#This Row],[Sharpe Ratio]]-AVERAGE(Table2[Sharpe Ratio]))/_xlfn.STDEV.P(Table2[Sharpe Ratio])</f>
        <v>-9.0352435685576951E-2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-1.8002100805603245</v>
      </c>
      <c r="AS544">
        <f>_xlfn.RANK.AVG(Table2[[#This Row],[1Y Return vs Nifty Z-Score]],Table2[1Y Return vs Nifty Z-Score])</f>
        <v>473</v>
      </c>
      <c r="AT544">
        <f>_xlfn.RANK.AVG(Table2[[#This Row],[6M Return vs Nifty Z-Score]],Table2[6M Return vs Nifty Z-Score])</f>
        <v>657</v>
      </c>
      <c r="AU544">
        <f>_xlfn.RANK.AVG(Table2[[#This Row],[Sharpe Ratio Z-Score]],Table2[Sharpe Ratio Z-Score])</f>
        <v>373</v>
      </c>
      <c r="AV544">
        <f>(Table2[[#This Row],[Rank 1Y]]+Table2[[#This Row],[Rank 6M]]+Table2[[#This Row],[Rank Sharpe]])/3</f>
        <v>501</v>
      </c>
    </row>
    <row r="545" spans="1:48" x14ac:dyDescent="0.3">
      <c r="A545" t="s">
        <v>70</v>
      </c>
      <c r="B545" t="s">
        <v>71</v>
      </c>
      <c r="C545" t="s">
        <v>3165</v>
      </c>
      <c r="D545" t="s">
        <v>72</v>
      </c>
      <c r="E545">
        <v>340974.33529110003</v>
      </c>
      <c r="F545">
        <v>2991</v>
      </c>
      <c r="G545">
        <v>-9.0320816937521293</v>
      </c>
      <c r="H545">
        <f>(Table2[[#This Row],[1Y Return vs Nifty]]-AVERAGE(Table2[1Y Return vs Nifty]))/_xlfn.STDEV.P(Table2[1Y Return vs Nifty])</f>
        <v>-0.62127986998293916</v>
      </c>
      <c r="I545">
        <v>-9.3507874432934894</v>
      </c>
      <c r="J545">
        <f>(Table2[[#This Row],[1M Return vs Nifty]]-AVERAGE(Table2[1M Return vs Nifty]))/_xlfn.STDEV.P(Table2[1M Return vs Nifty])</f>
        <v>-0.84432433153789321</v>
      </c>
      <c r="K545">
        <v>-17.880965302245301</v>
      </c>
      <c r="L545">
        <f>(Table2[[#This Row],[6M Return vs Nifty]]-AVERAGE(Table2[6M Return vs Nifty]))/_xlfn.STDEV.P(Table2[6M Return vs Nifty])</f>
        <v>-1.0134436444128418</v>
      </c>
      <c r="M545">
        <v>-3.7123143492272899</v>
      </c>
      <c r="N545">
        <f>(Table2[[#This Row],[1W Return vs Nifty]]-AVERAGE(Table2[1W Return vs Nifty]))/_xlfn.STDEV.P(Table2[1W Return vs Nifty])</f>
        <v>-0.39894795881671435</v>
      </c>
      <c r="O545">
        <v>3025.46</v>
      </c>
      <c r="P545">
        <v>3069.4702308431201</v>
      </c>
      <c r="Q545">
        <v>3001.2222607395402</v>
      </c>
      <c r="R545">
        <v>44.980734765834697</v>
      </c>
      <c r="S545" s="1">
        <f>(Table2[[#This Row],[Close Price]]-Table2[[#This Row],[20D EMA]])/Table2[[#This Row],[20D EMA]]</f>
        <v>-1.1390003503599465E-2</v>
      </c>
      <c r="T545" s="1">
        <f>(Table2[[#This Row],[Close Price]]-Table2[[#This Row],[50D EMA]])/Table2[[#This Row],[50D EMA]]</f>
        <v>-2.5564747315228394E-2</v>
      </c>
      <c r="U545" s="1">
        <f>(Table2[[#This Row],[Close Price]]-Table2[[#This Row],[200D EMA]])/Table2[[#This Row],[200D EMA]]</f>
        <v>-3.4060325598882046E-3</v>
      </c>
      <c r="V545">
        <v>0.81365644517352798</v>
      </c>
      <c r="W545">
        <v>2917.15</v>
      </c>
      <c r="X545">
        <v>3000</v>
      </c>
      <c r="Y545">
        <v>2917.15</v>
      </c>
      <c r="Z545">
        <v>3007.4</v>
      </c>
      <c r="AA545">
        <v>2917.15</v>
      </c>
      <c r="AB545">
        <v>3059.15</v>
      </c>
      <c r="AC545" s="1">
        <f>(Table2[[#This Row],[Close Price]]/Table2[[#This Row],[Day Low]])-1</f>
        <v>2.5315804809488585E-2</v>
      </c>
      <c r="AD545" s="1">
        <f>(Table2[[#This Row],[Day High]]/Table2[[#This Row],[Close Price]])-1</f>
        <v>3.0090270812437314E-3</v>
      </c>
      <c r="AE545" s="1">
        <f>(Table2[[#This Row],[Close Price]]/Table2[[#This Row],[Current Week Low]])-1</f>
        <v>2.5315804809488585E-2</v>
      </c>
      <c r="AF545" s="1">
        <f>(Table2[[#This Row],[Current Week High]]/Table2[[#This Row],[Close Price]])-1</f>
        <v>5.4831160147108537E-3</v>
      </c>
      <c r="AG545" s="1">
        <f>(Table2[[#This Row],[Close Price]]/Table2[[#This Row],[Current Month Low]])-1</f>
        <v>2.5315804809488585E-2</v>
      </c>
      <c r="AH545" s="1">
        <f>(Table2[[#This Row],[Current Month High]]/Table2[[#This Row],[Close Price]])-1</f>
        <v>2.2785021731862365E-2</v>
      </c>
      <c r="AI545">
        <v>25.172183216315599</v>
      </c>
      <c r="AJ545">
        <v>39.635854341736596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-0.12</v>
      </c>
      <c r="AM545" t="s">
        <v>3202</v>
      </c>
      <c r="AN545">
        <v>-2.48</v>
      </c>
      <c r="AO545" t="s">
        <v>3202</v>
      </c>
      <c r="AP545">
        <v>7.3487646579676005E-2</v>
      </c>
      <c r="AQ545">
        <f>(Table2[[#This Row],[Sharpe Ratio]]-AVERAGE(Table2[Sharpe Ratio]))/_xlfn.STDEV.P(Table2[Sharpe Ratio])</f>
        <v>0.10073108698383254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534</v>
      </c>
      <c r="AT545">
        <f>_xlfn.RANK.AVG(Table2[[#This Row],[6M Return vs Nifty Z-Score]],Table2[6M Return vs Nifty Z-Score])</f>
        <v>655</v>
      </c>
      <c r="AU545">
        <f>_xlfn.RANK.AVG(Table2[[#This Row],[Sharpe Ratio Z-Score]],Table2[Sharpe Ratio Z-Score])</f>
        <v>316</v>
      </c>
      <c r="AV545">
        <f>(Table2[[#This Row],[Rank 1Y]]+Table2[[#This Row],[Rank 6M]]+Table2[[#This Row],[Rank Sharpe]])/3</f>
        <v>501.66666666666669</v>
      </c>
    </row>
    <row r="546" spans="1:48" x14ac:dyDescent="0.3">
      <c r="A546" t="s">
        <v>478</v>
      </c>
      <c r="B546" t="s">
        <v>479</v>
      </c>
      <c r="C546" t="s">
        <v>3157</v>
      </c>
      <c r="D546" t="s">
        <v>21</v>
      </c>
      <c r="E546">
        <v>45861.976441699997</v>
      </c>
      <c r="F546">
        <v>6876.5</v>
      </c>
      <c r="G546">
        <v>-1.03291804807554</v>
      </c>
      <c r="H546">
        <f>(Table2[[#This Row],[1Y Return vs Nifty]]-AVERAGE(Table2[1Y Return vs Nifty]))/_xlfn.STDEV.P(Table2[1Y Return vs Nifty])</f>
        <v>-0.48913495510094779</v>
      </c>
      <c r="I546">
        <v>11.790490918719</v>
      </c>
      <c r="J546">
        <f>(Table2[[#This Row],[1M Return vs Nifty]]-AVERAGE(Table2[1M Return vs Nifty]))/_xlfn.STDEV.P(Table2[1M Return vs Nifty])</f>
        <v>1.155419811263549</v>
      </c>
      <c r="K546">
        <v>-3.8853649679950202</v>
      </c>
      <c r="L546">
        <f>(Table2[[#This Row],[6M Return vs Nifty]]-AVERAGE(Table2[6M Return vs Nifty]))/_xlfn.STDEV.P(Table2[6M Return vs Nifty])</f>
        <v>-0.57896555437625774</v>
      </c>
      <c r="M546">
        <v>6.6659728853867897</v>
      </c>
      <c r="N546">
        <f>(Table2[[#This Row],[1W Return vs Nifty]]-AVERAGE(Table2[1W Return vs Nifty]))/_xlfn.STDEV.P(Table2[1W Return vs Nifty])</f>
        <v>2.004080816539612</v>
      </c>
      <c r="O546">
        <v>6413.26</v>
      </c>
      <c r="P546">
        <v>6119.8758425639999</v>
      </c>
      <c r="Q546">
        <v>5692.0665366472504</v>
      </c>
      <c r="R546">
        <v>79.302477347652101</v>
      </c>
      <c r="S546" s="1">
        <f>(Table2[[#This Row],[Close Price]]-Table2[[#This Row],[20D EMA]])/Table2[[#This Row],[20D EMA]]</f>
        <v>7.2231595163770021E-2</v>
      </c>
      <c r="T546" s="1">
        <f>(Table2[[#This Row],[Close Price]]-Table2[[#This Row],[50D EMA]])/Table2[[#This Row],[50D EMA]]</f>
        <v>0.1236339064550373</v>
      </c>
      <c r="U546" s="1">
        <f>(Table2[[#This Row],[Close Price]]-Table2[[#This Row],[200D EMA]])/Table2[[#This Row],[200D EMA]]</f>
        <v>0.20808496452509961</v>
      </c>
      <c r="V546">
        <v>1.00534869087257</v>
      </c>
      <c r="W546">
        <v>6810.05</v>
      </c>
      <c r="X546">
        <v>6929</v>
      </c>
      <c r="Y546">
        <v>6431.15</v>
      </c>
      <c r="Z546">
        <v>6929</v>
      </c>
      <c r="AA546">
        <v>6222.7</v>
      </c>
      <c r="AB546">
        <v>6929</v>
      </c>
      <c r="AC546" s="1">
        <f>(Table2[[#This Row],[Close Price]]/Table2[[#This Row],[Day Low]])-1</f>
        <v>9.7576376091217387E-3</v>
      </c>
      <c r="AD546" s="1">
        <f>(Table2[[#This Row],[Day High]]/Table2[[#This Row],[Close Price]])-1</f>
        <v>7.6346978840979851E-3</v>
      </c>
      <c r="AE546" s="1">
        <f>(Table2[[#This Row],[Close Price]]/Table2[[#This Row],[Current Week Low]])-1</f>
        <v>6.9248890167388444E-2</v>
      </c>
      <c r="AF546" s="1">
        <f>(Table2[[#This Row],[Current Week High]]/Table2[[#This Row],[Close Price]])-1</f>
        <v>7.6346978840979851E-3</v>
      </c>
      <c r="AG546" s="1">
        <f>(Table2[[#This Row],[Close Price]]/Table2[[#This Row],[Current Month Low]])-1</f>
        <v>0.10506693236055087</v>
      </c>
      <c r="AH546" s="1">
        <f>(Table2[[#This Row],[Current Month High]]/Table2[[#This Row],[Close Price]])-1</f>
        <v>7.6346978840979851E-3</v>
      </c>
      <c r="AI546">
        <v>0.76346978840979796</v>
      </c>
      <c r="AJ546">
        <v>60.3941920811709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0.06</v>
      </c>
      <c r="AM546" t="s">
        <v>3203</v>
      </c>
      <c r="AN546">
        <v>13.08</v>
      </c>
      <c r="AO546" t="s">
        <v>3203</v>
      </c>
      <c r="AP546">
        <v>9.6508115672270002E-3</v>
      </c>
      <c r="AQ546">
        <f>(Table2[[#This Row],[Sharpe Ratio]]-AVERAGE(Table2[Sharpe Ratio]))/_xlfn.STDEV.P(Table2[Sharpe Ratio])</f>
        <v>-0.64464575754220854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1.446754360783747</v>
      </c>
      <c r="AS546">
        <f>_xlfn.RANK.AVG(Table2[[#This Row],[1Y Return vs Nifty Z-Score]],Table2[1Y Return vs Nifty Z-Score])</f>
        <v>474</v>
      </c>
      <c r="AT546">
        <f>_xlfn.RANK.AVG(Table2[[#This Row],[6M Return vs Nifty Z-Score]],Table2[6M Return vs Nifty Z-Score])</f>
        <v>523</v>
      </c>
      <c r="AU546">
        <f>_xlfn.RANK.AVG(Table2[[#This Row],[Sharpe Ratio Z-Score]],Table2[Sharpe Ratio Z-Score])</f>
        <v>509</v>
      </c>
      <c r="AV546">
        <f>(Table2[[#This Row],[Rank 1Y]]+Table2[[#This Row],[Rank 6M]]+Table2[[#This Row],[Rank Sharpe]])/3</f>
        <v>502</v>
      </c>
    </row>
    <row r="547" spans="1:48" x14ac:dyDescent="0.3">
      <c r="A547" t="s">
        <v>1108</v>
      </c>
      <c r="B547" t="s">
        <v>1109</v>
      </c>
      <c r="C547" t="s">
        <v>3158</v>
      </c>
      <c r="D547" t="s">
        <v>24</v>
      </c>
      <c r="E547">
        <v>11662.623465633</v>
      </c>
      <c r="F547">
        <v>105.91</v>
      </c>
      <c r="G547">
        <v>-16.836869777534002</v>
      </c>
      <c r="H547">
        <f>(Table2[[#This Row],[1Y Return vs Nifty]]-AVERAGE(Table2[1Y Return vs Nifty]))/_xlfn.STDEV.P(Table2[1Y Return vs Nifty])</f>
        <v>-0.75021373140741077</v>
      </c>
      <c r="I547">
        <v>-10.1065467388672</v>
      </c>
      <c r="J547">
        <f>(Table2[[#This Row],[1M Return vs Nifty]]-AVERAGE(Table2[1M Return vs Nifty]))/_xlfn.STDEV.P(Table2[1M Return vs Nifty])</f>
        <v>-0.91581126808033442</v>
      </c>
      <c r="K547">
        <v>-31.917376986590799</v>
      </c>
      <c r="L547">
        <f>(Table2[[#This Row],[6M Return vs Nifty]]-AVERAGE(Table2[6M Return vs Nifty]))/_xlfn.STDEV.P(Table2[6M Return vs Nifty])</f>
        <v>-1.4491886781329917</v>
      </c>
      <c r="M547">
        <v>-5.1897560868644996</v>
      </c>
      <c r="N547">
        <f>(Table2[[#This Row],[1W Return vs Nifty]]-AVERAGE(Table2[1W Return vs Nifty]))/_xlfn.STDEV.P(Table2[1W Return vs Nifty])</f>
        <v>-0.74104053432507455</v>
      </c>
      <c r="O547">
        <v>108.25</v>
      </c>
      <c r="P547">
        <v>111.38525588114599</v>
      </c>
      <c r="Q547">
        <v>114.938135289603</v>
      </c>
      <c r="R547">
        <v>40.706581719781198</v>
      </c>
      <c r="S547" s="1">
        <f>(Table2[[#This Row],[Close Price]]-Table2[[#This Row],[20D EMA]])/Table2[[#This Row],[20D EMA]]</f>
        <v>-2.1616628175519664E-2</v>
      </c>
      <c r="T547" s="1">
        <f>(Table2[[#This Row],[Close Price]]-Table2[[#This Row],[50D EMA]])/Table2[[#This Row],[50D EMA]]</f>
        <v>-4.9156020137785451E-2</v>
      </c>
      <c r="U547" s="1">
        <f>(Table2[[#This Row],[Close Price]]-Table2[[#This Row],[200D EMA]])/Table2[[#This Row],[200D EMA]]</f>
        <v>-7.8547779349780883E-2</v>
      </c>
      <c r="V547">
        <v>0.60159272905942396</v>
      </c>
      <c r="W547">
        <v>104.5</v>
      </c>
      <c r="X547">
        <v>106.8</v>
      </c>
      <c r="Y547">
        <v>103.22</v>
      </c>
      <c r="Z547">
        <v>106.8</v>
      </c>
      <c r="AA547">
        <v>103.22</v>
      </c>
      <c r="AB547">
        <v>110.6</v>
      </c>
      <c r="AC547" s="1">
        <f>(Table2[[#This Row],[Close Price]]/Table2[[#This Row],[Day Low]])-1</f>
        <v>1.3492822966507223E-2</v>
      </c>
      <c r="AD547" s="1">
        <f>(Table2[[#This Row],[Day High]]/Table2[[#This Row],[Close Price]])-1</f>
        <v>8.4033613445377853E-3</v>
      </c>
      <c r="AE547" s="1">
        <f>(Table2[[#This Row],[Close Price]]/Table2[[#This Row],[Current Week Low]])-1</f>
        <v>2.6060840922301765E-2</v>
      </c>
      <c r="AF547" s="1">
        <f>(Table2[[#This Row],[Current Week High]]/Table2[[#This Row],[Close Price]])-1</f>
        <v>8.4033613445377853E-3</v>
      </c>
      <c r="AG547" s="1">
        <f>(Table2[[#This Row],[Close Price]]/Table2[[#This Row],[Current Month Low]])-1</f>
        <v>2.6060840922301765E-2</v>
      </c>
      <c r="AH547" s="1">
        <f>(Table2[[#This Row],[Current Month High]]/Table2[[#This Row],[Close Price]])-1</f>
        <v>4.4282881692002674E-2</v>
      </c>
      <c r="AI547">
        <v>43.990180341799601</v>
      </c>
      <c r="AJ547">
        <v>12.790202342917899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-0.08</v>
      </c>
      <c r="AM547" t="s">
        <v>3202</v>
      </c>
      <c r="AN547">
        <v>-2.2599999999999998</v>
      </c>
      <c r="AO547" t="s">
        <v>3202</v>
      </c>
      <c r="AP547">
        <v>0.109042681237126</v>
      </c>
      <c r="AQ547">
        <f>(Table2[[#This Row],[Sharpe Ratio]]-AVERAGE(Table2[Sharpe Ratio]))/_xlfn.STDEV.P(Table2[Sharpe Ratio])</f>
        <v>0.51588167417719666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583</v>
      </c>
      <c r="AT547">
        <f>_xlfn.RANK.AVG(Table2[[#This Row],[6M Return vs Nifty Z-Score]],Table2[6M Return vs Nifty Z-Score])</f>
        <v>720</v>
      </c>
      <c r="AU547">
        <f>_xlfn.RANK.AVG(Table2[[#This Row],[Sharpe Ratio Z-Score]],Table2[Sharpe Ratio Z-Score])</f>
        <v>206</v>
      </c>
      <c r="AV547">
        <f>(Table2[[#This Row],[Rank 1Y]]+Table2[[#This Row],[Rank 6M]]+Table2[[#This Row],[Rank Sharpe]])/3</f>
        <v>503</v>
      </c>
    </row>
    <row r="548" spans="1:48" x14ac:dyDescent="0.3">
      <c r="A548" t="s">
        <v>430</v>
      </c>
      <c r="B548" t="s">
        <v>431</v>
      </c>
      <c r="C548" t="s">
        <v>3158</v>
      </c>
      <c r="D548" t="s">
        <v>51</v>
      </c>
      <c r="E548">
        <v>53563.652943900001</v>
      </c>
      <c r="F548">
        <v>720.5</v>
      </c>
      <c r="G548">
        <v>-26.702339321501899</v>
      </c>
      <c r="H548">
        <f>(Table2[[#This Row],[1Y Return vs Nifty]]-AVERAGE(Table2[1Y Return vs Nifty]))/_xlfn.STDEV.P(Table2[1Y Return vs Nifty])</f>
        <v>-0.91318972376170238</v>
      </c>
      <c r="I548">
        <v>12.513960309520099</v>
      </c>
      <c r="J548">
        <f>(Table2[[#This Row],[1M Return vs Nifty]]-AVERAGE(Table2[1M Return vs Nifty]))/_xlfn.STDEV.P(Table2[1M Return vs Nifty])</f>
        <v>1.2238524600361138</v>
      </c>
      <c r="K548">
        <v>11.406352061410299</v>
      </c>
      <c r="L548">
        <f>(Table2[[#This Row],[6M Return vs Nifty]]-AVERAGE(Table2[6M Return vs Nifty]))/_xlfn.STDEV.P(Table2[6M Return vs Nifty])</f>
        <v>-0.10425094052315818</v>
      </c>
      <c r="M548">
        <v>-0.59433807904998703</v>
      </c>
      <c r="N548">
        <f>(Table2[[#This Row],[1W Return vs Nifty]]-AVERAGE(Table2[1W Return vs Nifty]))/_xlfn.STDEV.P(Table2[1W Return vs Nifty])</f>
        <v>0.32300032886650515</v>
      </c>
      <c r="O548">
        <v>678.04</v>
      </c>
      <c r="P548">
        <v>658.33348168800501</v>
      </c>
      <c r="Q548">
        <v>656.19388621535404</v>
      </c>
      <c r="R548">
        <v>81.855396534912003</v>
      </c>
      <c r="S548" s="1">
        <f>(Table2[[#This Row],[Close Price]]-Table2[[#This Row],[20D EMA]])/Table2[[#This Row],[20D EMA]]</f>
        <v>6.2621674237508168E-2</v>
      </c>
      <c r="T548" s="1">
        <f>(Table2[[#This Row],[Close Price]]-Table2[[#This Row],[50D EMA]])/Table2[[#This Row],[50D EMA]]</f>
        <v>9.4430133118243442E-2</v>
      </c>
      <c r="U548" s="1">
        <f>(Table2[[#This Row],[Close Price]]-Table2[[#This Row],[200D EMA]])/Table2[[#This Row],[200D EMA]]</f>
        <v>9.7998648167138755E-2</v>
      </c>
      <c r="V548">
        <v>1.4266452990681999</v>
      </c>
      <c r="W548">
        <v>717.8</v>
      </c>
      <c r="X548">
        <v>727.85</v>
      </c>
      <c r="Y548">
        <v>696.85</v>
      </c>
      <c r="Z548">
        <v>727.85</v>
      </c>
      <c r="AA548">
        <v>671.1</v>
      </c>
      <c r="AB548">
        <v>727.85</v>
      </c>
      <c r="AC548" s="1">
        <f>(Table2[[#This Row],[Close Price]]/Table2[[#This Row],[Day Low]])-1</f>
        <v>3.7614934522152144E-3</v>
      </c>
      <c r="AD548" s="1">
        <f>(Table2[[#This Row],[Day High]]/Table2[[#This Row],[Close Price]])-1</f>
        <v>1.0201249132546941E-2</v>
      </c>
      <c r="AE548" s="1">
        <f>(Table2[[#This Row],[Close Price]]/Table2[[#This Row],[Current Week Low]])-1</f>
        <v>3.3938437253354437E-2</v>
      </c>
      <c r="AF548" s="1">
        <f>(Table2[[#This Row],[Current Week High]]/Table2[[#This Row],[Close Price]])-1</f>
        <v>1.0201249132546941E-2</v>
      </c>
      <c r="AG548" s="1">
        <f>(Table2[[#This Row],[Close Price]]/Table2[[#This Row],[Current Month Low]])-1</f>
        <v>7.3610490239904625E-2</v>
      </c>
      <c r="AH548" s="1">
        <f>(Table2[[#This Row],[Current Month High]]/Table2[[#This Row],[Close Price]])-1</f>
        <v>1.0201249132546941E-2</v>
      </c>
      <c r="AI548">
        <v>12.8938237335183</v>
      </c>
      <c r="AJ548">
        <v>30.124616218168601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7.0000000000000007E-2</v>
      </c>
      <c r="AM548" t="s">
        <v>3203</v>
      </c>
      <c r="AN548">
        <v>13.45</v>
      </c>
      <c r="AO548" t="s">
        <v>3203</v>
      </c>
      <c r="AP548">
        <v>7.3312277229269996E-3</v>
      </c>
      <c r="AQ548">
        <f>(Table2[[#This Row],[Sharpe Ratio]]-AVERAGE(Table2[Sharpe Ratio]))/_xlfn.STDEV.P(Table2[Sharpe Ratio])</f>
        <v>-0.67172987106601878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-0.14231774644826028</v>
      </c>
      <c r="AS548">
        <f>_xlfn.RANK.AVG(Table2[[#This Row],[1Y Return vs Nifty Z-Score]],Table2[1Y Return vs Nifty Z-Score])</f>
        <v>645</v>
      </c>
      <c r="AT548">
        <f>_xlfn.RANK.AVG(Table2[[#This Row],[6M Return vs Nifty Z-Score]],Table2[6M Return vs Nifty Z-Score])</f>
        <v>352</v>
      </c>
      <c r="AU548">
        <f>_xlfn.RANK.AVG(Table2[[#This Row],[Sharpe Ratio Z-Score]],Table2[Sharpe Ratio Z-Score])</f>
        <v>514</v>
      </c>
      <c r="AV548">
        <f>(Table2[[#This Row],[Rank 1Y]]+Table2[[#This Row],[Rank 6M]]+Table2[[#This Row],[Rank Sharpe]])/3</f>
        <v>503.66666666666669</v>
      </c>
    </row>
    <row r="549" spans="1:48" x14ac:dyDescent="0.3">
      <c r="A549" t="s">
        <v>1561</v>
      </c>
      <c r="B549" t="s">
        <v>1562</v>
      </c>
      <c r="C549" t="s">
        <v>3158</v>
      </c>
      <c r="D549" t="s">
        <v>531</v>
      </c>
      <c r="E549">
        <v>6352.4080218749996</v>
      </c>
      <c r="F549">
        <v>296.25</v>
      </c>
      <c r="G549">
        <v>-16.219307890538001</v>
      </c>
      <c r="H549">
        <f>(Table2[[#This Row],[1Y Return vs Nifty]]-AVERAGE(Table2[1Y Return vs Nifty]))/_xlfn.STDEV.P(Table2[1Y Return vs Nifty])</f>
        <v>-0.74001170697007401</v>
      </c>
      <c r="I549">
        <v>-2.55523940498228</v>
      </c>
      <c r="J549">
        <f>(Table2[[#This Row],[1M Return vs Nifty]]-AVERAGE(Table2[1M Return vs Nifty]))/_xlfn.STDEV.P(Table2[1M Return vs Nifty])</f>
        <v>-0.20153645683885976</v>
      </c>
      <c r="K549">
        <v>-28.280191698985</v>
      </c>
      <c r="L549">
        <f>(Table2[[#This Row],[6M Return vs Nifty]]-AVERAGE(Table2[6M Return vs Nifty]))/_xlfn.STDEV.P(Table2[6M Return vs Nifty])</f>
        <v>-1.3362762428585397</v>
      </c>
      <c r="M549">
        <v>-2.7835183486705701</v>
      </c>
      <c r="N549">
        <f>(Table2[[#This Row],[1W Return vs Nifty]]-AVERAGE(Table2[1W Return vs Nifty]))/_xlfn.STDEV.P(Table2[1W Return vs Nifty])</f>
        <v>-0.18389093974234655</v>
      </c>
      <c r="O549">
        <v>293.52999999999997</v>
      </c>
      <c r="P549">
        <v>297.81292450744201</v>
      </c>
      <c r="Q549">
        <v>311.40291701478299</v>
      </c>
      <c r="R549">
        <v>57.038882390402598</v>
      </c>
      <c r="S549" s="1">
        <f>(Table2[[#This Row],[Close Price]]-Table2[[#This Row],[20D EMA]])/Table2[[#This Row],[20D EMA]]</f>
        <v>9.2665144959630276E-3</v>
      </c>
      <c r="T549" s="1">
        <f>(Table2[[#This Row],[Close Price]]-Table2[[#This Row],[50D EMA]])/Table2[[#This Row],[50D EMA]]</f>
        <v>-5.2480076545601698E-3</v>
      </c>
      <c r="U549" s="1">
        <f>(Table2[[#This Row],[Close Price]]-Table2[[#This Row],[200D EMA]])/Table2[[#This Row],[200D EMA]]</f>
        <v>-4.8660164008879993E-2</v>
      </c>
      <c r="V549">
        <v>0.66424222020953305</v>
      </c>
      <c r="W549">
        <v>291.8</v>
      </c>
      <c r="X549">
        <v>298</v>
      </c>
      <c r="Y549">
        <v>283.25</v>
      </c>
      <c r="Z549">
        <v>301.10000000000002</v>
      </c>
      <c r="AA549">
        <v>283.25</v>
      </c>
      <c r="AB549">
        <v>307.2</v>
      </c>
      <c r="AC549" s="1">
        <f>(Table2[[#This Row],[Close Price]]/Table2[[#This Row],[Day Low]])-1</f>
        <v>1.5250171350239761E-2</v>
      </c>
      <c r="AD549" s="1">
        <f>(Table2[[#This Row],[Day High]]/Table2[[#This Row],[Close Price]])-1</f>
        <v>5.9071729957806962E-3</v>
      </c>
      <c r="AE549" s="1">
        <f>(Table2[[#This Row],[Close Price]]/Table2[[#This Row],[Current Week Low]])-1</f>
        <v>4.5895851721094338E-2</v>
      </c>
      <c r="AF549" s="1">
        <f>(Table2[[#This Row],[Current Week High]]/Table2[[#This Row],[Close Price]])-1</f>
        <v>1.6371308016877695E-2</v>
      </c>
      <c r="AG549" s="1">
        <f>(Table2[[#This Row],[Close Price]]/Table2[[#This Row],[Current Month Low]])-1</f>
        <v>4.5895851721094338E-2</v>
      </c>
      <c r="AH549" s="1">
        <f>(Table2[[#This Row],[Current Month High]]/Table2[[#This Row],[Close Price]])-1</f>
        <v>3.696202531645576E-2</v>
      </c>
      <c r="AI549">
        <v>36.803375527426098</v>
      </c>
      <c r="AJ549">
        <v>16.3818503241013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-0.04</v>
      </c>
      <c r="AM549" t="s">
        <v>3202</v>
      </c>
      <c r="AN549">
        <v>1.59</v>
      </c>
      <c r="AO549" t="s">
        <v>3203</v>
      </c>
      <c r="AP549">
        <v>0.106260403620572</v>
      </c>
      <c r="AQ549">
        <f>(Table2[[#This Row],[Sharpe Ratio]]-AVERAGE(Table2[Sharpe Ratio]))/_xlfn.STDEV.P(Table2[Sharpe Ratio])</f>
        <v>0.48339501800105583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580</v>
      </c>
      <c r="AT549">
        <f>_xlfn.RANK.AVG(Table2[[#This Row],[6M Return vs Nifty Z-Score]],Table2[6M Return vs Nifty Z-Score])</f>
        <v>715</v>
      </c>
      <c r="AU549">
        <f>_xlfn.RANK.AVG(Table2[[#This Row],[Sharpe Ratio Z-Score]],Table2[Sharpe Ratio Z-Score])</f>
        <v>216</v>
      </c>
      <c r="AV549">
        <f>(Table2[[#This Row],[Rank 1Y]]+Table2[[#This Row],[Rank 6M]]+Table2[[#This Row],[Rank Sharpe]])/3</f>
        <v>503.66666666666669</v>
      </c>
    </row>
    <row r="550" spans="1:48" x14ac:dyDescent="0.3">
      <c r="A550" t="s">
        <v>464</v>
      </c>
      <c r="B550" t="s">
        <v>465</v>
      </c>
      <c r="C550" t="s">
        <v>633</v>
      </c>
      <c r="D550" t="s">
        <v>466</v>
      </c>
      <c r="E550">
        <v>48252.439695180001</v>
      </c>
      <c r="F550">
        <v>43260.7</v>
      </c>
      <c r="G550">
        <v>-21.079070079149901</v>
      </c>
      <c r="H550">
        <f>(Table2[[#This Row],[1Y Return vs Nifty]]-AVERAGE(Table2[1Y Return vs Nifty]))/_xlfn.STDEV.P(Table2[1Y Return vs Nifty])</f>
        <v>-0.82029420764224525</v>
      </c>
      <c r="I550">
        <v>0.114471275926515</v>
      </c>
      <c r="J550">
        <f>(Table2[[#This Row],[1M Return vs Nifty]]-AVERAGE(Table2[1M Return vs Nifty]))/_xlfn.STDEV.P(Table2[1M Return vs Nifty])</f>
        <v>5.0990292286901502E-2</v>
      </c>
      <c r="K550">
        <v>9.4348858220877396</v>
      </c>
      <c r="L550">
        <f>(Table2[[#This Row],[6M Return vs Nifty]]-AVERAGE(Table2[6M Return vs Nifty]))/_xlfn.STDEV.P(Table2[6M Return vs Nifty])</f>
        <v>-0.16545295156774961</v>
      </c>
      <c r="M550">
        <v>6.6008276645844605E-2</v>
      </c>
      <c r="N550">
        <f>(Table2[[#This Row],[1W Return vs Nifty]]-AVERAGE(Table2[1W Return vs Nifty]))/_xlfn.STDEV.P(Table2[1W Return vs Nifty])</f>
        <v>0.47589947865552856</v>
      </c>
      <c r="O550">
        <v>41416.129999999997</v>
      </c>
      <c r="P550">
        <v>40752.918061880802</v>
      </c>
      <c r="Q550">
        <v>38778.404353073201</v>
      </c>
      <c r="R550">
        <v>71.444112232586903</v>
      </c>
      <c r="S550" s="1">
        <f>(Table2[[#This Row],[Close Price]]-Table2[[#This Row],[20D EMA]])/Table2[[#This Row],[20D EMA]]</f>
        <v>4.4537478513806093E-2</v>
      </c>
      <c r="T550" s="1">
        <f>(Table2[[#This Row],[Close Price]]-Table2[[#This Row],[50D EMA]])/Table2[[#This Row],[50D EMA]]</f>
        <v>6.1536254515843061E-2</v>
      </c>
      <c r="U550" s="1">
        <f>(Table2[[#This Row],[Close Price]]-Table2[[#This Row],[200D EMA]])/Table2[[#This Row],[200D EMA]]</f>
        <v>0.11558741835058441</v>
      </c>
      <c r="V550">
        <v>1.0626574977829399</v>
      </c>
      <c r="W550">
        <v>41781</v>
      </c>
      <c r="X550">
        <v>43584.05</v>
      </c>
      <c r="Y550">
        <v>40040</v>
      </c>
      <c r="Z550">
        <v>43584.05</v>
      </c>
      <c r="AA550">
        <v>40040</v>
      </c>
      <c r="AB550">
        <v>43584.05</v>
      </c>
      <c r="AC550" s="1">
        <f>(Table2[[#This Row],[Close Price]]/Table2[[#This Row],[Day Low]])-1</f>
        <v>3.5415619539982179E-2</v>
      </c>
      <c r="AD550" s="1">
        <f>(Table2[[#This Row],[Day High]]/Table2[[#This Row],[Close Price]])-1</f>
        <v>7.4744514073976642E-3</v>
      </c>
      <c r="AE550" s="1">
        <f>(Table2[[#This Row],[Close Price]]/Table2[[#This Row],[Current Week Low]])-1</f>
        <v>8.0437062937062764E-2</v>
      </c>
      <c r="AF550" s="1">
        <f>(Table2[[#This Row],[Current Week High]]/Table2[[#This Row],[Close Price]])-1</f>
        <v>7.4744514073976642E-3</v>
      </c>
      <c r="AG550" s="1">
        <f>(Table2[[#This Row],[Close Price]]/Table2[[#This Row],[Current Month Low]])-1</f>
        <v>8.0437062937062764E-2</v>
      </c>
      <c r="AH550" s="1">
        <f>(Table2[[#This Row],[Current Month High]]/Table2[[#This Row],[Close Price]])-1</f>
        <v>7.4744514073976642E-3</v>
      </c>
      <c r="AI550">
        <v>0.74744514073976598</v>
      </c>
      <c r="AJ550">
        <v>30.815345002502202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-0.05</v>
      </c>
      <c r="AM550" t="s">
        <v>3202</v>
      </c>
      <c r="AN550">
        <v>4.17</v>
      </c>
      <c r="AO550" t="s">
        <v>3203</v>
      </c>
      <c r="AP550">
        <v>1.3770757581869999E-3</v>
      </c>
      <c r="AQ550">
        <f>(Table2[[#This Row],[Sharpe Ratio]]-AVERAGE(Table2[Sharpe Ratio]))/_xlfn.STDEV.P(Table2[Sharpe Ratio])</f>
        <v>-0.74125222446027683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-1.2001096127278417</v>
      </c>
      <c r="AS550">
        <f>_xlfn.RANK.AVG(Table2[[#This Row],[1Y Return vs Nifty Z-Score]],Table2[1Y Return vs Nifty Z-Score])</f>
        <v>608</v>
      </c>
      <c r="AT550">
        <f>_xlfn.RANK.AVG(Table2[[#This Row],[6M Return vs Nifty Z-Score]],Table2[6M Return vs Nifty Z-Score])</f>
        <v>376</v>
      </c>
      <c r="AU550">
        <f>_xlfn.RANK.AVG(Table2[[#This Row],[Sharpe Ratio Z-Score]],Table2[Sharpe Ratio Z-Score])</f>
        <v>533</v>
      </c>
      <c r="AV550">
        <f>(Table2[[#This Row],[Rank 1Y]]+Table2[[#This Row],[Rank 6M]]+Table2[[#This Row],[Rank Sharpe]])/3</f>
        <v>505.66666666666669</v>
      </c>
    </row>
    <row r="551" spans="1:48" x14ac:dyDescent="0.3">
      <c r="A551" t="s">
        <v>1171</v>
      </c>
      <c r="B551" t="s">
        <v>1172</v>
      </c>
      <c r="C551" t="s">
        <v>3166</v>
      </c>
      <c r="D551" t="s">
        <v>497</v>
      </c>
      <c r="E551">
        <v>10507.840354225</v>
      </c>
      <c r="F551">
        <v>328.55</v>
      </c>
      <c r="G551">
        <v>-13.6046478910811</v>
      </c>
      <c r="H551">
        <f>(Table2[[#This Row],[1Y Return vs Nifty]]-AVERAGE(Table2[1Y Return vs Nifty]))/_xlfn.STDEV.P(Table2[1Y Return vs Nifty])</f>
        <v>-0.69681793842399298</v>
      </c>
      <c r="I551">
        <v>-83.100014607913096</v>
      </c>
      <c r="J551">
        <f>(Table2[[#This Row],[1M Return vs Nifty]]-AVERAGE(Table2[1M Return vs Nifty]))/_xlfn.STDEV.P(Table2[1M Return vs Nifty])</f>
        <v>-7.8202310167068658</v>
      </c>
      <c r="K551">
        <v>0.406303935387061</v>
      </c>
      <c r="L551">
        <f>(Table2[[#This Row],[6M Return vs Nifty]]-AVERAGE(Table2[6M Return vs Nifty]))/_xlfn.STDEV.P(Table2[6M Return vs Nifty])</f>
        <v>-0.44573539177668142</v>
      </c>
      <c r="M551">
        <v>-7.8302794613328297</v>
      </c>
      <c r="N551">
        <f>(Table2[[#This Row],[1W Return vs Nifty]]-AVERAGE(Table2[1W Return vs Nifty]))/_xlfn.STDEV.P(Table2[1W Return vs Nifty])</f>
        <v>-1.3524375314794259</v>
      </c>
      <c r="O551">
        <v>328.05</v>
      </c>
      <c r="P551">
        <v>320.70609588247697</v>
      </c>
      <c r="Q551">
        <v>300.89338882117403</v>
      </c>
      <c r="R551">
        <v>48.204030396608999</v>
      </c>
      <c r="S551" s="1">
        <f>(Table2[[#This Row],[Close Price]]-Table2[[#This Row],[20D EMA]])/Table2[[#This Row],[20D EMA]]</f>
        <v>1.5241579027587258E-3</v>
      </c>
      <c r="T551" s="1">
        <f>(Table2[[#This Row],[Close Price]]-Table2[[#This Row],[50D EMA]])/Table2[[#This Row],[50D EMA]]</f>
        <v>2.4458232064280574E-2</v>
      </c>
      <c r="U551" s="1">
        <f>(Table2[[#This Row],[Close Price]]-Table2[[#This Row],[200D EMA]])/Table2[[#This Row],[200D EMA]]</f>
        <v>9.1914984530493515E-2</v>
      </c>
      <c r="V551">
        <v>1.2455367937267601</v>
      </c>
      <c r="W551">
        <v>328</v>
      </c>
      <c r="X551">
        <v>337.75</v>
      </c>
      <c r="Y551">
        <v>320.64999999999998</v>
      </c>
      <c r="Z551">
        <v>341</v>
      </c>
      <c r="AA551">
        <v>317.05</v>
      </c>
      <c r="AB551">
        <v>364.4</v>
      </c>
      <c r="AC551" s="1">
        <f>(Table2[[#This Row],[Close Price]]/Table2[[#This Row],[Day Low]])-1</f>
        <v>1.6768292682927122E-3</v>
      </c>
      <c r="AD551" s="1">
        <f>(Table2[[#This Row],[Day High]]/Table2[[#This Row],[Close Price]])-1</f>
        <v>2.8001826206056846E-2</v>
      </c>
      <c r="AE551" s="1">
        <f>(Table2[[#This Row],[Close Price]]/Table2[[#This Row],[Current Week Low]])-1</f>
        <v>2.4637455169187694E-2</v>
      </c>
      <c r="AF551" s="1">
        <f>(Table2[[#This Row],[Current Week High]]/Table2[[#This Row],[Close Price]])-1</f>
        <v>3.7893775681022701E-2</v>
      </c>
      <c r="AG551" s="1">
        <f>(Table2[[#This Row],[Close Price]]/Table2[[#This Row],[Current Month Low]])-1</f>
        <v>3.627188140671822E-2</v>
      </c>
      <c r="AH551" s="1">
        <f>(Table2[[#This Row],[Current Month High]]/Table2[[#This Row],[Close Price]])-1</f>
        <v>0.10911581190077602</v>
      </c>
      <c r="AI551">
        <v>10.9115811900776</v>
      </c>
      <c r="AJ551">
        <v>35.4286892003297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-0.1</v>
      </c>
      <c r="AM551" t="s">
        <v>3202</v>
      </c>
      <c r="AN551">
        <v>1.33</v>
      </c>
      <c r="AO551" t="s">
        <v>3203</v>
      </c>
      <c r="AP551">
        <v>1.8656354395896E-2</v>
      </c>
      <c r="AQ551">
        <f>(Table2[[#This Row],[Sharpe Ratio]]-AVERAGE(Table2[Sharpe Ratio]))/_xlfn.STDEV.P(Table2[Sharpe Ratio])</f>
        <v>-0.5394945059870776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-10.854716384374044</v>
      </c>
      <c r="AS551">
        <f>_xlfn.RANK.AVG(Table2[[#This Row],[1Y Return vs Nifty Z-Score]],Table2[1Y Return vs Nifty Z-Score])</f>
        <v>565</v>
      </c>
      <c r="AT551">
        <f>_xlfn.RANK.AVG(Table2[[#This Row],[6M Return vs Nifty Z-Score]],Table2[6M Return vs Nifty Z-Score])</f>
        <v>470</v>
      </c>
      <c r="AU551">
        <f>_xlfn.RANK.AVG(Table2[[#This Row],[Sharpe Ratio Z-Score]],Table2[Sharpe Ratio Z-Score])</f>
        <v>483</v>
      </c>
      <c r="AV551">
        <f>(Table2[[#This Row],[Rank 1Y]]+Table2[[#This Row],[Rank 6M]]+Table2[[#This Row],[Rank Sharpe]])/3</f>
        <v>506</v>
      </c>
    </row>
    <row r="552" spans="1:48" x14ac:dyDescent="0.3">
      <c r="A552" t="s">
        <v>543</v>
      </c>
      <c r="B552" t="s">
        <v>544</v>
      </c>
      <c r="C552" t="s">
        <v>3173</v>
      </c>
      <c r="D552" t="s">
        <v>545</v>
      </c>
      <c r="E552">
        <v>39556.110472649998</v>
      </c>
      <c r="F552">
        <v>35113.949999999997</v>
      </c>
      <c r="G552">
        <v>-16.274696322951499</v>
      </c>
      <c r="H552">
        <f>(Table2[[#This Row],[1Y Return vs Nifty]]-AVERAGE(Table2[1Y Return vs Nifty]))/_xlfn.STDEV.P(Table2[1Y Return vs Nifty])</f>
        <v>-0.74092671508978958</v>
      </c>
      <c r="I552">
        <v>-10.4707419415604</v>
      </c>
      <c r="J552">
        <f>(Table2[[#This Row],[1M Return vs Nifty]]-AVERAGE(Table2[1M Return vs Nifty]))/_xlfn.STDEV.P(Table2[1M Return vs Nifty])</f>
        <v>-0.9502603307600419</v>
      </c>
      <c r="K552">
        <v>0.177053946062985</v>
      </c>
      <c r="L552">
        <f>(Table2[[#This Row],[6M Return vs Nifty]]-AVERAGE(Table2[6M Return vs Nifty]))/_xlfn.STDEV.P(Table2[6M Return vs Nifty])</f>
        <v>-0.45285220671306392</v>
      </c>
      <c r="M552">
        <v>-1.5653427595874401</v>
      </c>
      <c r="N552">
        <f>(Table2[[#This Row],[1W Return vs Nifty]]-AVERAGE(Table2[1W Return vs Nifty]))/_xlfn.STDEV.P(Table2[1W Return vs Nifty])</f>
        <v>9.817014874247787E-2</v>
      </c>
      <c r="O552">
        <v>35603.050000000003</v>
      </c>
      <c r="P552">
        <v>36061.885574223903</v>
      </c>
      <c r="Q552">
        <v>33613.799172109801</v>
      </c>
      <c r="R552">
        <v>43.012284009514701</v>
      </c>
      <c r="S552" s="1">
        <f>(Table2[[#This Row],[Close Price]]-Table2[[#This Row],[20D EMA]])/Table2[[#This Row],[20D EMA]]</f>
        <v>-1.3737587088746773E-2</v>
      </c>
      <c r="T552" s="1">
        <f>(Table2[[#This Row],[Close Price]]-Table2[[#This Row],[50D EMA]])/Table2[[#This Row],[50D EMA]]</f>
        <v>-2.6286356332444954E-2</v>
      </c>
      <c r="U552" s="1">
        <f>(Table2[[#This Row],[Close Price]]-Table2[[#This Row],[200D EMA]])/Table2[[#This Row],[200D EMA]]</f>
        <v>4.4629017392800653E-2</v>
      </c>
      <c r="V552">
        <v>0.832132356007519</v>
      </c>
      <c r="W552">
        <v>34901.1</v>
      </c>
      <c r="X552">
        <v>35500</v>
      </c>
      <c r="Y552">
        <v>34500</v>
      </c>
      <c r="Z552">
        <v>35550</v>
      </c>
      <c r="AA552">
        <v>34465.550000000003</v>
      </c>
      <c r="AB552">
        <v>36244</v>
      </c>
      <c r="AC552" s="1">
        <f>(Table2[[#This Row],[Close Price]]/Table2[[#This Row],[Day Low]])-1</f>
        <v>6.0986616467675336E-3</v>
      </c>
      <c r="AD552" s="1">
        <f>(Table2[[#This Row],[Day High]]/Table2[[#This Row],[Close Price]])-1</f>
        <v>1.099420600644474E-2</v>
      </c>
      <c r="AE552" s="1">
        <f>(Table2[[#This Row],[Close Price]]/Table2[[#This Row],[Current Week Low]])-1</f>
        <v>1.7795652173912879E-2</v>
      </c>
      <c r="AF552" s="1">
        <f>(Table2[[#This Row],[Current Week High]]/Table2[[#This Row],[Close Price]])-1</f>
        <v>1.2418141507862357E-2</v>
      </c>
      <c r="AG552" s="1">
        <f>(Table2[[#This Row],[Close Price]]/Table2[[#This Row],[Current Month Low]])-1</f>
        <v>1.8812988621971671E-2</v>
      </c>
      <c r="AH552" s="1">
        <f>(Table2[[#This Row],[Current Month High]]/Table2[[#This Row],[Close Price]])-1</f>
        <v>3.2182366267537565E-2</v>
      </c>
      <c r="AI552">
        <v>16.3540416273304</v>
      </c>
      <c r="AJ552">
        <v>23.211381471948901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</v>
      </c>
      <c r="AM552">
        <v>0</v>
      </c>
      <c r="AN552">
        <v>-2.11</v>
      </c>
      <c r="AO552" t="s">
        <v>3202</v>
      </c>
      <c r="AP552">
        <v>2.4966785829841E-2</v>
      </c>
      <c r="AQ552">
        <f>(Table2[[#This Row],[Sharpe Ratio]]-AVERAGE(Table2[Sharpe Ratio]))/_xlfn.STDEV.P(Table2[Sharpe Ratio])</f>
        <v>-0.46581213327993137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581</v>
      </c>
      <c r="AT552">
        <f>_xlfn.RANK.AVG(Table2[[#This Row],[6M Return vs Nifty Z-Score]],Table2[6M Return vs Nifty Z-Score])</f>
        <v>473</v>
      </c>
      <c r="AU552">
        <f>_xlfn.RANK.AVG(Table2[[#This Row],[Sharpe Ratio Z-Score]],Table2[Sharpe Ratio Z-Score])</f>
        <v>466</v>
      </c>
      <c r="AV552">
        <f>(Table2[[#This Row],[Rank 1Y]]+Table2[[#This Row],[Rank 6M]]+Table2[[#This Row],[Rank Sharpe]])/3</f>
        <v>506.66666666666669</v>
      </c>
    </row>
    <row r="553" spans="1:48" x14ac:dyDescent="0.3">
      <c r="A553" t="s">
        <v>1759</v>
      </c>
      <c r="B553" t="s">
        <v>1760</v>
      </c>
      <c r="C553" t="s">
        <v>3166</v>
      </c>
      <c r="D553" t="s">
        <v>282</v>
      </c>
      <c r="E553">
        <v>4624.4061455399997</v>
      </c>
      <c r="F553">
        <v>210.15</v>
      </c>
      <c r="G553">
        <v>19.560441345036299</v>
      </c>
      <c r="H553">
        <f>(Table2[[#This Row],[1Y Return vs Nifty]]-AVERAGE(Table2[1Y Return vs Nifty]))/_xlfn.STDEV.P(Table2[1Y Return vs Nifty])</f>
        <v>-0.14893592371748041</v>
      </c>
      <c r="I553">
        <v>3.2676008254865199</v>
      </c>
      <c r="J553">
        <f>(Table2[[#This Row],[1M Return vs Nifty]]-AVERAGE(Table2[1M Return vs Nifty]))/_xlfn.STDEV.P(Table2[1M Return vs Nifty])</f>
        <v>0.34924341777228668</v>
      </c>
      <c r="K553">
        <v>-13.8832714206443</v>
      </c>
      <c r="L553">
        <f>(Table2[[#This Row],[6M Return vs Nifty]]-AVERAGE(Table2[6M Return vs Nifty]))/_xlfn.STDEV.P(Table2[6M Return vs Nifty])</f>
        <v>-0.88933961452150934</v>
      </c>
      <c r="M553">
        <v>-1.75203054936796</v>
      </c>
      <c r="N553">
        <f>(Table2[[#This Row],[1W Return vs Nifty]]-AVERAGE(Table2[1W Return vs Nifty]))/_xlfn.STDEV.P(Table2[1W Return vs Nifty])</f>
        <v>5.4943735683296038E-2</v>
      </c>
      <c r="O553">
        <v>206.64</v>
      </c>
      <c r="P553">
        <v>198.91725654357899</v>
      </c>
      <c r="Q553">
        <v>187.97314475926601</v>
      </c>
      <c r="R553">
        <v>52.636475253751001</v>
      </c>
      <c r="S553" s="1">
        <f>(Table2[[#This Row],[Close Price]]-Table2[[#This Row],[20D EMA]])/Table2[[#This Row],[20D EMA]]</f>
        <v>1.6986062717770131E-2</v>
      </c>
      <c r="T553" s="1">
        <f>(Table2[[#This Row],[Close Price]]-Table2[[#This Row],[50D EMA]])/Table2[[#This Row],[50D EMA]]</f>
        <v>5.6469426793849524E-2</v>
      </c>
      <c r="U553" s="1">
        <f>(Table2[[#This Row],[Close Price]]-Table2[[#This Row],[200D EMA]])/Table2[[#This Row],[200D EMA]]</f>
        <v>0.11797884888894911</v>
      </c>
      <c r="V553">
        <v>1.0060001497120401</v>
      </c>
      <c r="W553">
        <v>209.05</v>
      </c>
      <c r="X553">
        <v>212.84</v>
      </c>
      <c r="Y553">
        <v>208.65</v>
      </c>
      <c r="Z553">
        <v>216.38</v>
      </c>
      <c r="AA553">
        <v>204</v>
      </c>
      <c r="AB553">
        <v>225.48</v>
      </c>
      <c r="AC553" s="1">
        <f>(Table2[[#This Row],[Close Price]]/Table2[[#This Row],[Day Low]])-1</f>
        <v>5.2618990672088639E-3</v>
      </c>
      <c r="AD553" s="1">
        <f>(Table2[[#This Row],[Day High]]/Table2[[#This Row],[Close Price]])-1</f>
        <v>1.2800380680466406E-2</v>
      </c>
      <c r="AE553" s="1">
        <f>(Table2[[#This Row],[Close Price]]/Table2[[#This Row],[Current Week Low]])-1</f>
        <v>7.1890726096333069E-3</v>
      </c>
      <c r="AF553" s="1">
        <f>(Table2[[#This Row],[Current Week High]]/Table2[[#This Row],[Close Price]])-1</f>
        <v>2.9645491315726913E-2</v>
      </c>
      <c r="AG553" s="1">
        <f>(Table2[[#This Row],[Close Price]]/Table2[[#This Row],[Current Month Low]])-1</f>
        <v>3.0147058823529527E-2</v>
      </c>
      <c r="AH553" s="1">
        <f>(Table2[[#This Row],[Current Month High]]/Table2[[#This Row],[Close Price]])-1</f>
        <v>7.2947894361170551E-2</v>
      </c>
      <c r="AI553">
        <v>13.1810611467998</v>
      </c>
      <c r="AJ553">
        <v>65.147347740667897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0.01</v>
      </c>
      <c r="AM553" t="s">
        <v>3203</v>
      </c>
      <c r="AN553">
        <v>1.07</v>
      </c>
      <c r="AO553" t="s">
        <v>3203</v>
      </c>
      <c r="AQ553">
        <f>(Table2[[#This Row],[Sharpe Ratio]]-AVERAGE(Table2[Sharpe Ratio]))/_xlfn.STDEV.P(Table2[Sharpe Ratio])</f>
        <v>-0.7573313484192038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-1.3914197332026108</v>
      </c>
      <c r="AS553">
        <f>_xlfn.RANK.AVG(Table2[[#This Row],[1Y Return vs Nifty Z-Score]],Table2[1Y Return vs Nifty Z-Score])</f>
        <v>348</v>
      </c>
      <c r="AT553">
        <f>_xlfn.RANK.AVG(Table2[[#This Row],[6M Return vs Nifty Z-Score]],Table2[6M Return vs Nifty Z-Score])</f>
        <v>620</v>
      </c>
      <c r="AU553">
        <f>_xlfn.RANK.AVG(Table2[[#This Row],[Sharpe Ratio Z-Score]],Table2[Sharpe Ratio Z-Score])</f>
        <v>563.5</v>
      </c>
      <c r="AV553">
        <f>(Table2[[#This Row],[Rank 1Y]]+Table2[[#This Row],[Rank 6M]]+Table2[[#This Row],[Rank Sharpe]])/3</f>
        <v>510.5</v>
      </c>
    </row>
    <row r="554" spans="1:48" x14ac:dyDescent="0.3">
      <c r="A554" t="s">
        <v>1296</v>
      </c>
      <c r="B554" t="s">
        <v>1297</v>
      </c>
      <c r="C554" t="s">
        <v>3162</v>
      </c>
      <c r="D554" t="s">
        <v>269</v>
      </c>
      <c r="E554">
        <v>8875.6723981399991</v>
      </c>
      <c r="F554">
        <v>1353.7</v>
      </c>
      <c r="G554">
        <v>0.50938093616298297</v>
      </c>
      <c r="H554">
        <f>(Table2[[#This Row],[1Y Return vs Nifty]]-AVERAGE(Table2[1Y Return vs Nifty]))/_xlfn.STDEV.P(Table2[1Y Return vs Nifty])</f>
        <v>-0.46365642046627559</v>
      </c>
      <c r="I554">
        <v>-3.1575219307134499</v>
      </c>
      <c r="J554">
        <f>(Table2[[#This Row],[1M Return vs Nifty]]-AVERAGE(Table2[1M Return vs Nifty]))/_xlfn.STDEV.P(Table2[1M Return vs Nifty])</f>
        <v>-0.25850609379831158</v>
      </c>
      <c r="K554">
        <v>-2.7742083147761099</v>
      </c>
      <c r="L554">
        <f>(Table2[[#This Row],[6M Return vs Nifty]]-AVERAGE(Table2[6M Return vs Nifty]))/_xlfn.STDEV.P(Table2[6M Return vs Nifty])</f>
        <v>-0.54447091256796432</v>
      </c>
      <c r="M554">
        <v>-1.60795733877689</v>
      </c>
      <c r="N554">
        <f>(Table2[[#This Row],[1W Return vs Nifty]]-AVERAGE(Table2[1W Return vs Nifty]))/_xlfn.STDEV.P(Table2[1W Return vs Nifty])</f>
        <v>8.8303004219785639E-2</v>
      </c>
      <c r="O554">
        <v>1338.31</v>
      </c>
      <c r="P554">
        <v>1317.8803016829399</v>
      </c>
      <c r="Q554">
        <v>1223.54324595598</v>
      </c>
      <c r="R554">
        <v>58.827227074900101</v>
      </c>
      <c r="S554" s="1">
        <f>(Table2[[#This Row],[Close Price]]-Table2[[#This Row],[20D EMA]])/Table2[[#This Row],[20D EMA]]</f>
        <v>1.1499577825765406E-2</v>
      </c>
      <c r="T554" s="1">
        <f>(Table2[[#This Row],[Close Price]]-Table2[[#This Row],[50D EMA]])/Table2[[#This Row],[50D EMA]]</f>
        <v>2.7179781252757298E-2</v>
      </c>
      <c r="U554" s="1">
        <f>(Table2[[#This Row],[Close Price]]-Table2[[#This Row],[200D EMA]])/Table2[[#This Row],[200D EMA]]</f>
        <v>0.10637691350445558</v>
      </c>
      <c r="V554">
        <v>1.023936909114</v>
      </c>
      <c r="W554">
        <v>1327.7</v>
      </c>
      <c r="X554">
        <v>1362.25</v>
      </c>
      <c r="Y554">
        <v>1313</v>
      </c>
      <c r="Z554">
        <v>1362.25</v>
      </c>
      <c r="AA554">
        <v>1313</v>
      </c>
      <c r="AB554">
        <v>1394.5</v>
      </c>
      <c r="AC554" s="1">
        <f>(Table2[[#This Row],[Close Price]]/Table2[[#This Row],[Day Low]])-1</f>
        <v>1.9582737064095745E-2</v>
      </c>
      <c r="AD554" s="1">
        <f>(Table2[[#This Row],[Day High]]/Table2[[#This Row],[Close Price]])-1</f>
        <v>6.3160227524561297E-3</v>
      </c>
      <c r="AE554" s="1">
        <f>(Table2[[#This Row],[Close Price]]/Table2[[#This Row],[Current Week Low]])-1</f>
        <v>3.0997715156130923E-2</v>
      </c>
      <c r="AF554" s="1">
        <f>(Table2[[#This Row],[Current Week High]]/Table2[[#This Row],[Close Price]])-1</f>
        <v>6.3160227524561297E-3</v>
      </c>
      <c r="AG554" s="1">
        <f>(Table2[[#This Row],[Close Price]]/Table2[[#This Row],[Current Month Low]])-1</f>
        <v>3.0997715156130923E-2</v>
      </c>
      <c r="AH554" s="1">
        <f>(Table2[[#This Row],[Current Month High]]/Table2[[#This Row],[Close Price]])-1</f>
        <v>3.0139617345054326E-2</v>
      </c>
      <c r="AI554">
        <v>22.1799512447366</v>
      </c>
      <c r="AJ554">
        <v>38.570989865902298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-0.08</v>
      </c>
      <c r="AM554" t="s">
        <v>3202</v>
      </c>
      <c r="AN554">
        <v>2.71</v>
      </c>
      <c r="AO554" t="s">
        <v>3203</v>
      </c>
      <c r="AQ554">
        <f>(Table2[[#This Row],[Sharpe Ratio]]-AVERAGE(Table2[Sharpe Ratio]))/_xlfn.STDEV.P(Table2[Sharpe Ratio])</f>
        <v>-0.7573313484192038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-1.9356617710319695</v>
      </c>
      <c r="AS554">
        <f>_xlfn.RANK.AVG(Table2[[#This Row],[1Y Return vs Nifty Z-Score]],Table2[1Y Return vs Nifty Z-Score])</f>
        <v>466</v>
      </c>
      <c r="AT554">
        <f>_xlfn.RANK.AVG(Table2[[#This Row],[6M Return vs Nifty Z-Score]],Table2[6M Return vs Nifty Z-Score])</f>
        <v>507</v>
      </c>
      <c r="AU554">
        <f>_xlfn.RANK.AVG(Table2[[#This Row],[Sharpe Ratio Z-Score]],Table2[Sharpe Ratio Z-Score])</f>
        <v>563.5</v>
      </c>
      <c r="AV554">
        <f>(Table2[[#This Row],[Rank 1Y]]+Table2[[#This Row],[Rank 6M]]+Table2[[#This Row],[Rank Sharpe]])/3</f>
        <v>512.16666666666663</v>
      </c>
    </row>
    <row r="555" spans="1:48" x14ac:dyDescent="0.3">
      <c r="A555" t="s">
        <v>1856</v>
      </c>
      <c r="B555" t="s">
        <v>1857</v>
      </c>
      <c r="C555" t="s">
        <v>3175</v>
      </c>
      <c r="D555" t="s">
        <v>628</v>
      </c>
      <c r="E555">
        <v>4061.34735291999</v>
      </c>
      <c r="F555">
        <v>614.9</v>
      </c>
      <c r="G555">
        <v>-36.4166765610901</v>
      </c>
      <c r="H555">
        <f>(Table2[[#This Row],[1Y Return vs Nifty]]-AVERAGE(Table2[1Y Return vs Nifty]))/_xlfn.STDEV.P(Table2[1Y Return vs Nifty])</f>
        <v>-1.0736690344149054</v>
      </c>
      <c r="I555">
        <v>-2.6351952112275501</v>
      </c>
      <c r="J555">
        <f>(Table2[[#This Row],[1M Return vs Nifty]]-AVERAGE(Table2[1M Return vs Nifty]))/_xlfn.STDEV.P(Table2[1M Return vs Nifty])</f>
        <v>-0.20909944108626671</v>
      </c>
      <c r="K555">
        <v>-16.850197687050901</v>
      </c>
      <c r="L555">
        <f>(Table2[[#This Row],[6M Return vs Nifty]]-AVERAGE(Table2[6M Return vs Nifty]))/_xlfn.STDEV.P(Table2[6M Return vs Nifty])</f>
        <v>-0.98144459228034775</v>
      </c>
      <c r="M555">
        <v>-1.3908513054004601</v>
      </c>
      <c r="N555">
        <f>(Table2[[#This Row],[1W Return vs Nifty]]-AVERAGE(Table2[1W Return vs Nifty]))/_xlfn.STDEV.P(Table2[1W Return vs Nifty])</f>
        <v>0.13857257507604379</v>
      </c>
      <c r="O555">
        <v>609.92999999999995</v>
      </c>
      <c r="P555">
        <v>620.92481105095999</v>
      </c>
      <c r="Q555">
        <v>634.358289909973</v>
      </c>
      <c r="R555">
        <v>57.189841518001998</v>
      </c>
      <c r="S555" s="1">
        <f>(Table2[[#This Row],[Close Price]]-Table2[[#This Row],[20D EMA]])/Table2[[#This Row],[20D EMA]]</f>
        <v>8.1484760546292646E-3</v>
      </c>
      <c r="T555" s="1">
        <f>(Table2[[#This Row],[Close Price]]-Table2[[#This Row],[50D EMA]])/Table2[[#This Row],[50D EMA]]</f>
        <v>-9.7029639398087258E-3</v>
      </c>
      <c r="U555" s="1">
        <f>(Table2[[#This Row],[Close Price]]-Table2[[#This Row],[200D EMA]])/Table2[[#This Row],[200D EMA]]</f>
        <v>-3.0673974344584517E-2</v>
      </c>
      <c r="V555">
        <v>0.51360436168985801</v>
      </c>
      <c r="W555">
        <v>601.20000000000005</v>
      </c>
      <c r="X555">
        <v>622</v>
      </c>
      <c r="Y555">
        <v>589.75</v>
      </c>
      <c r="Z555">
        <v>622</v>
      </c>
      <c r="AA555">
        <v>589.75</v>
      </c>
      <c r="AB555">
        <v>622</v>
      </c>
      <c r="AC555" s="1">
        <f>(Table2[[#This Row],[Close Price]]/Table2[[#This Row],[Day Low]])-1</f>
        <v>2.2787757817697818E-2</v>
      </c>
      <c r="AD555" s="1">
        <f>(Table2[[#This Row],[Day High]]/Table2[[#This Row],[Close Price]])-1</f>
        <v>1.1546592941941825E-2</v>
      </c>
      <c r="AE555" s="1">
        <f>(Table2[[#This Row],[Close Price]]/Table2[[#This Row],[Current Week Low]])-1</f>
        <v>4.2645188639253817E-2</v>
      </c>
      <c r="AF555" s="1">
        <f>(Table2[[#This Row],[Current Week High]]/Table2[[#This Row],[Close Price]])-1</f>
        <v>1.1546592941941825E-2</v>
      </c>
      <c r="AG555" s="1">
        <f>(Table2[[#This Row],[Close Price]]/Table2[[#This Row],[Current Month Low]])-1</f>
        <v>4.2645188639253817E-2</v>
      </c>
      <c r="AH555" s="1">
        <f>(Table2[[#This Row],[Current Month High]]/Table2[[#This Row],[Close Price]])-1</f>
        <v>1.1546592941941825E-2</v>
      </c>
      <c r="AI555">
        <v>32.541876727923203</v>
      </c>
      <c r="AJ555">
        <v>11.4757070340826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-0.2</v>
      </c>
      <c r="AM555" t="s">
        <v>3202</v>
      </c>
      <c r="AN555">
        <v>-1.31</v>
      </c>
      <c r="AO555" t="s">
        <v>3202</v>
      </c>
      <c r="AP555">
        <v>0.106348221149104</v>
      </c>
      <c r="AQ555">
        <f>(Table2[[#This Row],[Sharpe Ratio]]-AVERAGE(Table2[Sharpe Ratio]))/_xlfn.STDEV.P(Table2[Sharpe Ratio])</f>
        <v>0.48442040016949339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678</v>
      </c>
      <c r="AT555">
        <f>_xlfn.RANK.AVG(Table2[[#This Row],[6M Return vs Nifty Z-Score]],Table2[6M Return vs Nifty Z-Score])</f>
        <v>645</v>
      </c>
      <c r="AU555">
        <f>_xlfn.RANK.AVG(Table2[[#This Row],[Sharpe Ratio Z-Score]],Table2[Sharpe Ratio Z-Score])</f>
        <v>215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809</v>
      </c>
      <c r="B556" t="s">
        <v>810</v>
      </c>
      <c r="C556" t="s">
        <v>3168</v>
      </c>
      <c r="D556" t="s">
        <v>37</v>
      </c>
      <c r="E556">
        <v>20323.631978339999</v>
      </c>
      <c r="F556">
        <v>920.1</v>
      </c>
      <c r="G556">
        <v>-10.7694113156487</v>
      </c>
      <c r="H556">
        <f>(Table2[[#This Row],[1Y Return vs Nifty]]-AVERAGE(Table2[1Y Return vs Nifty]))/_xlfn.STDEV.P(Table2[1Y Return vs Nifty])</f>
        <v>-0.64998027982285633</v>
      </c>
      <c r="I556">
        <v>-3.8848135482043902</v>
      </c>
      <c r="J556">
        <f>(Table2[[#This Row],[1M Return vs Nifty]]-AVERAGE(Table2[1M Return vs Nifty]))/_xlfn.STDEV.P(Table2[1M Return vs Nifty])</f>
        <v>-0.32730028529807514</v>
      </c>
      <c r="K556">
        <v>3.8249766445185598</v>
      </c>
      <c r="L556">
        <f>(Table2[[#This Row],[6M Return vs Nifty]]-AVERAGE(Table2[6M Return vs Nifty]))/_xlfn.STDEV.P(Table2[6M Return vs Nifty])</f>
        <v>-0.33960644027406511</v>
      </c>
      <c r="M556">
        <v>0.88742728817642802</v>
      </c>
      <c r="N556">
        <f>(Table2[[#This Row],[1W Return vs Nifty]]-AVERAGE(Table2[1W Return vs Nifty]))/_xlfn.STDEV.P(Table2[1W Return vs Nifty])</f>
        <v>0.66609401429618154</v>
      </c>
      <c r="O556">
        <v>906.05</v>
      </c>
      <c r="P556">
        <v>910.50432819926004</v>
      </c>
      <c r="Q556">
        <v>863.55333022014804</v>
      </c>
      <c r="R556">
        <v>61.220011300499102</v>
      </c>
      <c r="S556" s="1">
        <f>(Table2[[#This Row],[Close Price]]-Table2[[#This Row],[20D EMA]])/Table2[[#This Row],[20D EMA]]</f>
        <v>1.5506870481761569E-2</v>
      </c>
      <c r="T556" s="1">
        <f>(Table2[[#This Row],[Close Price]]-Table2[[#This Row],[50D EMA]])/Table2[[#This Row],[50D EMA]]</f>
        <v>1.0538853582077653E-2</v>
      </c>
      <c r="U556" s="1">
        <f>(Table2[[#This Row],[Close Price]]-Table2[[#This Row],[200D EMA]])/Table2[[#This Row],[200D EMA]]</f>
        <v>6.5481386963601174E-2</v>
      </c>
      <c r="V556">
        <v>0.41520349942510498</v>
      </c>
      <c r="W556">
        <v>895.2</v>
      </c>
      <c r="X556">
        <v>924.35</v>
      </c>
      <c r="Y556">
        <v>880.1</v>
      </c>
      <c r="Z556">
        <v>927</v>
      </c>
      <c r="AA556">
        <v>880.1</v>
      </c>
      <c r="AB556">
        <v>927</v>
      </c>
      <c r="AC556" s="1">
        <f>(Table2[[#This Row],[Close Price]]/Table2[[#This Row],[Day Low]])-1</f>
        <v>2.7815013404825617E-2</v>
      </c>
      <c r="AD556" s="1">
        <f>(Table2[[#This Row],[Day High]]/Table2[[#This Row],[Close Price]])-1</f>
        <v>4.6190631453102426E-3</v>
      </c>
      <c r="AE556" s="1">
        <f>(Table2[[#This Row],[Close Price]]/Table2[[#This Row],[Current Week Low]])-1</f>
        <v>4.5449380752187185E-2</v>
      </c>
      <c r="AF556" s="1">
        <f>(Table2[[#This Row],[Current Week High]]/Table2[[#This Row],[Close Price]])-1</f>
        <v>7.4991848712095965E-3</v>
      </c>
      <c r="AG556" s="1">
        <f>(Table2[[#This Row],[Close Price]]/Table2[[#This Row],[Current Month Low]])-1</f>
        <v>4.5449380752187185E-2</v>
      </c>
      <c r="AH556" s="1">
        <f>(Table2[[#This Row],[Current Month High]]/Table2[[#This Row],[Close Price]])-1</f>
        <v>7.4991848712095965E-3</v>
      </c>
      <c r="AI556">
        <v>11.400934681012901</v>
      </c>
      <c r="AJ556">
        <v>29.372890888638899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-0.14000000000000001</v>
      </c>
      <c r="AM556" t="s">
        <v>3202</v>
      </c>
      <c r="AN556">
        <v>1.59</v>
      </c>
      <c r="AO556" t="s">
        <v>3203</v>
      </c>
      <c r="AQ556">
        <f>(Table2[[#This Row],[Sharpe Ratio]]-AVERAGE(Table2[Sharpe Ratio]))/_xlfn.STDEV.P(Table2[Sharpe Ratio])</f>
        <v>-0.7573313484192038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547</v>
      </c>
      <c r="AT556">
        <f>_xlfn.RANK.AVG(Table2[[#This Row],[6M Return vs Nifty Z-Score]],Table2[6M Return vs Nifty Z-Score])</f>
        <v>430</v>
      </c>
      <c r="AU556">
        <f>_xlfn.RANK.AVG(Table2[[#This Row],[Sharpe Ratio Z-Score]],Table2[Sharpe Ratio Z-Score])</f>
        <v>563.5</v>
      </c>
      <c r="AV556">
        <f>(Table2[[#This Row],[Rank 1Y]]+Table2[[#This Row],[Rank 6M]]+Table2[[#This Row],[Rank Sharpe]])/3</f>
        <v>513.5</v>
      </c>
    </row>
    <row r="557" spans="1:48" x14ac:dyDescent="0.3">
      <c r="A557" t="s">
        <v>150</v>
      </c>
      <c r="B557" t="s">
        <v>151</v>
      </c>
      <c r="C557" t="s">
        <v>3157</v>
      </c>
      <c r="D557" t="s">
        <v>21</v>
      </c>
      <c r="E557">
        <v>189266.457335485</v>
      </c>
      <c r="F557">
        <v>6392.35</v>
      </c>
      <c r="G557">
        <v>-10.878184305901801</v>
      </c>
      <c r="H557">
        <f>(Table2[[#This Row],[1Y Return vs Nifty]]-AVERAGE(Table2[1Y Return vs Nifty]))/_xlfn.STDEV.P(Table2[1Y Return vs Nifty])</f>
        <v>-0.65177719237211074</v>
      </c>
      <c r="I557">
        <v>13.2448763953265</v>
      </c>
      <c r="J557">
        <f>(Table2[[#This Row],[1M Return vs Nifty]]-AVERAGE(Table2[1M Return vs Nifty]))/_xlfn.STDEV.P(Table2[1M Return vs Nifty])</f>
        <v>1.2929894883861615</v>
      </c>
      <c r="K557">
        <v>9.0431043996499501</v>
      </c>
      <c r="L557">
        <f>(Table2[[#This Row],[6M Return vs Nifty]]-AVERAGE(Table2[6M Return vs Nifty]))/_xlfn.STDEV.P(Table2[6M Return vs Nifty])</f>
        <v>-0.17761537690623405</v>
      </c>
      <c r="M557">
        <v>2.4672090085694198</v>
      </c>
      <c r="N557">
        <f>(Table2[[#This Row],[1W Return vs Nifty]]-AVERAGE(Table2[1W Return vs Nifty]))/_xlfn.STDEV.P(Table2[1W Return vs Nifty])</f>
        <v>1.0318827853204446</v>
      </c>
      <c r="O557">
        <v>6031.46</v>
      </c>
      <c r="P557">
        <v>5741.3413218759597</v>
      </c>
      <c r="Q557">
        <v>5369.4430593332199</v>
      </c>
      <c r="R557">
        <v>79.157291718501199</v>
      </c>
      <c r="S557" s="1">
        <f>(Table2[[#This Row],[Close Price]]-Table2[[#This Row],[20D EMA]])/Table2[[#This Row],[20D EMA]]</f>
        <v>5.9834600577637974E-2</v>
      </c>
      <c r="T557" s="1">
        <f>(Table2[[#This Row],[Close Price]]-Table2[[#This Row],[50D EMA]])/Table2[[#This Row],[50D EMA]]</f>
        <v>0.11338964914758391</v>
      </c>
      <c r="U557" s="1">
        <f>(Table2[[#This Row],[Close Price]]-Table2[[#This Row],[200D EMA]])/Table2[[#This Row],[200D EMA]]</f>
        <v>0.1905052217452522</v>
      </c>
      <c r="V557">
        <v>1.21461491706477</v>
      </c>
      <c r="W557">
        <v>6278.35</v>
      </c>
      <c r="X557">
        <v>6410</v>
      </c>
      <c r="Y557">
        <v>6105</v>
      </c>
      <c r="Z557">
        <v>6410</v>
      </c>
      <c r="AA557">
        <v>5989.75</v>
      </c>
      <c r="AB557">
        <v>6410</v>
      </c>
      <c r="AC557" s="1">
        <f>(Table2[[#This Row],[Close Price]]/Table2[[#This Row],[Day Low]])-1</f>
        <v>1.8157636958755052E-2</v>
      </c>
      <c r="AD557" s="1">
        <f>(Table2[[#This Row],[Day High]]/Table2[[#This Row],[Close Price]])-1</f>
        <v>2.7611128927544915E-3</v>
      </c>
      <c r="AE557" s="1">
        <f>(Table2[[#This Row],[Close Price]]/Table2[[#This Row],[Current Week Low]])-1</f>
        <v>4.7067977067977163E-2</v>
      </c>
      <c r="AF557" s="1">
        <f>(Table2[[#This Row],[Current Week High]]/Table2[[#This Row],[Close Price]])-1</f>
        <v>2.7611128927544915E-3</v>
      </c>
      <c r="AG557" s="1">
        <f>(Table2[[#This Row],[Close Price]]/Table2[[#This Row],[Current Month Low]])-1</f>
        <v>6.7214825326599614E-2</v>
      </c>
      <c r="AH557" s="1">
        <f>(Table2[[#This Row],[Current Month High]]/Table2[[#This Row],[Close Price]])-1</f>
        <v>2.7611128927544915E-3</v>
      </c>
      <c r="AI557">
        <v>0.77670966076637205</v>
      </c>
      <c r="AJ557">
        <v>41.625771288675203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0.02</v>
      </c>
      <c r="AM557" t="s">
        <v>3203</v>
      </c>
      <c r="AN557">
        <v>11.14</v>
      </c>
      <c r="AO557" t="s">
        <v>3203</v>
      </c>
      <c r="AP557">
        <v>-1.5832820652547999E-2</v>
      </c>
      <c r="AQ557">
        <f>(Table2[[#This Row],[Sharpe Ratio]]-AVERAGE(Table2[Sharpe Ratio]))/_xlfn.STDEV.P(Table2[Sharpe Ratio])</f>
        <v>-0.94219981653234774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0.55327988789591354</v>
      </c>
      <c r="AS557">
        <f>_xlfn.RANK.AVG(Table2[[#This Row],[1Y Return vs Nifty Z-Score]],Table2[1Y Return vs Nifty Z-Score])</f>
        <v>550</v>
      </c>
      <c r="AT557">
        <f>_xlfn.RANK.AVG(Table2[[#This Row],[6M Return vs Nifty Z-Score]],Table2[6M Return vs Nifty Z-Score])</f>
        <v>379</v>
      </c>
      <c r="AU557">
        <f>_xlfn.RANK.AVG(Table2[[#This Row],[Sharpe Ratio Z-Score]],Table2[Sharpe Ratio Z-Score])</f>
        <v>614</v>
      </c>
      <c r="AV557">
        <f>(Table2[[#This Row],[Rank 1Y]]+Table2[[#This Row],[Rank 6M]]+Table2[[#This Row],[Rank Sharpe]])/3</f>
        <v>514.33333333333337</v>
      </c>
    </row>
    <row r="558" spans="1:48" x14ac:dyDescent="0.3">
      <c r="A558" t="s">
        <v>684</v>
      </c>
      <c r="B558" t="s">
        <v>685</v>
      </c>
      <c r="C558" t="s">
        <v>3158</v>
      </c>
      <c r="D558" t="s">
        <v>531</v>
      </c>
      <c r="E558">
        <v>27341.460824549999</v>
      </c>
      <c r="F558">
        <v>843.9</v>
      </c>
      <c r="G558">
        <v>5.3991780611164897</v>
      </c>
      <c r="H558">
        <f>(Table2[[#This Row],[1Y Return vs Nifty]]-AVERAGE(Table2[1Y Return vs Nifty]))/_xlfn.STDEV.P(Table2[1Y Return vs Nifty])</f>
        <v>-0.38287774740882086</v>
      </c>
      <c r="I558">
        <v>6.1312186904733004</v>
      </c>
      <c r="J558">
        <f>(Table2[[#This Row],[1M Return vs Nifty]]-AVERAGE(Table2[1M Return vs Nifty]))/_xlfn.STDEV.P(Table2[1M Return vs Nifty])</f>
        <v>0.62011176143018487</v>
      </c>
      <c r="K558">
        <v>-1.68711213053599</v>
      </c>
      <c r="L558">
        <f>(Table2[[#This Row],[6M Return vs Nifty]]-AVERAGE(Table2[6M Return vs Nifty]))/_xlfn.STDEV.P(Table2[6M Return vs Nifty])</f>
        <v>-0.51072320167778995</v>
      </c>
      <c r="M558">
        <v>-0.70495869636809405</v>
      </c>
      <c r="N558">
        <f>(Table2[[#This Row],[1W Return vs Nifty]]-AVERAGE(Table2[1W Return vs Nifty]))/_xlfn.STDEV.P(Table2[1W Return vs Nifty])</f>
        <v>0.29738680318988842</v>
      </c>
      <c r="O558">
        <v>821.07</v>
      </c>
      <c r="P558">
        <v>795.88680189773299</v>
      </c>
      <c r="Q558">
        <v>743.05027023670198</v>
      </c>
      <c r="R558">
        <v>65.369016186936605</v>
      </c>
      <c r="S558" s="1">
        <f>(Table2[[#This Row],[Close Price]]-Table2[[#This Row],[20D EMA]])/Table2[[#This Row],[20D EMA]]</f>
        <v>2.7805181044247052E-2</v>
      </c>
      <c r="T558" s="1">
        <f>(Table2[[#This Row],[Close Price]]-Table2[[#This Row],[50D EMA]])/Table2[[#This Row],[50D EMA]]</f>
        <v>6.0326667043332137E-2</v>
      </c>
      <c r="U558" s="1">
        <f>(Table2[[#This Row],[Close Price]]-Table2[[#This Row],[200D EMA]])/Table2[[#This Row],[200D EMA]]</f>
        <v>0.13572396620106453</v>
      </c>
      <c r="V558">
        <v>0.50438345471785995</v>
      </c>
      <c r="W558">
        <v>826.35</v>
      </c>
      <c r="X558">
        <v>849.95</v>
      </c>
      <c r="Y558">
        <v>810</v>
      </c>
      <c r="Z558">
        <v>849.95</v>
      </c>
      <c r="AA558">
        <v>810</v>
      </c>
      <c r="AB558">
        <v>852</v>
      </c>
      <c r="AC558" s="1">
        <f>(Table2[[#This Row],[Close Price]]/Table2[[#This Row],[Day Low]])-1</f>
        <v>2.123797422399698E-2</v>
      </c>
      <c r="AD558" s="1">
        <f>(Table2[[#This Row],[Day High]]/Table2[[#This Row],[Close Price]])-1</f>
        <v>7.1690958644390346E-3</v>
      </c>
      <c r="AE558" s="1">
        <f>(Table2[[#This Row],[Close Price]]/Table2[[#This Row],[Current Week Low]])-1</f>
        <v>4.1851851851851807E-2</v>
      </c>
      <c r="AF558" s="1">
        <f>(Table2[[#This Row],[Current Week High]]/Table2[[#This Row],[Close Price]])-1</f>
        <v>7.1690958644390346E-3</v>
      </c>
      <c r="AG558" s="1">
        <f>(Table2[[#This Row],[Close Price]]/Table2[[#This Row],[Current Month Low]])-1</f>
        <v>4.1851851851851807E-2</v>
      </c>
      <c r="AH558" s="1">
        <f>(Table2[[#This Row],[Current Month High]]/Table2[[#This Row],[Close Price]])-1</f>
        <v>9.5982936366867389E-3</v>
      </c>
      <c r="AI558">
        <v>4.6214006398862502</v>
      </c>
      <c r="AJ558">
        <v>38.833593814263303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0.09</v>
      </c>
      <c r="AM558" t="s">
        <v>3203</v>
      </c>
      <c r="AN558">
        <v>3.05</v>
      </c>
      <c r="AO558" t="s">
        <v>3203</v>
      </c>
      <c r="AP558">
        <v>-1.7732864442330999E-2</v>
      </c>
      <c r="AQ558">
        <f>(Table2[[#This Row],[Sharpe Ratio]]-AVERAGE(Table2[Sharpe Ratio]))/_xlfn.STDEV.P(Table2[Sharpe Ratio])</f>
        <v>-0.96438526235236022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-0.94048764681889774</v>
      </c>
      <c r="AS558">
        <f>_xlfn.RANK.AVG(Table2[[#This Row],[1Y Return vs Nifty Z-Score]],Table2[1Y Return vs Nifty Z-Score])</f>
        <v>432</v>
      </c>
      <c r="AT558">
        <f>_xlfn.RANK.AVG(Table2[[#This Row],[6M Return vs Nifty Z-Score]],Table2[6M Return vs Nifty Z-Score])</f>
        <v>493</v>
      </c>
      <c r="AU558">
        <f>_xlfn.RANK.AVG(Table2[[#This Row],[Sharpe Ratio Z-Score]],Table2[Sharpe Ratio Z-Score])</f>
        <v>618</v>
      </c>
      <c r="AV558">
        <f>(Table2[[#This Row],[Rank 1Y]]+Table2[[#This Row],[Rank 6M]]+Table2[[#This Row],[Rank Sharpe]])/3</f>
        <v>514.33333333333337</v>
      </c>
    </row>
    <row r="559" spans="1:48" x14ac:dyDescent="0.3">
      <c r="A559" t="s">
        <v>1529</v>
      </c>
      <c r="B559" t="s">
        <v>1530</v>
      </c>
      <c r="C559" t="s">
        <v>3170</v>
      </c>
      <c r="D559" t="s">
        <v>1531</v>
      </c>
      <c r="E559">
        <v>6675.7028362999999</v>
      </c>
      <c r="F559">
        <v>511.4</v>
      </c>
      <c r="G559">
        <v>-8.6901972069532203</v>
      </c>
      <c r="H559">
        <f>(Table2[[#This Row],[1Y Return vs Nifty]]-AVERAGE(Table2[1Y Return vs Nifty]))/_xlfn.STDEV.P(Table2[1Y Return vs Nifty])</f>
        <v>-0.61563199247865363</v>
      </c>
      <c r="I559">
        <v>-3.8966116082711499</v>
      </c>
      <c r="J559">
        <f>(Table2[[#This Row],[1M Return vs Nifty]]-AVERAGE(Table2[1M Return vs Nifty]))/_xlfn.STDEV.P(Table2[1M Return vs Nifty])</f>
        <v>-0.32841625856662243</v>
      </c>
      <c r="K559">
        <v>-13.9426071274059</v>
      </c>
      <c r="L559">
        <f>(Table2[[#This Row],[6M Return vs Nifty]]-AVERAGE(Table2[6M Return vs Nifty]))/_xlfn.STDEV.P(Table2[6M Return vs Nifty])</f>
        <v>-0.89118162657737388</v>
      </c>
      <c r="M559">
        <v>-0.99889524748357394</v>
      </c>
      <c r="N559">
        <f>(Table2[[#This Row],[1W Return vs Nifty]]-AVERAGE(Table2[1W Return vs Nifty]))/_xlfn.STDEV.P(Table2[1W Return vs Nifty])</f>
        <v>0.22932759703266364</v>
      </c>
      <c r="O559">
        <v>508.91</v>
      </c>
      <c r="P559">
        <v>510.635453123297</v>
      </c>
      <c r="Q559">
        <v>504.81499995093202</v>
      </c>
      <c r="R559">
        <v>55.1996898065266</v>
      </c>
      <c r="S559" s="1">
        <f>(Table2[[#This Row],[Close Price]]-Table2[[#This Row],[20D EMA]])/Table2[[#This Row],[20D EMA]]</f>
        <v>4.8928101235973988E-3</v>
      </c>
      <c r="T559" s="1">
        <f>(Table2[[#This Row],[Close Price]]-Table2[[#This Row],[50D EMA]])/Table2[[#This Row],[50D EMA]]</f>
        <v>1.4972459746510664E-3</v>
      </c>
      <c r="U559" s="1">
        <f>(Table2[[#This Row],[Close Price]]-Table2[[#This Row],[200D EMA]])/Table2[[#This Row],[200D EMA]]</f>
        <v>1.3044382694072125E-2</v>
      </c>
      <c r="V559">
        <v>0.353109134256754</v>
      </c>
      <c r="W559">
        <v>509.2</v>
      </c>
      <c r="X559">
        <v>517.9</v>
      </c>
      <c r="Y559">
        <v>486.25</v>
      </c>
      <c r="Z559">
        <v>524.4</v>
      </c>
      <c r="AA559">
        <v>486.25</v>
      </c>
      <c r="AB559">
        <v>524.4</v>
      </c>
      <c r="AC559" s="1">
        <f>(Table2[[#This Row],[Close Price]]/Table2[[#This Row],[Day Low]])-1</f>
        <v>4.3205027494108705E-3</v>
      </c>
      <c r="AD559" s="1">
        <f>(Table2[[#This Row],[Day High]]/Table2[[#This Row],[Close Price]])-1</f>
        <v>1.2710207274149399E-2</v>
      </c>
      <c r="AE559" s="1">
        <f>(Table2[[#This Row],[Close Price]]/Table2[[#This Row],[Current Week Low]])-1</f>
        <v>5.1722365038560314E-2</v>
      </c>
      <c r="AF559" s="1">
        <f>(Table2[[#This Row],[Current Week High]]/Table2[[#This Row],[Close Price]])-1</f>
        <v>2.5420414548298798E-2</v>
      </c>
      <c r="AG559" s="1">
        <f>(Table2[[#This Row],[Close Price]]/Table2[[#This Row],[Current Month Low]])-1</f>
        <v>5.1722365038560314E-2</v>
      </c>
      <c r="AH559" s="1">
        <f>(Table2[[#This Row],[Current Month High]]/Table2[[#This Row],[Close Price]])-1</f>
        <v>2.5420414548298798E-2</v>
      </c>
      <c r="AI559">
        <v>30.885803676182999</v>
      </c>
      <c r="AJ559">
        <v>30.776115586242099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-0.06</v>
      </c>
      <c r="AM559" t="s">
        <v>3202</v>
      </c>
      <c r="AN559">
        <v>-0.37</v>
      </c>
      <c r="AO559" t="s">
        <v>3202</v>
      </c>
      <c r="AP559">
        <v>4.6603599453421997E-2</v>
      </c>
      <c r="AQ559">
        <f>(Table2[[#This Row],[Sharpe Ratio]]-AVERAGE(Table2[Sharpe Ratio]))/_xlfn.STDEV.P(Table2[Sharpe Ratio])</f>
        <v>-0.21317461042658545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526</v>
      </c>
      <c r="AT559">
        <f>_xlfn.RANK.AVG(Table2[[#This Row],[6M Return vs Nifty Z-Score]],Table2[6M Return vs Nifty Z-Score])</f>
        <v>621</v>
      </c>
      <c r="AU559">
        <f>_xlfn.RANK.AVG(Table2[[#This Row],[Sharpe Ratio Z-Score]],Table2[Sharpe Ratio Z-Score])</f>
        <v>398</v>
      </c>
      <c r="AV559">
        <f>(Table2[[#This Row],[Rank 1Y]]+Table2[[#This Row],[Rank 6M]]+Table2[[#This Row],[Rank Sharpe]])/3</f>
        <v>515</v>
      </c>
    </row>
    <row r="560" spans="1:48" x14ac:dyDescent="0.3">
      <c r="A560" t="s">
        <v>484</v>
      </c>
      <c r="B560" t="s">
        <v>485</v>
      </c>
      <c r="C560" t="s">
        <v>3164</v>
      </c>
      <c r="D560" t="s">
        <v>206</v>
      </c>
      <c r="E560">
        <v>45106.225809449999</v>
      </c>
      <c r="F560">
        <v>726.05</v>
      </c>
      <c r="G560">
        <v>-2.5894919667187</v>
      </c>
      <c r="H560">
        <f>(Table2[[#This Row],[1Y Return vs Nifty]]-AVERAGE(Table2[1Y Return vs Nifty]))/_xlfn.STDEV.P(Table2[1Y Return vs Nifty])</f>
        <v>-0.51484930938819906</v>
      </c>
      <c r="I560">
        <v>3.95697002298053</v>
      </c>
      <c r="J560">
        <f>(Table2[[#This Row],[1M Return vs Nifty]]-AVERAGE(Table2[1M Return vs Nifty]))/_xlfn.STDEV.P(Table2[1M Return vs Nifty])</f>
        <v>0.41445054438547363</v>
      </c>
      <c r="K560">
        <v>-7.9777700187458196</v>
      </c>
      <c r="L560">
        <f>(Table2[[#This Row],[6M Return vs Nifty]]-AVERAGE(Table2[6M Return vs Nifty]))/_xlfn.STDEV.P(Table2[6M Return vs Nifty])</f>
        <v>-0.70600978882434895</v>
      </c>
      <c r="M560">
        <v>-3.33834783615761</v>
      </c>
      <c r="N560">
        <f>(Table2[[#This Row],[1W Return vs Nifty]]-AVERAGE(Table2[1W Return vs Nifty]))/_xlfn.STDEV.P(Table2[1W Return vs Nifty])</f>
        <v>-0.31235830566769696</v>
      </c>
      <c r="O560">
        <v>705.93</v>
      </c>
      <c r="P560">
        <v>689.96438095217104</v>
      </c>
      <c r="Q560">
        <v>645.12599874153295</v>
      </c>
      <c r="R560">
        <v>60.261464278228402</v>
      </c>
      <c r="S560" s="1">
        <f>(Table2[[#This Row],[Close Price]]-Table2[[#This Row],[20D EMA]])/Table2[[#This Row],[20D EMA]]</f>
        <v>2.8501409488192887E-2</v>
      </c>
      <c r="T560" s="1">
        <f>(Table2[[#This Row],[Close Price]]-Table2[[#This Row],[50D EMA]])/Table2[[#This Row],[50D EMA]]</f>
        <v>5.2300698476680355E-2</v>
      </c>
      <c r="U560" s="1">
        <f>(Table2[[#This Row],[Close Price]]-Table2[[#This Row],[200D EMA]])/Table2[[#This Row],[200D EMA]]</f>
        <v>0.12543906371209335</v>
      </c>
      <c r="V560">
        <v>1.5437386542615501</v>
      </c>
      <c r="W560">
        <v>718.9</v>
      </c>
      <c r="X560">
        <v>737.8</v>
      </c>
      <c r="Y560">
        <v>685.6</v>
      </c>
      <c r="Z560">
        <v>738.35</v>
      </c>
      <c r="AA560">
        <v>682.5</v>
      </c>
      <c r="AB560">
        <v>752.4</v>
      </c>
      <c r="AC560" s="1">
        <f>(Table2[[#This Row],[Close Price]]/Table2[[#This Row],[Day Low]])-1</f>
        <v>9.9457504520794604E-3</v>
      </c>
      <c r="AD560" s="1">
        <f>(Table2[[#This Row],[Day High]]/Table2[[#This Row],[Close Price]])-1</f>
        <v>1.6183458439501308E-2</v>
      </c>
      <c r="AE560" s="1">
        <f>(Table2[[#This Row],[Close Price]]/Table2[[#This Row],[Current Week Low]])-1</f>
        <v>5.8999416569428087E-2</v>
      </c>
      <c r="AF560" s="1">
        <f>(Table2[[#This Row],[Current Week High]]/Table2[[#This Row],[Close Price]])-1</f>
        <v>1.6940982026031337E-2</v>
      </c>
      <c r="AG560" s="1">
        <f>(Table2[[#This Row],[Close Price]]/Table2[[#This Row],[Current Month Low]])-1</f>
        <v>6.380952380952376E-2</v>
      </c>
      <c r="AH560" s="1">
        <f>(Table2[[#This Row],[Current Month High]]/Table2[[#This Row],[Close Price]])-1</f>
        <v>3.6292266372839332E-2</v>
      </c>
      <c r="AI560">
        <v>5.2957785276496097</v>
      </c>
      <c r="AJ560">
        <v>48.750256095062397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0.12</v>
      </c>
      <c r="AM560" t="s">
        <v>3203</v>
      </c>
      <c r="AN560">
        <v>2.63</v>
      </c>
      <c r="AO560" t="s">
        <v>3203</v>
      </c>
      <c r="AP560">
        <v>1.0381493139378001E-2</v>
      </c>
      <c r="AQ560">
        <f>(Table2[[#This Row],[Sharpe Ratio]]-AVERAGE(Table2[Sharpe Ratio]))/_xlfn.STDEV.P(Table2[Sharpe Ratio])</f>
        <v>-0.63611411394651596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-1.7548809734412876</v>
      </c>
      <c r="AS560">
        <f>_xlfn.RANK.AVG(Table2[[#This Row],[1Y Return vs Nifty Z-Score]],Table2[1Y Return vs Nifty Z-Score])</f>
        <v>483</v>
      </c>
      <c r="AT560">
        <f>_xlfn.RANK.AVG(Table2[[#This Row],[6M Return vs Nifty Z-Score]],Table2[6M Return vs Nifty Z-Score])</f>
        <v>558</v>
      </c>
      <c r="AU560">
        <f>_xlfn.RANK.AVG(Table2[[#This Row],[Sharpe Ratio Z-Score]],Table2[Sharpe Ratio Z-Score])</f>
        <v>508</v>
      </c>
      <c r="AV560">
        <f>(Table2[[#This Row],[Rank 1Y]]+Table2[[#This Row],[Rank 6M]]+Table2[[#This Row],[Rank Sharpe]])/3</f>
        <v>516.33333333333337</v>
      </c>
    </row>
    <row r="561" spans="1:48" x14ac:dyDescent="0.3">
      <c r="A561" t="s">
        <v>344</v>
      </c>
      <c r="B561" t="s">
        <v>345</v>
      </c>
      <c r="C561" t="s">
        <v>3166</v>
      </c>
      <c r="D561" t="s">
        <v>116</v>
      </c>
      <c r="E561">
        <v>74508</v>
      </c>
      <c r="F561">
        <v>931.35</v>
      </c>
      <c r="G561">
        <v>8.3436232312011196</v>
      </c>
      <c r="H561">
        <f>(Table2[[#This Row],[1Y Return vs Nifty]]-AVERAGE(Table2[1Y Return vs Nifty]))/_xlfn.STDEV.P(Table2[1Y Return vs Nifty])</f>
        <v>-0.3342359801428364</v>
      </c>
      <c r="I561">
        <v>-4.4685665252059499</v>
      </c>
      <c r="J561">
        <f>(Table2[[#This Row],[1M Return vs Nifty]]-AVERAGE(Table2[1M Return vs Nifty]))/_xlfn.STDEV.P(Table2[1M Return vs Nifty])</f>
        <v>-0.38251722046219122</v>
      </c>
      <c r="K561">
        <v>-12.540327517029301</v>
      </c>
      <c r="L561">
        <f>(Table2[[#This Row],[6M Return vs Nifty]]-AVERAGE(Table2[6M Return vs Nifty]))/_xlfn.STDEV.P(Table2[6M Return vs Nifty])</f>
        <v>-0.84764939128463834</v>
      </c>
      <c r="M561">
        <v>-2.8245741951832199</v>
      </c>
      <c r="N561">
        <f>(Table2[[#This Row],[1W Return vs Nifty]]-AVERAGE(Table2[1W Return vs Nifty]))/_xlfn.STDEV.P(Table2[1W Return vs Nifty])</f>
        <v>-0.19339716927099757</v>
      </c>
      <c r="O561">
        <v>935.39</v>
      </c>
      <c r="P561">
        <v>954.39307846852398</v>
      </c>
      <c r="Q561">
        <v>926.09428870377894</v>
      </c>
      <c r="R561">
        <v>48.320104116001701</v>
      </c>
      <c r="S561" s="1">
        <f>(Table2[[#This Row],[Close Price]]-Table2[[#This Row],[20D EMA]])/Table2[[#This Row],[20D EMA]]</f>
        <v>-4.3190540843925677E-3</v>
      </c>
      <c r="T561" s="1">
        <f>(Table2[[#This Row],[Close Price]]-Table2[[#This Row],[50D EMA]])/Table2[[#This Row],[50D EMA]]</f>
        <v>-2.4144222111816084E-2</v>
      </c>
      <c r="U561" s="1">
        <f>(Table2[[#This Row],[Close Price]]-Table2[[#This Row],[200D EMA]])/Table2[[#This Row],[200D EMA]]</f>
        <v>5.6751362796733261E-3</v>
      </c>
      <c r="V561">
        <v>0.76633957636211203</v>
      </c>
      <c r="W561">
        <v>920</v>
      </c>
      <c r="X561">
        <v>932.9</v>
      </c>
      <c r="Y561">
        <v>918.95</v>
      </c>
      <c r="Z561">
        <v>934</v>
      </c>
      <c r="AA561">
        <v>918.95</v>
      </c>
      <c r="AB561">
        <v>952.55</v>
      </c>
      <c r="AC561" s="1">
        <f>(Table2[[#This Row],[Close Price]]/Table2[[#This Row],[Day Low]])-1</f>
        <v>1.2336956521739051E-2</v>
      </c>
      <c r="AD561" s="1">
        <f>(Table2[[#This Row],[Day High]]/Table2[[#This Row],[Close Price]])-1</f>
        <v>1.6642508187039162E-3</v>
      </c>
      <c r="AE561" s="1">
        <f>(Table2[[#This Row],[Close Price]]/Table2[[#This Row],[Current Week Low]])-1</f>
        <v>1.3493661243810795E-2</v>
      </c>
      <c r="AF561" s="1">
        <f>(Table2[[#This Row],[Current Week High]]/Table2[[#This Row],[Close Price]])-1</f>
        <v>2.8453320448811326E-3</v>
      </c>
      <c r="AG561" s="1">
        <f>(Table2[[#This Row],[Close Price]]/Table2[[#This Row],[Current Month Low]])-1</f>
        <v>1.3493661243810795E-2</v>
      </c>
      <c r="AH561" s="1">
        <f>(Table2[[#This Row],[Current Month High]]/Table2[[#This Row],[Close Price]])-1</f>
        <v>2.2762656359048616E-2</v>
      </c>
      <c r="AI561">
        <v>22.284855317549798</v>
      </c>
      <c r="AJ561">
        <v>46.542364880811903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-0.13</v>
      </c>
      <c r="AM561" t="s">
        <v>3202</v>
      </c>
      <c r="AN561">
        <v>0.1</v>
      </c>
      <c r="AO561" t="s">
        <v>3203</v>
      </c>
      <c r="AP561">
        <v>4.0300911409500001E-4</v>
      </c>
      <c r="AQ561">
        <f>(Table2[[#This Row],[Sharpe Ratio]]-AVERAGE(Table2[Sharpe Ratio]))/_xlfn.STDEV.P(Table2[Sharpe Ratio])</f>
        <v>-0.75262570062634593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408</v>
      </c>
      <c r="AT561">
        <f>_xlfn.RANK.AVG(Table2[[#This Row],[6M Return vs Nifty Z-Score]],Table2[6M Return vs Nifty Z-Score])</f>
        <v>604</v>
      </c>
      <c r="AU561">
        <f>_xlfn.RANK.AVG(Table2[[#This Row],[Sharpe Ratio Z-Score]],Table2[Sharpe Ratio Z-Score])</f>
        <v>538</v>
      </c>
      <c r="AV561">
        <f>(Table2[[#This Row],[Rank 1Y]]+Table2[[#This Row],[Rank 6M]]+Table2[[#This Row],[Rank Sharpe]])/3</f>
        <v>516.66666666666663</v>
      </c>
    </row>
    <row r="562" spans="1:48" x14ac:dyDescent="0.3">
      <c r="A562" t="s">
        <v>35</v>
      </c>
      <c r="B562" t="s">
        <v>36</v>
      </c>
      <c r="C562" t="s">
        <v>3160</v>
      </c>
      <c r="D562" t="s">
        <v>37</v>
      </c>
      <c r="E562">
        <v>694633.16069767997</v>
      </c>
      <c r="F562">
        <v>2956.4</v>
      </c>
      <c r="G562">
        <v>-8.6772530152898604</v>
      </c>
      <c r="H562">
        <f>(Table2[[#This Row],[1Y Return vs Nifty]]-AVERAGE(Table2[1Y Return vs Nifty]))/_xlfn.STDEV.P(Table2[1Y Return vs Nifty])</f>
        <v>-0.6154181564851251</v>
      </c>
      <c r="I562">
        <v>1.7889206917407201</v>
      </c>
      <c r="J562">
        <f>(Table2[[#This Row],[1M Return vs Nifty]]-AVERAGE(Table2[1M Return vs Nifty]))/_xlfn.STDEV.P(Table2[1M Return vs Nifty])</f>
        <v>0.20937571980714179</v>
      </c>
      <c r="K562">
        <v>10.6455226879702</v>
      </c>
      <c r="L562">
        <f>(Table2[[#This Row],[6M Return vs Nifty]]-AVERAGE(Table2[6M Return vs Nifty]))/_xlfn.STDEV.P(Table2[6M Return vs Nifty])</f>
        <v>-0.12787005546794725</v>
      </c>
      <c r="M562">
        <v>1.2748295962477001</v>
      </c>
      <c r="N562">
        <f>(Table2[[#This Row],[1W Return vs Nifty]]-AVERAGE(Table2[1W Return vs Nifty]))/_xlfn.STDEV.P(Table2[1W Return vs Nifty])</f>
        <v>0.75579464339708169</v>
      </c>
      <c r="O562">
        <v>2828.08</v>
      </c>
      <c r="P562">
        <v>2732.4921063234901</v>
      </c>
      <c r="Q562">
        <v>2556.8762959604701</v>
      </c>
      <c r="R562">
        <v>81.764999102865104</v>
      </c>
      <c r="S562" s="1">
        <f>(Table2[[#This Row],[Close Price]]-Table2[[#This Row],[20D EMA]])/Table2[[#This Row],[20D EMA]]</f>
        <v>4.5373539645271764E-2</v>
      </c>
      <c r="T562" s="1">
        <f>(Table2[[#This Row],[Close Price]]-Table2[[#This Row],[50D EMA]])/Table2[[#This Row],[50D EMA]]</f>
        <v>8.194274126477652E-2</v>
      </c>
      <c r="U562" s="1">
        <f>(Table2[[#This Row],[Close Price]]-Table2[[#This Row],[200D EMA]])/Table2[[#This Row],[200D EMA]]</f>
        <v>0.15625460827757884</v>
      </c>
      <c r="V562">
        <v>1.0782132356501299</v>
      </c>
      <c r="W562">
        <v>2894.2</v>
      </c>
      <c r="X562">
        <v>2963.4</v>
      </c>
      <c r="Y562">
        <v>2843.2</v>
      </c>
      <c r="Z562">
        <v>2963.4</v>
      </c>
      <c r="AA562">
        <v>2771.65</v>
      </c>
      <c r="AB562">
        <v>2963.4</v>
      </c>
      <c r="AC562" s="1">
        <f>(Table2[[#This Row],[Close Price]]/Table2[[#This Row],[Day Low]])-1</f>
        <v>2.1491258378826705E-2</v>
      </c>
      <c r="AD562" s="1">
        <f>(Table2[[#This Row],[Day High]]/Table2[[#This Row],[Close Price]])-1</f>
        <v>2.3677445541874231E-3</v>
      </c>
      <c r="AE562" s="1">
        <f>(Table2[[#This Row],[Close Price]]/Table2[[#This Row],[Current Week Low]])-1</f>
        <v>3.9814293753517305E-2</v>
      </c>
      <c r="AF562" s="1">
        <f>(Table2[[#This Row],[Current Week High]]/Table2[[#This Row],[Close Price]])-1</f>
        <v>2.3677445541874231E-3</v>
      </c>
      <c r="AG562" s="1">
        <f>(Table2[[#This Row],[Close Price]]/Table2[[#This Row],[Current Month Low]])-1</f>
        <v>6.6657045442245488E-2</v>
      </c>
      <c r="AH562" s="1">
        <f>(Table2[[#This Row],[Current Month High]]/Table2[[#This Row],[Close Price]])-1</f>
        <v>2.3677445541874231E-3</v>
      </c>
      <c r="AI562">
        <v>0.23677445541874201</v>
      </c>
      <c r="AJ562">
        <v>36.111047167422399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0.04</v>
      </c>
      <c r="AM562" t="s">
        <v>3203</v>
      </c>
      <c r="AN562">
        <v>6.85</v>
      </c>
      <c r="AO562" t="s">
        <v>3203</v>
      </c>
      <c r="AP562">
        <v>-4.7101535538843997E-2</v>
      </c>
      <c r="AQ562">
        <f>(Table2[[#This Row],[Sharpe Ratio]]-AVERAGE(Table2[Sharpe Ratio]))/_xlfn.STDEV.P(Table2[Sharpe Ratio])</f>
        <v>-1.3073021282272588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-1.0854199769761077</v>
      </c>
      <c r="AS562">
        <f>_xlfn.RANK.AVG(Table2[[#This Row],[1Y Return vs Nifty Z-Score]],Table2[1Y Return vs Nifty Z-Score])</f>
        <v>525</v>
      </c>
      <c r="AT562">
        <f>_xlfn.RANK.AVG(Table2[[#This Row],[6M Return vs Nifty Z-Score]],Table2[6M Return vs Nifty Z-Score])</f>
        <v>361</v>
      </c>
      <c r="AU562">
        <f>_xlfn.RANK.AVG(Table2[[#This Row],[Sharpe Ratio Z-Score]],Table2[Sharpe Ratio Z-Score])</f>
        <v>664</v>
      </c>
      <c r="AV562">
        <f>(Table2[[#This Row],[Rank 1Y]]+Table2[[#This Row],[Rank 6M]]+Table2[[#This Row],[Rank Sharpe]])/3</f>
        <v>516.66666666666663</v>
      </c>
    </row>
    <row r="563" spans="1:48" x14ac:dyDescent="0.3">
      <c r="A563" t="s">
        <v>1450</v>
      </c>
      <c r="B563" t="s">
        <v>1451</v>
      </c>
      <c r="C563" t="s">
        <v>3170</v>
      </c>
      <c r="D563" t="s">
        <v>158</v>
      </c>
      <c r="E563">
        <v>7439.2713999999996</v>
      </c>
      <c r="F563">
        <v>397.1</v>
      </c>
      <c r="G563">
        <v>-27.151095042961899</v>
      </c>
      <c r="H563">
        <f>(Table2[[#This Row],[1Y Return vs Nifty]]-AVERAGE(Table2[1Y Return vs Nifty]))/_xlfn.STDEV.P(Table2[1Y Return vs Nifty])</f>
        <v>-0.92060309711445154</v>
      </c>
      <c r="I563">
        <v>-9.1430027282446193</v>
      </c>
      <c r="J563">
        <f>(Table2[[#This Row],[1M Return vs Nifty]]-AVERAGE(Table2[1M Return vs Nifty]))/_xlfn.STDEV.P(Table2[1M Return vs Nifty])</f>
        <v>-0.82467006750676153</v>
      </c>
      <c r="K563">
        <v>-11.992474199543601</v>
      </c>
      <c r="L563">
        <f>(Table2[[#This Row],[6M Return vs Nifty]]-AVERAGE(Table2[6M Return vs Nifty]))/_xlfn.STDEV.P(Table2[6M Return vs Nifty])</f>
        <v>-0.83064188483142243</v>
      </c>
      <c r="M563">
        <v>-4.2693763297722098</v>
      </c>
      <c r="N563">
        <f>(Table2[[#This Row],[1W Return vs Nifty]]-AVERAGE(Table2[1W Return vs Nifty]))/_xlfn.STDEV.P(Table2[1W Return vs Nifty])</f>
        <v>-0.52793224482122547</v>
      </c>
      <c r="O563">
        <v>411.8</v>
      </c>
      <c r="P563">
        <v>432.34682387284801</v>
      </c>
      <c r="Q563">
        <v>422.31572193471601</v>
      </c>
      <c r="R563">
        <v>40.969965827641502</v>
      </c>
      <c r="S563" s="1">
        <f>(Table2[[#This Row],[Close Price]]-Table2[[#This Row],[20D EMA]])/Table2[[#This Row],[20D EMA]]</f>
        <v>-3.5696940262263208E-2</v>
      </c>
      <c r="T563" s="1">
        <f>(Table2[[#This Row],[Close Price]]-Table2[[#This Row],[50D EMA]])/Table2[[#This Row],[50D EMA]]</f>
        <v>-8.1524419578514071E-2</v>
      </c>
      <c r="U563" s="1">
        <f>(Table2[[#This Row],[Close Price]]-Table2[[#This Row],[200D EMA]])/Table2[[#This Row],[200D EMA]]</f>
        <v>-5.9708224498954313E-2</v>
      </c>
      <c r="V563">
        <v>0.39914348650136799</v>
      </c>
      <c r="W563">
        <v>395.1</v>
      </c>
      <c r="X563">
        <v>400.05</v>
      </c>
      <c r="Y563">
        <v>388.8</v>
      </c>
      <c r="Z563">
        <v>406.35</v>
      </c>
      <c r="AA563">
        <v>388.8</v>
      </c>
      <c r="AB563">
        <v>418.3</v>
      </c>
      <c r="AC563" s="1">
        <f>(Table2[[#This Row],[Close Price]]/Table2[[#This Row],[Day Low]])-1</f>
        <v>5.0620096178182195E-3</v>
      </c>
      <c r="AD563" s="1">
        <f>(Table2[[#This Row],[Day High]]/Table2[[#This Row],[Close Price]])-1</f>
        <v>7.428859229413165E-3</v>
      </c>
      <c r="AE563" s="1">
        <f>(Table2[[#This Row],[Close Price]]/Table2[[#This Row],[Current Week Low]])-1</f>
        <v>2.1347736625514369E-2</v>
      </c>
      <c r="AF563" s="1">
        <f>(Table2[[#This Row],[Current Week High]]/Table2[[#This Row],[Close Price]])-1</f>
        <v>2.3293880634600805E-2</v>
      </c>
      <c r="AG563" s="1">
        <f>(Table2[[#This Row],[Close Price]]/Table2[[#This Row],[Current Month Low]])-1</f>
        <v>2.1347736625514369E-2</v>
      </c>
      <c r="AH563" s="1">
        <f>(Table2[[#This Row],[Current Month High]]/Table2[[#This Row],[Close Price]])-1</f>
        <v>5.3387056157139234E-2</v>
      </c>
      <c r="AI563">
        <v>37.874590783178</v>
      </c>
      <c r="AJ563">
        <v>15.101449275362301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-0.11</v>
      </c>
      <c r="AM563" t="s">
        <v>3202</v>
      </c>
      <c r="AN563">
        <v>-5.64</v>
      </c>
      <c r="AO563" t="s">
        <v>3202</v>
      </c>
      <c r="AP563">
        <v>7.8834684819845999E-2</v>
      </c>
      <c r="AQ563">
        <f>(Table2[[#This Row],[Sharpe Ratio]]-AVERAGE(Table2[Sharpe Ratio]))/_xlfn.STDEV.P(Table2[Sharpe Ratio])</f>
        <v>0.1631646097335232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650</v>
      </c>
      <c r="AT563">
        <f>_xlfn.RANK.AVG(Table2[[#This Row],[6M Return vs Nifty Z-Score]],Table2[6M Return vs Nifty Z-Score])</f>
        <v>598</v>
      </c>
      <c r="AU563">
        <f>_xlfn.RANK.AVG(Table2[[#This Row],[Sharpe Ratio Z-Score]],Table2[Sharpe Ratio Z-Score])</f>
        <v>303</v>
      </c>
      <c r="AV563">
        <f>(Table2[[#This Row],[Rank 1Y]]+Table2[[#This Row],[Rank 6M]]+Table2[[#This Row],[Rank Sharpe]])/3</f>
        <v>517</v>
      </c>
    </row>
    <row r="564" spans="1:48" x14ac:dyDescent="0.3">
      <c r="A564" t="s">
        <v>392</v>
      </c>
      <c r="B564" t="s">
        <v>393</v>
      </c>
      <c r="C564" t="s">
        <v>3157</v>
      </c>
      <c r="D564" t="s">
        <v>279</v>
      </c>
      <c r="E564">
        <v>60463.9242275699</v>
      </c>
      <c r="F564">
        <v>5712.9</v>
      </c>
      <c r="G564">
        <v>-4.0608780303717804</v>
      </c>
      <c r="H564">
        <f>(Table2[[#This Row],[1Y Return vs Nifty]]-AVERAGE(Table2[1Y Return vs Nifty]))/_xlfn.STDEV.P(Table2[1Y Return vs Nifty])</f>
        <v>-0.53915637382050052</v>
      </c>
      <c r="I564">
        <v>12.260663731745</v>
      </c>
      <c r="J564">
        <f>(Table2[[#This Row],[1M Return vs Nifty]]-AVERAGE(Table2[1M Return vs Nifty]))/_xlfn.STDEV.P(Table2[1M Return vs Nifty])</f>
        <v>1.1998932490970273</v>
      </c>
      <c r="K564">
        <v>-5.2870158861601704</v>
      </c>
      <c r="L564">
        <f>(Table2[[#This Row],[6M Return vs Nifty]]-AVERAGE(Table2[6M Return vs Nifty]))/_xlfn.STDEV.P(Table2[6M Return vs Nifty])</f>
        <v>-0.62247827260757904</v>
      </c>
      <c r="M564">
        <v>-2.09326598041691</v>
      </c>
      <c r="N564">
        <f>(Table2[[#This Row],[1W Return vs Nifty]]-AVERAGE(Table2[1W Return vs Nifty]))/_xlfn.STDEV.P(Table2[1W Return vs Nifty])</f>
        <v>-2.4067236112402055E-2</v>
      </c>
      <c r="O564">
        <v>5547.49</v>
      </c>
      <c r="P564">
        <v>5316.1780729195698</v>
      </c>
      <c r="Q564">
        <v>5008.2063897032403</v>
      </c>
      <c r="R564">
        <v>63.667629152595097</v>
      </c>
      <c r="S564" s="1">
        <f>(Table2[[#This Row],[Close Price]]-Table2[[#This Row],[20D EMA]])/Table2[[#This Row],[20D EMA]]</f>
        <v>2.9817088449010248E-2</v>
      </c>
      <c r="T564" s="1">
        <f>(Table2[[#This Row],[Close Price]]-Table2[[#This Row],[50D EMA]])/Table2[[#This Row],[50D EMA]]</f>
        <v>7.4625402241756691E-2</v>
      </c>
      <c r="U564" s="1">
        <f>(Table2[[#This Row],[Close Price]]-Table2[[#This Row],[200D EMA]])/Table2[[#This Row],[200D EMA]]</f>
        <v>0.14070778148152868</v>
      </c>
      <c r="V564">
        <v>0.83775784058560998</v>
      </c>
      <c r="W564">
        <v>5670.05</v>
      </c>
      <c r="X564">
        <v>5755.45</v>
      </c>
      <c r="Y564">
        <v>5514.8</v>
      </c>
      <c r="Z564">
        <v>5755.45</v>
      </c>
      <c r="AA564">
        <v>5514.8</v>
      </c>
      <c r="AB564">
        <v>5837</v>
      </c>
      <c r="AC564" s="1">
        <f>(Table2[[#This Row],[Close Price]]/Table2[[#This Row],[Day Low]])-1</f>
        <v>7.557252581546825E-3</v>
      </c>
      <c r="AD564" s="1">
        <f>(Table2[[#This Row],[Day High]]/Table2[[#This Row],[Close Price]])-1</f>
        <v>7.4480561536172107E-3</v>
      </c>
      <c r="AE564" s="1">
        <f>(Table2[[#This Row],[Close Price]]/Table2[[#This Row],[Current Week Low]])-1</f>
        <v>3.5921520272720553E-2</v>
      </c>
      <c r="AF564" s="1">
        <f>(Table2[[#This Row],[Current Week High]]/Table2[[#This Row],[Close Price]])-1</f>
        <v>7.4480561536172107E-3</v>
      </c>
      <c r="AG564" s="1">
        <f>(Table2[[#This Row],[Close Price]]/Table2[[#This Row],[Current Month Low]])-1</f>
        <v>3.5921520272720553E-2</v>
      </c>
      <c r="AH564" s="1">
        <f>(Table2[[#This Row],[Current Month High]]/Table2[[#This Row],[Close Price]])-1</f>
        <v>2.1722767771184648E-2</v>
      </c>
      <c r="AI564">
        <v>5.0254686761539604</v>
      </c>
      <c r="AJ564">
        <v>38.966188275358697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-0.03</v>
      </c>
      <c r="AM564" t="s">
        <v>3202</v>
      </c>
      <c r="AN564">
        <v>4.1100000000000003</v>
      </c>
      <c r="AO564" t="s">
        <v>3203</v>
      </c>
      <c r="AP564">
        <v>3.7162074056630002E-3</v>
      </c>
      <c r="AQ564">
        <f>(Table2[[#This Row],[Sharpe Ratio]]-AVERAGE(Table2[Sharpe Ratio]))/_xlfn.STDEV.P(Table2[Sharpe Ratio])</f>
        <v>-0.71393986528729081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-0.69974849873074507</v>
      </c>
      <c r="AS564">
        <f>_xlfn.RANK.AVG(Table2[[#This Row],[1Y Return vs Nifty Z-Score]],Table2[1Y Return vs Nifty Z-Score])</f>
        <v>493</v>
      </c>
      <c r="AT564">
        <f>_xlfn.RANK.AVG(Table2[[#This Row],[6M Return vs Nifty Z-Score]],Table2[6M Return vs Nifty Z-Score])</f>
        <v>536</v>
      </c>
      <c r="AU564">
        <f>_xlfn.RANK.AVG(Table2[[#This Row],[Sharpe Ratio Z-Score]],Table2[Sharpe Ratio Z-Score])</f>
        <v>523</v>
      </c>
      <c r="AV564">
        <f>(Table2[[#This Row],[Rank 1Y]]+Table2[[#This Row],[Rank 6M]]+Table2[[#This Row],[Rank Sharpe]])/3</f>
        <v>517.33333333333337</v>
      </c>
    </row>
    <row r="565" spans="1:48" x14ac:dyDescent="0.3">
      <c r="A565" t="s">
        <v>1249</v>
      </c>
      <c r="B565" t="s">
        <v>1250</v>
      </c>
      <c r="C565" t="s">
        <v>3168</v>
      </c>
      <c r="D565" t="s">
        <v>466</v>
      </c>
      <c r="E565">
        <v>9620.1595731899997</v>
      </c>
      <c r="F565">
        <v>315.10000000000002</v>
      </c>
      <c r="G565">
        <v>-22.094200443596801</v>
      </c>
      <c r="H565">
        <f>(Table2[[#This Row],[1Y Return vs Nifty]]-AVERAGE(Table2[1Y Return vs Nifty]))/_xlfn.STDEV.P(Table2[1Y Return vs Nifty])</f>
        <v>-0.83706400027881223</v>
      </c>
      <c r="I565">
        <v>-1.5225280209482599</v>
      </c>
      <c r="J565">
        <f>(Table2[[#This Row],[1M Return vs Nifty]]-AVERAGE(Table2[1M Return vs Nifty]))/_xlfn.STDEV.P(Table2[1M Return vs Nifty])</f>
        <v>-0.10385274509429641</v>
      </c>
      <c r="K565">
        <v>19.621435941931001</v>
      </c>
      <c r="L565">
        <f>(Table2[[#This Row],[6M Return vs Nifty]]-AVERAGE(Table2[6M Return vs Nifty]))/_xlfn.STDEV.P(Table2[6M Return vs Nifty])</f>
        <v>0.15077734469903231</v>
      </c>
      <c r="M565">
        <v>5.69590909151764</v>
      </c>
      <c r="N565">
        <f>(Table2[[#This Row],[1W Return vs Nifty]]-AVERAGE(Table2[1W Return vs Nifty]))/_xlfn.STDEV.P(Table2[1W Return vs Nifty])</f>
        <v>1.7794684929546427</v>
      </c>
      <c r="O565">
        <v>288.41000000000003</v>
      </c>
      <c r="P565">
        <v>287.53721071864499</v>
      </c>
      <c r="Q565">
        <v>281.92672435711199</v>
      </c>
      <c r="R565">
        <v>81.8217277647732</v>
      </c>
      <c r="S565" s="1">
        <f>(Table2[[#This Row],[Close Price]]-Table2[[#This Row],[20D EMA]])/Table2[[#This Row],[20D EMA]]</f>
        <v>9.2541867480323128E-2</v>
      </c>
      <c r="T565" s="1">
        <f>(Table2[[#This Row],[Close Price]]-Table2[[#This Row],[50D EMA]])/Table2[[#This Row],[50D EMA]]</f>
        <v>9.5858164626647965E-2</v>
      </c>
      <c r="U565" s="1">
        <f>(Table2[[#This Row],[Close Price]]-Table2[[#This Row],[200D EMA]])/Table2[[#This Row],[200D EMA]]</f>
        <v>0.11766630396084048</v>
      </c>
      <c r="V565">
        <v>0.99896953207962202</v>
      </c>
      <c r="W565">
        <v>298.89999999999998</v>
      </c>
      <c r="X565">
        <v>318.89999999999998</v>
      </c>
      <c r="Y565">
        <v>272</v>
      </c>
      <c r="Z565">
        <v>318.89999999999998</v>
      </c>
      <c r="AA565">
        <v>272</v>
      </c>
      <c r="AB565">
        <v>318.89999999999998</v>
      </c>
      <c r="AC565" s="1">
        <f>(Table2[[#This Row],[Close Price]]/Table2[[#This Row],[Day Low]])-1</f>
        <v>5.4198728671796648E-2</v>
      </c>
      <c r="AD565" s="1">
        <f>(Table2[[#This Row],[Day High]]/Table2[[#This Row],[Close Price]])-1</f>
        <v>1.2059663598857462E-2</v>
      </c>
      <c r="AE565" s="1">
        <f>(Table2[[#This Row],[Close Price]]/Table2[[#This Row],[Current Week Low]])-1</f>
        <v>0.15845588235294117</v>
      </c>
      <c r="AF565" s="1">
        <f>(Table2[[#This Row],[Current Week High]]/Table2[[#This Row],[Close Price]])-1</f>
        <v>1.2059663598857462E-2</v>
      </c>
      <c r="AG565" s="1">
        <f>(Table2[[#This Row],[Close Price]]/Table2[[#This Row],[Current Month Low]])-1</f>
        <v>0.15845588235294117</v>
      </c>
      <c r="AH565" s="1">
        <f>(Table2[[#This Row],[Current Month High]]/Table2[[#This Row],[Close Price]])-1</f>
        <v>1.2059663598857462E-2</v>
      </c>
      <c r="AI565">
        <v>1.6820057124722101</v>
      </c>
      <c r="AJ565">
        <v>47.934272300469402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-0.03</v>
      </c>
      <c r="AM565" t="s">
        <v>3202</v>
      </c>
      <c r="AN565">
        <v>11.13</v>
      </c>
      <c r="AO565" t="s">
        <v>3203</v>
      </c>
      <c r="AP565">
        <v>-5.5894991089465003E-2</v>
      </c>
      <c r="AQ565">
        <f>(Table2[[#This Row],[Sharpe Ratio]]-AVERAGE(Table2[Sharpe Ratio]))/_xlfn.STDEV.P(Table2[Sharpe Ratio])</f>
        <v>-1.4099769890583711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-0.4206478967778049</v>
      </c>
      <c r="AS565">
        <f>_xlfn.RANK.AVG(Table2[[#This Row],[1Y Return vs Nifty Z-Score]],Table2[1Y Return vs Nifty Z-Score])</f>
        <v>614</v>
      </c>
      <c r="AT565">
        <f>_xlfn.RANK.AVG(Table2[[#This Row],[6M Return vs Nifty Z-Score]],Table2[6M Return vs Nifty Z-Score])</f>
        <v>271</v>
      </c>
      <c r="AU565">
        <f>_xlfn.RANK.AVG(Table2[[#This Row],[Sharpe Ratio Z-Score]],Table2[Sharpe Ratio Z-Score])</f>
        <v>673</v>
      </c>
      <c r="AV565">
        <f>(Table2[[#This Row],[Rank 1Y]]+Table2[[#This Row],[Rank 6M]]+Table2[[#This Row],[Rank Sharpe]])/3</f>
        <v>519.33333333333337</v>
      </c>
    </row>
    <row r="566" spans="1:48" x14ac:dyDescent="0.3">
      <c r="A566" t="s">
        <v>1657</v>
      </c>
      <c r="B566" t="s">
        <v>1658</v>
      </c>
      <c r="C566" t="s">
        <v>3169</v>
      </c>
      <c r="D566" t="s">
        <v>412</v>
      </c>
      <c r="E566">
        <v>5301.9028244250003</v>
      </c>
      <c r="F566">
        <v>606.15</v>
      </c>
      <c r="G566">
        <v>-42.837281127598303</v>
      </c>
      <c r="H566">
        <f>(Table2[[#This Row],[1Y Return vs Nifty]]-AVERAGE(Table2[1Y Return vs Nifty]))/_xlfn.STDEV.P(Table2[1Y Return vs Nifty])</f>
        <v>-1.1797364036442779</v>
      </c>
      <c r="I566">
        <v>10.3400650151512</v>
      </c>
      <c r="J566">
        <f>(Table2[[#This Row],[1M Return vs Nifty]]-AVERAGE(Table2[1M Return vs Nifty]))/_xlfn.STDEV.P(Table2[1M Return vs Nifty])</f>
        <v>1.0182246683984468</v>
      </c>
      <c r="K566">
        <v>-0.455177081081926</v>
      </c>
      <c r="L566">
        <f>(Table2[[#This Row],[6M Return vs Nifty]]-AVERAGE(Table2[6M Return vs Nifty]))/_xlfn.STDEV.P(Table2[6M Return vs Nifty])</f>
        <v>-0.47247912678619297</v>
      </c>
      <c r="M566">
        <v>2.66725560821483</v>
      </c>
      <c r="N566">
        <f>(Table2[[#This Row],[1W Return vs Nifty]]-AVERAGE(Table2[1W Return vs Nifty]))/_xlfn.STDEV.P(Table2[1W Return vs Nifty])</f>
        <v>1.0782023488951353</v>
      </c>
      <c r="O566">
        <v>568.02</v>
      </c>
      <c r="P566">
        <v>561.71682055335998</v>
      </c>
      <c r="Q566">
        <v>592.64099199519399</v>
      </c>
      <c r="R566">
        <v>70.391937561389298</v>
      </c>
      <c r="S566" s="1">
        <f>(Table2[[#This Row],[Close Price]]-Table2[[#This Row],[20D EMA]])/Table2[[#This Row],[20D EMA]]</f>
        <v>6.7127918031055236E-2</v>
      </c>
      <c r="T566" s="1">
        <f>(Table2[[#This Row],[Close Price]]-Table2[[#This Row],[50D EMA]])/Table2[[#This Row],[50D EMA]]</f>
        <v>7.9102454868394123E-2</v>
      </c>
      <c r="U566" s="1">
        <f>(Table2[[#This Row],[Close Price]]-Table2[[#This Row],[200D EMA]])/Table2[[#This Row],[200D EMA]]</f>
        <v>2.2794589283009876E-2</v>
      </c>
      <c r="V566">
        <v>2.5577531134817302</v>
      </c>
      <c r="W566">
        <v>603.65</v>
      </c>
      <c r="X566">
        <v>614.6</v>
      </c>
      <c r="Y566">
        <v>569.65</v>
      </c>
      <c r="Z566">
        <v>615</v>
      </c>
      <c r="AA566">
        <v>527.04999999999995</v>
      </c>
      <c r="AB566">
        <v>625</v>
      </c>
      <c r="AC566" s="1">
        <f>(Table2[[#This Row],[Close Price]]/Table2[[#This Row],[Day Low]])-1</f>
        <v>4.1414727076949376E-3</v>
      </c>
      <c r="AD566" s="1">
        <f>(Table2[[#This Row],[Day High]]/Table2[[#This Row],[Close Price]])-1</f>
        <v>1.3940443784541845E-2</v>
      </c>
      <c r="AE566" s="1">
        <f>(Table2[[#This Row],[Close Price]]/Table2[[#This Row],[Current Week Low]])-1</f>
        <v>6.407443166856841E-2</v>
      </c>
      <c r="AF566" s="1">
        <f>(Table2[[#This Row],[Current Week High]]/Table2[[#This Row],[Close Price]])-1</f>
        <v>1.4600346448898849E-2</v>
      </c>
      <c r="AG566" s="1">
        <f>(Table2[[#This Row],[Close Price]]/Table2[[#This Row],[Current Month Low]])-1</f>
        <v>0.15008063751067269</v>
      </c>
      <c r="AH566" s="1">
        <f>(Table2[[#This Row],[Current Month High]]/Table2[[#This Row],[Close Price]])-1</f>
        <v>3.1097913057823945E-2</v>
      </c>
      <c r="AI566">
        <v>31.815557205312199</v>
      </c>
      <c r="AJ566">
        <v>18.562347188263999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0.02</v>
      </c>
      <c r="AM566" t="s">
        <v>3203</v>
      </c>
      <c r="AN566">
        <v>15.56</v>
      </c>
      <c r="AO566" t="s">
        <v>3203</v>
      </c>
      <c r="AP566">
        <v>5.6124853136381998E-2</v>
      </c>
      <c r="AQ566">
        <f>(Table2[[#This Row],[Sharpe Ratio]]-AVERAGE(Table2[Sharpe Ratio]))/_xlfn.STDEV.P(Table2[Sharpe Ratio])</f>
        <v>-0.10200177385421026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702</v>
      </c>
      <c r="AT566">
        <f>_xlfn.RANK.AVG(Table2[[#This Row],[6M Return vs Nifty Z-Score]],Table2[6M Return vs Nifty Z-Score])</f>
        <v>480</v>
      </c>
      <c r="AU566">
        <f>_xlfn.RANK.AVG(Table2[[#This Row],[Sharpe Ratio Z-Score]],Table2[Sharpe Ratio Z-Score])</f>
        <v>376</v>
      </c>
      <c r="AV566">
        <f>(Table2[[#This Row],[Rank 1Y]]+Table2[[#This Row],[Rank 6M]]+Table2[[#This Row],[Rank Sharpe]])/3</f>
        <v>519.33333333333337</v>
      </c>
    </row>
    <row r="567" spans="1:48" x14ac:dyDescent="0.3">
      <c r="A567" t="s">
        <v>541</v>
      </c>
      <c r="B567" t="s">
        <v>542</v>
      </c>
      <c r="C567" t="s">
        <v>3158</v>
      </c>
      <c r="D567" t="s">
        <v>40</v>
      </c>
      <c r="E567">
        <v>39670.94292645</v>
      </c>
      <c r="F567">
        <v>1149.5</v>
      </c>
      <c r="G567">
        <v>-3.29907625094389</v>
      </c>
      <c r="H567">
        <f>(Table2[[#This Row],[1Y Return vs Nifty]]-AVERAGE(Table2[1Y Return vs Nifty]))/_xlfn.STDEV.P(Table2[1Y Return vs Nifty])</f>
        <v>-0.52657152923442219</v>
      </c>
      <c r="I567">
        <v>0.35347379015059499</v>
      </c>
      <c r="J567">
        <f>(Table2[[#This Row],[1M Return vs Nifty]]-AVERAGE(Table2[1M Return vs Nifty]))/_xlfn.STDEV.P(Table2[1M Return vs Nifty])</f>
        <v>7.3597434094996292E-2</v>
      </c>
      <c r="K567">
        <v>3.69817998253466</v>
      </c>
      <c r="L567">
        <f>(Table2[[#This Row],[6M Return vs Nifty]]-AVERAGE(Table2[6M Return vs Nifty]))/_xlfn.STDEV.P(Table2[6M Return vs Nifty])</f>
        <v>-0.34354270382875962</v>
      </c>
      <c r="M567">
        <v>1.9204967250245</v>
      </c>
      <c r="N567">
        <f>(Table2[[#This Row],[1W Return vs Nifty]]-AVERAGE(Table2[1W Return vs Nifty]))/_xlfn.STDEV.P(Table2[1W Return vs Nifty])</f>
        <v>0.90529490819776426</v>
      </c>
      <c r="O567">
        <v>1102.02</v>
      </c>
      <c r="P567">
        <v>1068.9596819358901</v>
      </c>
      <c r="Q567">
        <v>992.61002901445897</v>
      </c>
      <c r="R567">
        <v>72.091177936910796</v>
      </c>
      <c r="S567" s="1">
        <f>(Table2[[#This Row],[Close Price]]-Table2[[#This Row],[20D EMA]])/Table2[[#This Row],[20D EMA]]</f>
        <v>4.3084517522368034E-2</v>
      </c>
      <c r="T567" s="1">
        <f>(Table2[[#This Row],[Close Price]]-Table2[[#This Row],[50D EMA]])/Table2[[#This Row],[50D EMA]]</f>
        <v>7.5344579805153244E-2</v>
      </c>
      <c r="U567" s="1">
        <f>(Table2[[#This Row],[Close Price]]-Table2[[#This Row],[200D EMA]])/Table2[[#This Row],[200D EMA]]</f>
        <v>0.15805801513139422</v>
      </c>
      <c r="V567">
        <v>2.4864367530867799</v>
      </c>
      <c r="W567">
        <v>1142</v>
      </c>
      <c r="X567">
        <v>1160</v>
      </c>
      <c r="Y567">
        <v>1110.5</v>
      </c>
      <c r="Z567">
        <v>1160</v>
      </c>
      <c r="AA567">
        <v>1076</v>
      </c>
      <c r="AB567">
        <v>1160</v>
      </c>
      <c r="AC567" s="1">
        <f>(Table2[[#This Row],[Close Price]]/Table2[[#This Row],[Day Low]])-1</f>
        <v>6.5674255691767769E-3</v>
      </c>
      <c r="AD567" s="1">
        <f>(Table2[[#This Row],[Day High]]/Table2[[#This Row],[Close Price]])-1</f>
        <v>9.1344062635929646E-3</v>
      </c>
      <c r="AE567" s="1">
        <f>(Table2[[#This Row],[Close Price]]/Table2[[#This Row],[Current Week Low]])-1</f>
        <v>3.5119315623592939E-2</v>
      </c>
      <c r="AF567" s="1">
        <f>(Table2[[#This Row],[Current Week High]]/Table2[[#This Row],[Close Price]])-1</f>
        <v>9.1344062635929646E-3</v>
      </c>
      <c r="AG567" s="1">
        <f>(Table2[[#This Row],[Close Price]]/Table2[[#This Row],[Current Month Low]])-1</f>
        <v>6.8308550185873562E-2</v>
      </c>
      <c r="AH567" s="1">
        <f>(Table2[[#This Row],[Current Month High]]/Table2[[#This Row],[Close Price]])-1</f>
        <v>9.1344062635929646E-3</v>
      </c>
      <c r="AI567">
        <v>0.91344062635929602</v>
      </c>
      <c r="AJ567">
        <v>34.562481709101498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0.15</v>
      </c>
      <c r="AM567" t="s">
        <v>3203</v>
      </c>
      <c r="AN567">
        <v>5.9</v>
      </c>
      <c r="AO567" t="s">
        <v>3203</v>
      </c>
      <c r="AP567">
        <v>-2.8770034344470001E-2</v>
      </c>
      <c r="AQ567">
        <f>(Table2[[#This Row],[Sharpe Ratio]]-AVERAGE(Table2[Sharpe Ratio]))/_xlfn.STDEV.P(Table2[Sharpe Ratio])</f>
        <v>-1.0932583631655477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-0.98448025393596905</v>
      </c>
      <c r="AS567">
        <f>_xlfn.RANK.AVG(Table2[[#This Row],[1Y Return vs Nifty Z-Score]],Table2[1Y Return vs Nifty Z-Score])</f>
        <v>487</v>
      </c>
      <c r="AT567">
        <f>_xlfn.RANK.AVG(Table2[[#This Row],[6M Return vs Nifty Z-Score]],Table2[6M Return vs Nifty Z-Score])</f>
        <v>434</v>
      </c>
      <c r="AU567">
        <f>_xlfn.RANK.AVG(Table2[[#This Row],[Sharpe Ratio Z-Score]],Table2[Sharpe Ratio Z-Score])</f>
        <v>640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1067</v>
      </c>
      <c r="B568" t="s">
        <v>1068</v>
      </c>
      <c r="C568" t="s">
        <v>3168</v>
      </c>
      <c r="D568" t="s">
        <v>335</v>
      </c>
      <c r="E568">
        <v>12508.5291648</v>
      </c>
      <c r="F568">
        <v>902.4</v>
      </c>
      <c r="G568">
        <v>-14.923099591209599</v>
      </c>
      <c r="H568">
        <f>(Table2[[#This Row],[1Y Return vs Nifty]]-AVERAGE(Table2[1Y Return vs Nifty]))/_xlfn.STDEV.P(Table2[1Y Return vs Nifty])</f>
        <v>-0.71859855142391127</v>
      </c>
      <c r="I568">
        <v>-14.670605843367801</v>
      </c>
      <c r="J568">
        <f>(Table2[[#This Row],[1M Return vs Nifty]]-AVERAGE(Table2[1M Return vs Nifty]))/_xlfn.STDEV.P(Table2[1M Return vs Nifty])</f>
        <v>-1.347523594333242</v>
      </c>
      <c r="K568">
        <v>14.1581536336711</v>
      </c>
      <c r="L568">
        <f>(Table2[[#This Row],[6M Return vs Nifty]]-AVERAGE(Table2[6M Return vs Nifty]))/_xlfn.STDEV.P(Table2[6M Return vs Nifty])</f>
        <v>-1.8824273376222368E-2</v>
      </c>
      <c r="M568">
        <v>-3.3794727308908499</v>
      </c>
      <c r="N568">
        <f>(Table2[[#This Row],[1W Return vs Nifty]]-AVERAGE(Table2[1W Return vs Nifty]))/_xlfn.STDEV.P(Table2[1W Return vs Nifty])</f>
        <v>-0.32188052288846075</v>
      </c>
      <c r="O568">
        <v>928.67</v>
      </c>
      <c r="P568">
        <v>908.31605942793999</v>
      </c>
      <c r="Q568">
        <v>817.86108759321701</v>
      </c>
      <c r="R568">
        <v>33.194102234068502</v>
      </c>
      <c r="S568" s="1">
        <f>(Table2[[#This Row],[Close Price]]-Table2[[#This Row],[20D EMA]])/Table2[[#This Row],[20D EMA]]</f>
        <v>-2.8287766375569345E-2</v>
      </c>
      <c r="T568" s="1">
        <f>(Table2[[#This Row],[Close Price]]-Table2[[#This Row],[50D EMA]])/Table2[[#This Row],[50D EMA]]</f>
        <v>-6.513216810969921E-3</v>
      </c>
      <c r="U568" s="1">
        <f>(Table2[[#This Row],[Close Price]]-Table2[[#This Row],[200D EMA]])/Table2[[#This Row],[200D EMA]]</f>
        <v>0.10336585722101312</v>
      </c>
      <c r="V568">
        <v>0.48787759923035101</v>
      </c>
      <c r="W568">
        <v>890.05</v>
      </c>
      <c r="X568">
        <v>905.95</v>
      </c>
      <c r="Y568">
        <v>890.05</v>
      </c>
      <c r="Z568">
        <v>924.95</v>
      </c>
      <c r="AA568">
        <v>890.05</v>
      </c>
      <c r="AB568">
        <v>964</v>
      </c>
      <c r="AC568" s="1">
        <f>(Table2[[#This Row],[Close Price]]/Table2[[#This Row],[Day Low]])-1</f>
        <v>1.3875624964889699E-2</v>
      </c>
      <c r="AD568" s="1">
        <f>(Table2[[#This Row],[Day High]]/Table2[[#This Row],[Close Price]])-1</f>
        <v>3.933953900709275E-3</v>
      </c>
      <c r="AE568" s="1">
        <f>(Table2[[#This Row],[Close Price]]/Table2[[#This Row],[Current Week Low]])-1</f>
        <v>1.3875624964889699E-2</v>
      </c>
      <c r="AF568" s="1">
        <f>(Table2[[#This Row],[Current Week High]]/Table2[[#This Row],[Close Price]])-1</f>
        <v>2.498891843971629E-2</v>
      </c>
      <c r="AG568" s="1">
        <f>(Table2[[#This Row],[Close Price]]/Table2[[#This Row],[Current Month Low]])-1</f>
        <v>1.3875624964889699E-2</v>
      </c>
      <c r="AH568" s="1">
        <f>(Table2[[#This Row],[Current Month High]]/Table2[[#This Row],[Close Price]])-1</f>
        <v>6.8262411347517649E-2</v>
      </c>
      <c r="AI568">
        <v>13.585992907801399</v>
      </c>
      <c r="AJ568">
        <v>39.442169512477697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0.03</v>
      </c>
      <c r="AM568" t="s">
        <v>3203</v>
      </c>
      <c r="AN568">
        <v>-4.46</v>
      </c>
      <c r="AO568" t="s">
        <v>3202</v>
      </c>
      <c r="AP568">
        <v>-4.7286160695376001E-2</v>
      </c>
      <c r="AQ568">
        <f>(Table2[[#This Row],[Sharpe Ratio]]-AVERAGE(Table2[Sharpe Ratio]))/_xlfn.STDEV.P(Table2[Sharpe Ratio])</f>
        <v>-1.3094578634946652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-3.7162848055165014</v>
      </c>
      <c r="AS568">
        <f>_xlfn.RANK.AVG(Table2[[#This Row],[1Y Return vs Nifty Z-Score]],Table2[1Y Return vs Nifty Z-Score])</f>
        <v>575</v>
      </c>
      <c r="AT568">
        <f>_xlfn.RANK.AVG(Table2[[#This Row],[6M Return vs Nifty Z-Score]],Table2[6M Return vs Nifty Z-Score])</f>
        <v>323</v>
      </c>
      <c r="AU568">
        <f>_xlfn.RANK.AVG(Table2[[#This Row],[Sharpe Ratio Z-Score]],Table2[Sharpe Ratio Z-Score])</f>
        <v>665</v>
      </c>
      <c r="AV568">
        <f>(Table2[[#This Row],[Rank 1Y]]+Table2[[#This Row],[Rank 6M]]+Table2[[#This Row],[Rank Sharpe]])/3</f>
        <v>521</v>
      </c>
    </row>
    <row r="569" spans="1:48" x14ac:dyDescent="0.3">
      <c r="A569" t="s">
        <v>296</v>
      </c>
      <c r="B569" t="s">
        <v>297</v>
      </c>
      <c r="C569" t="s">
        <v>3159</v>
      </c>
      <c r="D569" t="s">
        <v>27</v>
      </c>
      <c r="E569">
        <v>94234.152097280006</v>
      </c>
      <c r="F569">
        <v>13.52</v>
      </c>
      <c r="G569">
        <v>1.7742289521294199</v>
      </c>
      <c r="H569">
        <f>(Table2[[#This Row],[1Y Return vs Nifty]]-AVERAGE(Table2[1Y Return vs Nifty]))/_xlfn.STDEV.P(Table2[1Y Return vs Nifty])</f>
        <v>-0.44276133182799299</v>
      </c>
      <c r="I569">
        <v>-21.9485502683475</v>
      </c>
      <c r="J569">
        <f>(Table2[[#This Row],[1M Return vs Nifty]]-AVERAGE(Table2[1M Return vs Nifty]))/_xlfn.STDEV.P(Table2[1M Return vs Nifty])</f>
        <v>-2.0359411292746876</v>
      </c>
      <c r="K569">
        <v>-14.983464820107701</v>
      </c>
      <c r="L569">
        <f>(Table2[[#This Row],[6M Return vs Nifty]]-AVERAGE(Table2[6M Return vs Nifty]))/_xlfn.STDEV.P(Table2[6M Return vs Nifty])</f>
        <v>-0.92349391411949955</v>
      </c>
      <c r="M569">
        <v>-12.4847241157774</v>
      </c>
      <c r="N569">
        <f>(Table2[[#This Row],[1W Return vs Nifty]]-AVERAGE(Table2[1W Return vs Nifty]))/_xlfn.STDEV.P(Table2[1W Return vs Nifty])</f>
        <v>-2.4301456527800065</v>
      </c>
      <c r="O569">
        <v>14.74</v>
      </c>
      <c r="P569">
        <v>15.319723098201999</v>
      </c>
      <c r="Q569">
        <v>14.3490062465166</v>
      </c>
      <c r="R569">
        <v>33.010516475715903</v>
      </c>
      <c r="S569" s="1">
        <f>(Table2[[#This Row],[Close Price]]-Table2[[#This Row],[20D EMA]])/Table2[[#This Row],[20D EMA]]</f>
        <v>-8.276797829036639E-2</v>
      </c>
      <c r="T569" s="1">
        <f>(Table2[[#This Row],[Close Price]]-Table2[[#This Row],[50D EMA]])/Table2[[#This Row],[50D EMA]]</f>
        <v>-0.11747752140593352</v>
      </c>
      <c r="U569" s="1">
        <f>(Table2[[#This Row],[Close Price]]-Table2[[#This Row],[200D EMA]])/Table2[[#This Row],[200D EMA]]</f>
        <v>-5.7774471087003128E-2</v>
      </c>
      <c r="V569">
        <v>1.33808243475749</v>
      </c>
      <c r="W569">
        <v>12.83</v>
      </c>
      <c r="X569">
        <v>13.65</v>
      </c>
      <c r="Y569">
        <v>12.83</v>
      </c>
      <c r="Z569">
        <v>13.77</v>
      </c>
      <c r="AA569">
        <v>12.83</v>
      </c>
      <c r="AB569">
        <v>15.58</v>
      </c>
      <c r="AC569" s="1">
        <f>(Table2[[#This Row],[Close Price]]/Table2[[#This Row],[Day Low]])-1</f>
        <v>5.3780202650038911E-2</v>
      </c>
      <c r="AD569" s="1">
        <f>(Table2[[#This Row],[Day High]]/Table2[[#This Row],[Close Price]])-1</f>
        <v>9.6153846153845812E-3</v>
      </c>
      <c r="AE569" s="1">
        <f>(Table2[[#This Row],[Close Price]]/Table2[[#This Row],[Current Week Low]])-1</f>
        <v>5.3780202650038911E-2</v>
      </c>
      <c r="AF569" s="1">
        <f>(Table2[[#This Row],[Current Week High]]/Table2[[#This Row],[Close Price]])-1</f>
        <v>1.849112426035493E-2</v>
      </c>
      <c r="AG569" s="1">
        <f>(Table2[[#This Row],[Close Price]]/Table2[[#This Row],[Current Month Low]])-1</f>
        <v>5.3780202650038911E-2</v>
      </c>
      <c r="AH569" s="1">
        <f>(Table2[[#This Row],[Current Month High]]/Table2[[#This Row],[Close Price]])-1</f>
        <v>0.1523668639053255</v>
      </c>
      <c r="AI569">
        <v>41.863905325443703</v>
      </c>
      <c r="AJ569">
        <v>31.26213592233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-0.27</v>
      </c>
      <c r="AM569" t="s">
        <v>3202</v>
      </c>
      <c r="AN569">
        <v>-15.71</v>
      </c>
      <c r="AO569" t="s">
        <v>3202</v>
      </c>
      <c r="AP569">
        <v>2.0331192109232999E-2</v>
      </c>
      <c r="AQ569">
        <f>(Table2[[#This Row],[Sharpe Ratio]]-AVERAGE(Table2[Sharpe Ratio]))/_xlfn.STDEV.P(Table2[Sharpe Ratio])</f>
        <v>-0.51993862967182969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459</v>
      </c>
      <c r="AT569">
        <f>_xlfn.RANK.AVG(Table2[[#This Row],[6M Return vs Nifty Z-Score]],Table2[6M Return vs Nifty Z-Score])</f>
        <v>630</v>
      </c>
      <c r="AU569">
        <f>_xlfn.RANK.AVG(Table2[[#This Row],[Sharpe Ratio Z-Score]],Table2[Sharpe Ratio Z-Score])</f>
        <v>477</v>
      </c>
      <c r="AV569">
        <f>(Table2[[#This Row],[Rank 1Y]]+Table2[[#This Row],[Rank 6M]]+Table2[[#This Row],[Rank Sharpe]])/3</f>
        <v>522</v>
      </c>
    </row>
    <row r="570" spans="1:48" x14ac:dyDescent="0.3">
      <c r="A570" t="s">
        <v>894</v>
      </c>
      <c r="B570" t="s">
        <v>895</v>
      </c>
      <c r="C570" t="s">
        <v>3158</v>
      </c>
      <c r="D570" t="s">
        <v>419</v>
      </c>
      <c r="E570">
        <v>17545.429325175999</v>
      </c>
      <c r="F570">
        <v>109.66</v>
      </c>
      <c r="G570">
        <v>-38.9427139470695</v>
      </c>
      <c r="H570">
        <f>(Table2[[#This Row],[1Y Return vs Nifty]]-AVERAGE(Table2[1Y Return vs Nifty]))/_xlfn.STDEV.P(Table2[1Y Return vs Nifty])</f>
        <v>-1.1153987714405242</v>
      </c>
      <c r="I570">
        <v>-4.4364212159243799</v>
      </c>
      <c r="J570">
        <f>(Table2[[#This Row],[1M Return vs Nifty]]-AVERAGE(Table2[1M Return vs Nifty]))/_xlfn.STDEV.P(Table2[1M Return vs Nifty])</f>
        <v>-0.3794766099156755</v>
      </c>
      <c r="K570">
        <v>-16.668269360440998</v>
      </c>
      <c r="L570">
        <f>(Table2[[#This Row],[6M Return vs Nifty]]-AVERAGE(Table2[6M Return vs Nifty]))/_xlfn.STDEV.P(Table2[6M Return vs Nifty])</f>
        <v>-0.97579682655531597</v>
      </c>
      <c r="M570">
        <v>-5.5768100233973801</v>
      </c>
      <c r="N570">
        <f>(Table2[[#This Row],[1W Return vs Nifty]]-AVERAGE(Table2[1W Return vs Nifty]))/_xlfn.STDEV.P(Table2[1W Return vs Nifty])</f>
        <v>-0.83066050013227832</v>
      </c>
      <c r="O570">
        <v>111.04</v>
      </c>
      <c r="P570">
        <v>112.227386712339</v>
      </c>
      <c r="Q570">
        <v>114.086968112063</v>
      </c>
      <c r="R570">
        <v>42.179217002278598</v>
      </c>
      <c r="S570" s="1">
        <f>(Table2[[#This Row],[Close Price]]-Table2[[#This Row],[20D EMA]])/Table2[[#This Row],[20D EMA]]</f>
        <v>-1.242795389049E-2</v>
      </c>
      <c r="T570" s="1">
        <f>(Table2[[#This Row],[Close Price]]-Table2[[#This Row],[50D EMA]])/Table2[[#This Row],[50D EMA]]</f>
        <v>-2.2876650589037782E-2</v>
      </c>
      <c r="U570" s="1">
        <f>(Table2[[#This Row],[Close Price]]-Table2[[#This Row],[200D EMA]])/Table2[[#This Row],[200D EMA]]</f>
        <v>-3.880345130843145E-2</v>
      </c>
      <c r="V570">
        <v>1.24441871401648</v>
      </c>
      <c r="W570">
        <v>108.29</v>
      </c>
      <c r="X570">
        <v>109.94</v>
      </c>
      <c r="Y570">
        <v>107.89</v>
      </c>
      <c r="Z570">
        <v>111.6</v>
      </c>
      <c r="AA570">
        <v>107.89</v>
      </c>
      <c r="AB570">
        <v>114.7</v>
      </c>
      <c r="AC570" s="1">
        <f>(Table2[[#This Row],[Close Price]]/Table2[[#This Row],[Day Low]])-1</f>
        <v>1.2651214331886429E-2</v>
      </c>
      <c r="AD570" s="1">
        <f>(Table2[[#This Row],[Day High]]/Table2[[#This Row],[Close Price]])-1</f>
        <v>2.5533467080065542E-3</v>
      </c>
      <c r="AE570" s="1">
        <f>(Table2[[#This Row],[Close Price]]/Table2[[#This Row],[Current Week Low]])-1</f>
        <v>1.6405598294559232E-2</v>
      </c>
      <c r="AF570" s="1">
        <f>(Table2[[#This Row],[Current Week High]]/Table2[[#This Row],[Close Price]])-1</f>
        <v>1.7691045048331189E-2</v>
      </c>
      <c r="AG570" s="1">
        <f>(Table2[[#This Row],[Close Price]]/Table2[[#This Row],[Current Month Low]])-1</f>
        <v>1.6405598294559232E-2</v>
      </c>
      <c r="AH570" s="1">
        <f>(Table2[[#This Row],[Current Month High]]/Table2[[#This Row],[Close Price]])-1</f>
        <v>4.5960240744118197E-2</v>
      </c>
      <c r="AI570">
        <v>24.931606784606899</v>
      </c>
      <c r="AJ570">
        <v>4.9377990430621903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-0.12</v>
      </c>
      <c r="AM570" t="s">
        <v>3202</v>
      </c>
      <c r="AN570">
        <v>-2.82</v>
      </c>
      <c r="AO570" t="s">
        <v>3202</v>
      </c>
      <c r="AP570">
        <v>9.9049828070003995E-2</v>
      </c>
      <c r="AQ570">
        <f>(Table2[[#This Row],[Sharpe Ratio]]-AVERAGE(Table2[Sharpe Ratio]))/_xlfn.STDEV.P(Table2[Sharpe Ratio])</f>
        <v>0.39920230935485046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693</v>
      </c>
      <c r="AT570">
        <f>_xlfn.RANK.AVG(Table2[[#This Row],[6M Return vs Nifty Z-Score]],Table2[6M Return vs Nifty Z-Score])</f>
        <v>643</v>
      </c>
      <c r="AU570">
        <f>_xlfn.RANK.AVG(Table2[[#This Row],[Sharpe Ratio Z-Score]],Table2[Sharpe Ratio Z-Score])</f>
        <v>232</v>
      </c>
      <c r="AV570">
        <f>(Table2[[#This Row],[Rank 1Y]]+Table2[[#This Row],[Rank 6M]]+Table2[[#This Row],[Rank Sharpe]])/3</f>
        <v>522.66666666666663</v>
      </c>
    </row>
    <row r="571" spans="1:48" x14ac:dyDescent="0.3">
      <c r="A571" t="s">
        <v>749</v>
      </c>
      <c r="B571" t="s">
        <v>750</v>
      </c>
      <c r="C571" t="s">
        <v>3168</v>
      </c>
      <c r="D571" t="s">
        <v>751</v>
      </c>
      <c r="E571">
        <v>23014.416933</v>
      </c>
      <c r="F571">
        <v>1445.1</v>
      </c>
      <c r="G571">
        <v>-22.2778721723577</v>
      </c>
      <c r="H571">
        <f>(Table2[[#This Row],[1Y Return vs Nifty]]-AVERAGE(Table2[1Y Return vs Nifty]))/_xlfn.STDEV.P(Table2[1Y Return vs Nifty])</f>
        <v>-0.840098228110425</v>
      </c>
      <c r="I571">
        <v>-4.5372260415465702</v>
      </c>
      <c r="J571">
        <f>(Table2[[#This Row],[1M Return vs Nifty]]-AVERAGE(Table2[1M Return vs Nifty]))/_xlfn.STDEV.P(Table2[1M Return vs Nifty])</f>
        <v>-0.38901169365811888</v>
      </c>
      <c r="K571">
        <v>4.0622869654615199</v>
      </c>
      <c r="L571">
        <f>(Table2[[#This Row],[6M Return vs Nifty]]-AVERAGE(Table2[6M Return vs Nifty]))/_xlfn.STDEV.P(Table2[6M Return vs Nifty])</f>
        <v>-0.33223940116700068</v>
      </c>
      <c r="M571">
        <v>-2.4698650888404199</v>
      </c>
      <c r="N571">
        <f>(Table2[[#This Row],[1W Return vs Nifty]]-AVERAGE(Table2[1W Return vs Nifty]))/_xlfn.STDEV.P(Table2[1W Return vs Nifty])</f>
        <v>-0.11126645057400519</v>
      </c>
      <c r="O571">
        <v>1408.35</v>
      </c>
      <c r="P571">
        <v>1394.0123032316201</v>
      </c>
      <c r="Q571">
        <v>1330.1606376347399</v>
      </c>
      <c r="R571">
        <v>64.395535835412502</v>
      </c>
      <c r="S571" s="1">
        <f>(Table2[[#This Row],[Close Price]]-Table2[[#This Row],[20D EMA]])/Table2[[#This Row],[20D EMA]]</f>
        <v>2.6094365747150922E-2</v>
      </c>
      <c r="T571" s="1">
        <f>(Table2[[#This Row],[Close Price]]-Table2[[#This Row],[50D EMA]])/Table2[[#This Row],[50D EMA]]</f>
        <v>3.6647952568243172E-2</v>
      </c>
      <c r="U571" s="1">
        <f>(Table2[[#This Row],[Close Price]]-Table2[[#This Row],[200D EMA]])/Table2[[#This Row],[200D EMA]]</f>
        <v>8.6410136575415741E-2</v>
      </c>
      <c r="V571">
        <v>1.03376965429406</v>
      </c>
      <c r="W571">
        <v>1424.55</v>
      </c>
      <c r="X571">
        <v>1451.15</v>
      </c>
      <c r="Y571">
        <v>1410</v>
      </c>
      <c r="Z571">
        <v>1454.95</v>
      </c>
      <c r="AA571">
        <v>1347.65</v>
      </c>
      <c r="AB571">
        <v>1492.35</v>
      </c>
      <c r="AC571" s="1">
        <f>(Table2[[#This Row],[Close Price]]/Table2[[#This Row],[Day Low]])-1</f>
        <v>1.4425608086764186E-2</v>
      </c>
      <c r="AD571" s="1">
        <f>(Table2[[#This Row],[Day High]]/Table2[[#This Row],[Close Price]])-1</f>
        <v>4.1865614836344989E-3</v>
      </c>
      <c r="AE571" s="1">
        <f>(Table2[[#This Row],[Close Price]]/Table2[[#This Row],[Current Week Low]])-1</f>
        <v>2.4893617021276571E-2</v>
      </c>
      <c r="AF571" s="1">
        <f>(Table2[[#This Row],[Current Week High]]/Table2[[#This Row],[Close Price]])-1</f>
        <v>6.8161372915369611E-3</v>
      </c>
      <c r="AG571" s="1">
        <f>(Table2[[#This Row],[Close Price]]/Table2[[#This Row],[Current Month Low]])-1</f>
        <v>7.2311059993321658E-2</v>
      </c>
      <c r="AH571" s="1">
        <f>(Table2[[#This Row],[Current Month High]]/Table2[[#This Row],[Close Price]])-1</f>
        <v>3.269669919036744E-2</v>
      </c>
      <c r="AI571">
        <v>6.9130164002491199</v>
      </c>
      <c r="AJ571">
        <v>30.148151483766298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-0.04</v>
      </c>
      <c r="AM571" t="s">
        <v>3202</v>
      </c>
      <c r="AN571">
        <v>6.67</v>
      </c>
      <c r="AO571" t="s">
        <v>3203</v>
      </c>
      <c r="AP571">
        <v>2.25980572246E-3</v>
      </c>
      <c r="AQ571">
        <f>(Table2[[#This Row],[Sharpe Ratio]]-AVERAGE(Table2[Sharpe Ratio]))/_xlfn.STDEV.P(Table2[Sharpe Ratio])</f>
        <v>-0.73094522106309912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-2.4035609945726488</v>
      </c>
      <c r="AS571">
        <f>_xlfn.RANK.AVG(Table2[[#This Row],[1Y Return vs Nifty Z-Score]],Table2[1Y Return vs Nifty Z-Score])</f>
        <v>616</v>
      </c>
      <c r="AT571">
        <f>_xlfn.RANK.AVG(Table2[[#This Row],[6M Return vs Nifty Z-Score]],Table2[6M Return vs Nifty Z-Score])</f>
        <v>426</v>
      </c>
      <c r="AU571">
        <f>_xlfn.RANK.AVG(Table2[[#This Row],[Sharpe Ratio Z-Score]],Table2[Sharpe Ratio Z-Score])</f>
        <v>527</v>
      </c>
      <c r="AV571">
        <f>(Table2[[#This Row],[Rank 1Y]]+Table2[[#This Row],[Rank 6M]]+Table2[[#This Row],[Rank Sharpe]])/3</f>
        <v>523</v>
      </c>
    </row>
    <row r="572" spans="1:48" x14ac:dyDescent="0.3">
      <c r="A572" t="s">
        <v>1147</v>
      </c>
      <c r="B572" t="s">
        <v>1148</v>
      </c>
      <c r="C572" t="s">
        <v>3172</v>
      </c>
      <c r="D572" t="s">
        <v>471</v>
      </c>
      <c r="E572">
        <v>10941.336467200001</v>
      </c>
      <c r="F572">
        <v>3086</v>
      </c>
      <c r="G572">
        <v>-13.650547433258</v>
      </c>
      <c r="H572">
        <f>(Table2[[#This Row],[1Y Return vs Nifty]]-AVERAGE(Table2[1Y Return vs Nifty]))/_xlfn.STDEV.P(Table2[1Y Return vs Nifty])</f>
        <v>-0.6975761915817924</v>
      </c>
      <c r="I572">
        <v>0.57026691153324205</v>
      </c>
      <c r="J572">
        <f>(Table2[[#This Row],[1M Return vs Nifty]]-AVERAGE(Table2[1M Return vs Nifty]))/_xlfn.STDEV.P(Table2[1M Return vs Nifty])</f>
        <v>9.4103799285455939E-2</v>
      </c>
      <c r="K572">
        <v>14.571760176009599</v>
      </c>
      <c r="L572">
        <f>(Table2[[#This Row],[6M Return vs Nifty]]-AVERAGE(Table2[6M Return vs Nifty]))/_xlfn.STDEV.P(Table2[6M Return vs Nifty])</f>
        <v>-5.9843110844945598E-3</v>
      </c>
      <c r="M572">
        <v>7.0466777235161198</v>
      </c>
      <c r="N572">
        <f>(Table2[[#This Row],[1W Return vs Nifty]]-AVERAGE(Table2[1W Return vs Nifty]))/_xlfn.STDEV.P(Table2[1W Return vs Nifty])</f>
        <v>2.0922306875405732</v>
      </c>
      <c r="O572">
        <v>2960.94</v>
      </c>
      <c r="P572">
        <v>2881.7787300959799</v>
      </c>
      <c r="Q572">
        <v>2726.20116303042</v>
      </c>
      <c r="R572">
        <v>67.921370952977696</v>
      </c>
      <c r="S572" s="1">
        <f>(Table2[[#This Row],[Close Price]]-Table2[[#This Row],[20D EMA]])/Table2[[#This Row],[20D EMA]]</f>
        <v>4.2236587029794576E-2</v>
      </c>
      <c r="T572" s="1">
        <f>(Table2[[#This Row],[Close Price]]-Table2[[#This Row],[50D EMA]])/Table2[[#This Row],[50D EMA]]</f>
        <v>7.0866395039711594E-2</v>
      </c>
      <c r="U572" s="1">
        <f>(Table2[[#This Row],[Close Price]]-Table2[[#This Row],[200D EMA]])/Table2[[#This Row],[200D EMA]]</f>
        <v>0.13197809532500929</v>
      </c>
      <c r="V572">
        <v>1.5535124438568599</v>
      </c>
      <c r="W572">
        <v>3068.3</v>
      </c>
      <c r="X572">
        <v>3179</v>
      </c>
      <c r="Y572">
        <v>3004</v>
      </c>
      <c r="Z572">
        <v>3199</v>
      </c>
      <c r="AA572">
        <v>2840.35</v>
      </c>
      <c r="AB572">
        <v>3199</v>
      </c>
      <c r="AC572" s="1">
        <f>(Table2[[#This Row],[Close Price]]/Table2[[#This Row],[Day Low]])-1</f>
        <v>5.7686666883942639E-3</v>
      </c>
      <c r="AD572" s="1">
        <f>(Table2[[#This Row],[Day High]]/Table2[[#This Row],[Close Price]])-1</f>
        <v>3.0136098509397247E-2</v>
      </c>
      <c r="AE572" s="1">
        <f>(Table2[[#This Row],[Close Price]]/Table2[[#This Row],[Current Week Low]])-1</f>
        <v>2.7296937416777523E-2</v>
      </c>
      <c r="AF572" s="1">
        <f>(Table2[[#This Row],[Current Week High]]/Table2[[#This Row],[Close Price]])-1</f>
        <v>3.6616979909267711E-2</v>
      </c>
      <c r="AG572" s="1">
        <f>(Table2[[#This Row],[Close Price]]/Table2[[#This Row],[Current Month Low]])-1</f>
        <v>8.6485820409456515E-2</v>
      </c>
      <c r="AH572" s="1">
        <f>(Table2[[#This Row],[Current Month High]]/Table2[[#This Row],[Close Price]])-1</f>
        <v>3.6616979909267711E-2</v>
      </c>
      <c r="AI572">
        <v>3.9549578742709102</v>
      </c>
      <c r="AJ572">
        <v>37.338673787271901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-0.01</v>
      </c>
      <c r="AM572" t="s">
        <v>3202</v>
      </c>
      <c r="AN572">
        <v>4.7300000000000004</v>
      </c>
      <c r="AO572" t="s">
        <v>3203</v>
      </c>
      <c r="AP572">
        <v>-6.4279576261228002E-2</v>
      </c>
      <c r="AQ572">
        <f>(Table2[[#This Row],[Sharpe Ratio]]-AVERAGE(Table2[Sharpe Ratio]))/_xlfn.STDEV.P(Table2[Sharpe Ratio])</f>
        <v>-1.5078777643203303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-2.5103780160587785E-2</v>
      </c>
      <c r="AS572">
        <f>_xlfn.RANK.AVG(Table2[[#This Row],[1Y Return vs Nifty Z-Score]],Table2[1Y Return vs Nifty Z-Score])</f>
        <v>566</v>
      </c>
      <c r="AT572">
        <f>_xlfn.RANK.AVG(Table2[[#This Row],[6M Return vs Nifty Z-Score]],Table2[6M Return vs Nifty Z-Score])</f>
        <v>318</v>
      </c>
      <c r="AU572">
        <f>_xlfn.RANK.AVG(Table2[[#This Row],[Sharpe Ratio Z-Score]],Table2[Sharpe Ratio Z-Score])</f>
        <v>685</v>
      </c>
      <c r="AV572">
        <f>(Table2[[#This Row],[Rank 1Y]]+Table2[[#This Row],[Rank 6M]]+Table2[[#This Row],[Rank Sharpe]])/3</f>
        <v>523</v>
      </c>
    </row>
    <row r="573" spans="1:48" x14ac:dyDescent="0.3">
      <c r="A573" t="s">
        <v>1052</v>
      </c>
      <c r="B573" t="s">
        <v>1053</v>
      </c>
      <c r="C573" t="s">
        <v>633</v>
      </c>
      <c r="D573" t="s">
        <v>633</v>
      </c>
      <c r="E573">
        <v>12934.451244604999</v>
      </c>
      <c r="F573">
        <v>26.05</v>
      </c>
      <c r="G573">
        <v>15.362050966180901</v>
      </c>
      <c r="H573">
        <f>(Table2[[#This Row],[1Y Return vs Nifty]]-AVERAGE(Table2[1Y Return vs Nifty]))/_xlfn.STDEV.P(Table2[1Y Return vs Nifty])</f>
        <v>-0.21829266697589292</v>
      </c>
      <c r="I573">
        <v>-2.56731507920742</v>
      </c>
      <c r="J573">
        <f>(Table2[[#This Row],[1M Return vs Nifty]]-AVERAGE(Table2[1M Return vs Nifty]))/_xlfn.STDEV.P(Table2[1M Return vs Nifty])</f>
        <v>-0.2026786895075092</v>
      </c>
      <c r="K573">
        <v>-22.426163632538199</v>
      </c>
      <c r="L573">
        <f>(Table2[[#This Row],[6M Return vs Nifty]]-AVERAGE(Table2[6M Return vs Nifty]))/_xlfn.STDEV.P(Table2[6M Return vs Nifty])</f>
        <v>-1.1545443505076276</v>
      </c>
      <c r="M573">
        <v>-4.3337130812174696</v>
      </c>
      <c r="N573">
        <f>(Table2[[#This Row],[1W Return vs Nifty]]-AVERAGE(Table2[1W Return vs Nifty]))/_xlfn.STDEV.P(Table2[1W Return vs Nifty])</f>
        <v>-0.54282902514161091</v>
      </c>
      <c r="O573">
        <v>26.86</v>
      </c>
      <c r="P573">
        <v>26.868254356618699</v>
      </c>
      <c r="Q573">
        <v>25.794445209767701</v>
      </c>
      <c r="R573">
        <v>37.051085937087997</v>
      </c>
      <c r="S573" s="1">
        <f>(Table2[[#This Row],[Close Price]]-Table2[[#This Row],[20D EMA]])/Table2[[#This Row],[20D EMA]]</f>
        <v>-3.0156366344005911E-2</v>
      </c>
      <c r="T573" s="1">
        <f>(Table2[[#This Row],[Close Price]]-Table2[[#This Row],[50D EMA]])/Table2[[#This Row],[50D EMA]]</f>
        <v>-3.0454317789243745E-2</v>
      </c>
      <c r="U573" s="1">
        <f>(Table2[[#This Row],[Close Price]]-Table2[[#This Row],[200D EMA]])/Table2[[#This Row],[200D EMA]]</f>
        <v>9.9073575009679636E-3</v>
      </c>
      <c r="V573">
        <v>1.0088192714052799</v>
      </c>
      <c r="W573">
        <v>26</v>
      </c>
      <c r="X573">
        <v>26.48</v>
      </c>
      <c r="Y573">
        <v>26</v>
      </c>
      <c r="Z573">
        <v>27.25</v>
      </c>
      <c r="AA573">
        <v>26</v>
      </c>
      <c r="AB573">
        <v>28.3</v>
      </c>
      <c r="AC573" s="1">
        <f>(Table2[[#This Row],[Close Price]]/Table2[[#This Row],[Day Low]])-1</f>
        <v>1.9230769230769162E-3</v>
      </c>
      <c r="AD573" s="1">
        <f>(Table2[[#This Row],[Day High]]/Table2[[#This Row],[Close Price]])-1</f>
        <v>1.6506717850287789E-2</v>
      </c>
      <c r="AE573" s="1">
        <f>(Table2[[#This Row],[Close Price]]/Table2[[#This Row],[Current Week Low]])-1</f>
        <v>1.9230769230769162E-3</v>
      </c>
      <c r="AF573" s="1">
        <f>(Table2[[#This Row],[Current Week High]]/Table2[[#This Row],[Close Price]])-1</f>
        <v>4.606525911708248E-2</v>
      </c>
      <c r="AG573" s="1">
        <f>(Table2[[#This Row],[Close Price]]/Table2[[#This Row],[Current Month Low]])-1</f>
        <v>1.9230769230769162E-3</v>
      </c>
      <c r="AH573" s="1">
        <f>(Table2[[#This Row],[Current Month High]]/Table2[[#This Row],[Close Price]])-1</f>
        <v>8.6372360844529705E-2</v>
      </c>
      <c r="AI573">
        <v>49.904030710172698</v>
      </c>
      <c r="AJ573">
        <v>61.801242236024798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-0.18</v>
      </c>
      <c r="AM573" t="s">
        <v>3202</v>
      </c>
      <c r="AN573">
        <v>-8.3699999999999992</v>
      </c>
      <c r="AO573" t="s">
        <v>3202</v>
      </c>
      <c r="AP573">
        <v>9.0689386236890001E-3</v>
      </c>
      <c r="AQ573">
        <f>(Table2[[#This Row],[Sharpe Ratio]]-AVERAGE(Table2[Sharpe Ratio]))/_xlfn.STDEV.P(Table2[Sharpe Ratio])</f>
        <v>-0.65143986972657431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371</v>
      </c>
      <c r="AT573">
        <f>_xlfn.RANK.AVG(Table2[[#This Row],[6M Return vs Nifty Z-Score]],Table2[6M Return vs Nifty Z-Score])</f>
        <v>690</v>
      </c>
      <c r="AU573">
        <f>_xlfn.RANK.AVG(Table2[[#This Row],[Sharpe Ratio Z-Score]],Table2[Sharpe Ratio Z-Score])</f>
        <v>510</v>
      </c>
      <c r="AV573">
        <f>(Table2[[#This Row],[Rank 1Y]]+Table2[[#This Row],[Rank 6M]]+Table2[[#This Row],[Rank Sharpe]])/3</f>
        <v>523.66666666666663</v>
      </c>
    </row>
    <row r="574" spans="1:48" x14ac:dyDescent="0.3">
      <c r="A574" t="s">
        <v>1032</v>
      </c>
      <c r="B574" t="s">
        <v>1033</v>
      </c>
      <c r="C574" t="s">
        <v>3172</v>
      </c>
      <c r="D574" t="s">
        <v>471</v>
      </c>
      <c r="E574">
        <v>13361.730269764999</v>
      </c>
      <c r="F574">
        <v>1008.05</v>
      </c>
      <c r="G574">
        <v>-24.8704697114113</v>
      </c>
      <c r="H574">
        <f>(Table2[[#This Row],[1Y Return vs Nifty]]-AVERAGE(Table2[1Y Return vs Nifty]))/_xlfn.STDEV.P(Table2[1Y Return vs Nifty])</f>
        <v>-0.88292752830941101</v>
      </c>
      <c r="I574">
        <v>9.6903747676903098</v>
      </c>
      <c r="J574">
        <f>(Table2[[#This Row],[1M Return vs Nifty]]-AVERAGE(Table2[1M Return vs Nifty]))/_xlfn.STDEV.P(Table2[1M Return vs Nifty])</f>
        <v>0.95677075606883022</v>
      </c>
      <c r="K574">
        <v>11.803393586408999</v>
      </c>
      <c r="L574">
        <f>(Table2[[#This Row],[6M Return vs Nifty]]-AVERAGE(Table2[6M Return vs Nifty]))/_xlfn.STDEV.P(Table2[6M Return vs Nifty])</f>
        <v>-9.1925221059414378E-2</v>
      </c>
      <c r="M574">
        <v>5.6584395276787101</v>
      </c>
      <c r="N574">
        <f>(Table2[[#This Row],[1W Return vs Nifty]]-AVERAGE(Table2[1W Return vs Nifty]))/_xlfn.STDEV.P(Table2[1W Return vs Nifty])</f>
        <v>1.770792645190024</v>
      </c>
      <c r="O574">
        <v>937.81</v>
      </c>
      <c r="P574">
        <v>908.74559897701499</v>
      </c>
      <c r="Q574">
        <v>883.81875994215704</v>
      </c>
      <c r="R574">
        <v>66.487222981851403</v>
      </c>
      <c r="S574" s="1">
        <f>(Table2[[#This Row],[Close Price]]-Table2[[#This Row],[20D EMA]])/Table2[[#This Row],[20D EMA]]</f>
        <v>7.4897900427591951E-2</v>
      </c>
      <c r="T574" s="1">
        <f>(Table2[[#This Row],[Close Price]]-Table2[[#This Row],[50D EMA]])/Table2[[#This Row],[50D EMA]]</f>
        <v>0.10927634877656962</v>
      </c>
      <c r="U574" s="1">
        <f>(Table2[[#This Row],[Close Price]]-Table2[[#This Row],[200D EMA]])/Table2[[#This Row],[200D EMA]]</f>
        <v>0.14056189536639099</v>
      </c>
      <c r="V574">
        <v>2.3435769011942198</v>
      </c>
      <c r="W574">
        <v>990.55</v>
      </c>
      <c r="X574">
        <v>1018.4</v>
      </c>
      <c r="Y574">
        <v>909.05</v>
      </c>
      <c r="Z574">
        <v>1071</v>
      </c>
      <c r="AA574">
        <v>875</v>
      </c>
      <c r="AB574">
        <v>1071</v>
      </c>
      <c r="AC574" s="1">
        <f>(Table2[[#This Row],[Close Price]]/Table2[[#This Row],[Day Low]])-1</f>
        <v>1.7666952703043748E-2</v>
      </c>
      <c r="AD574" s="1">
        <f>(Table2[[#This Row],[Day High]]/Table2[[#This Row],[Close Price]])-1</f>
        <v>1.0267347849808983E-2</v>
      </c>
      <c r="AE574" s="1">
        <f>(Table2[[#This Row],[Close Price]]/Table2[[#This Row],[Current Week Low]])-1</f>
        <v>0.10890490072053249</v>
      </c>
      <c r="AF574" s="1">
        <f>(Table2[[#This Row],[Current Week High]]/Table2[[#This Row],[Close Price]])-1</f>
        <v>6.2447299241109144E-2</v>
      </c>
      <c r="AG574" s="1">
        <f>(Table2[[#This Row],[Close Price]]/Table2[[#This Row],[Current Month Low]])-1</f>
        <v>0.15205714285714289</v>
      </c>
      <c r="AH574" s="1">
        <f>(Table2[[#This Row],[Current Month High]]/Table2[[#This Row],[Close Price]])-1</f>
        <v>6.2447299241109144E-2</v>
      </c>
      <c r="AI574">
        <v>6.24472992411091</v>
      </c>
      <c r="AJ574">
        <v>32.368196441468001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0.1</v>
      </c>
      <c r="AM574" t="s">
        <v>3203</v>
      </c>
      <c r="AN574">
        <v>13.12</v>
      </c>
      <c r="AO574" t="s">
        <v>3203</v>
      </c>
      <c r="AP574">
        <v>-3.9230107475850002E-3</v>
      </c>
      <c r="AQ574">
        <f>(Table2[[#This Row],[Sharpe Ratio]]-AVERAGE(Table2[Sharpe Ratio]))/_xlfn.STDEV.P(Table2[Sharpe Ratio])</f>
        <v>-0.80313752555042295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0.94957312633960578</v>
      </c>
      <c r="AS574">
        <f>_xlfn.RANK.AVG(Table2[[#This Row],[1Y Return vs Nifty Z-Score]],Table2[1Y Return vs Nifty Z-Score])</f>
        <v>632</v>
      </c>
      <c r="AT574">
        <f>_xlfn.RANK.AVG(Table2[[#This Row],[6M Return vs Nifty Z-Score]],Table2[6M Return vs Nifty Z-Score])</f>
        <v>348</v>
      </c>
      <c r="AU574">
        <f>_xlfn.RANK.AVG(Table2[[#This Row],[Sharpe Ratio Z-Score]],Table2[Sharpe Ratio Z-Score])</f>
        <v>592</v>
      </c>
      <c r="AV574">
        <f>(Table2[[#This Row],[Rank 1Y]]+Table2[[#This Row],[Rank 6M]]+Table2[[#This Row],[Rank Sharpe]])/3</f>
        <v>524</v>
      </c>
    </row>
    <row r="575" spans="1:48" x14ac:dyDescent="0.3">
      <c r="A575" t="s">
        <v>128</v>
      </c>
      <c r="B575" t="s">
        <v>129</v>
      </c>
      <c r="C575" t="s">
        <v>3158</v>
      </c>
      <c r="D575" t="s">
        <v>51</v>
      </c>
      <c r="E575">
        <v>222237.88089623899</v>
      </c>
      <c r="F575">
        <v>349.8</v>
      </c>
      <c r="G575">
        <v>16.226244353991301</v>
      </c>
      <c r="H575">
        <f>(Table2[[#This Row],[1Y Return vs Nifty]]-AVERAGE(Table2[1Y Return vs Nifty]))/_xlfn.STDEV.P(Table2[1Y Return vs Nifty])</f>
        <v>-0.20401632925707305</v>
      </c>
      <c r="I575">
        <v>1.7732947724076999</v>
      </c>
      <c r="J575">
        <f>(Table2[[#This Row],[1M Return vs Nifty]]-AVERAGE(Table2[1M Return vs Nifty]))/_xlfn.STDEV.P(Table2[1M Return vs Nifty])</f>
        <v>0.20789767102849072</v>
      </c>
      <c r="K575">
        <v>-16.999705368223701</v>
      </c>
      <c r="L575">
        <f>(Table2[[#This Row],[6M Return vs Nifty]]-AVERAGE(Table2[6M Return vs Nifty]))/_xlfn.STDEV.P(Table2[6M Return vs Nifty])</f>
        <v>-0.98608589456180762</v>
      </c>
      <c r="M575">
        <v>-2.04700400415995</v>
      </c>
      <c r="N575">
        <f>(Table2[[#This Row],[1W Return vs Nifty]]-AVERAGE(Table2[1W Return vs Nifty]))/_xlfn.STDEV.P(Table2[1W Return vs Nifty])</f>
        <v>-1.335555916251467E-2</v>
      </c>
      <c r="O575">
        <v>338.32</v>
      </c>
      <c r="P575">
        <v>337.83665595162802</v>
      </c>
      <c r="Q575">
        <v>307.90996613514397</v>
      </c>
      <c r="R575">
        <v>61.948993411483698</v>
      </c>
      <c r="S575" s="1">
        <f>(Table2[[#This Row],[Close Price]]-Table2[[#This Row],[20D EMA]])/Table2[[#This Row],[20D EMA]]</f>
        <v>3.3932371719082581E-2</v>
      </c>
      <c r="T575" s="1">
        <f>(Table2[[#This Row],[Close Price]]-Table2[[#This Row],[50D EMA]])/Table2[[#This Row],[50D EMA]]</f>
        <v>3.5411622266604853E-2</v>
      </c>
      <c r="U575" s="1">
        <f>(Table2[[#This Row],[Close Price]]-Table2[[#This Row],[200D EMA]])/Table2[[#This Row],[200D EMA]]</f>
        <v>0.13604637222580249</v>
      </c>
      <c r="V575">
        <v>1.7833883867048801</v>
      </c>
      <c r="W575">
        <v>342.3</v>
      </c>
      <c r="X575">
        <v>351.95</v>
      </c>
      <c r="Y575">
        <v>329.3</v>
      </c>
      <c r="Z575">
        <v>359.75</v>
      </c>
      <c r="AA575">
        <v>323.14999999999998</v>
      </c>
      <c r="AB575">
        <v>359.75</v>
      </c>
      <c r="AC575" s="1">
        <f>(Table2[[#This Row],[Close Price]]/Table2[[#This Row],[Day Low]])-1</f>
        <v>2.1910604732690686E-2</v>
      </c>
      <c r="AD575" s="1">
        <f>(Table2[[#This Row],[Day High]]/Table2[[#This Row],[Close Price]])-1</f>
        <v>6.1463693539165476E-3</v>
      </c>
      <c r="AE575" s="1">
        <f>(Table2[[#This Row],[Close Price]]/Table2[[#This Row],[Current Week Low]])-1</f>
        <v>6.225326450045543E-2</v>
      </c>
      <c r="AF575" s="1">
        <f>(Table2[[#This Row],[Current Week High]]/Table2[[#This Row],[Close Price]])-1</f>
        <v>2.8444825614636793E-2</v>
      </c>
      <c r="AG575" s="1">
        <f>(Table2[[#This Row],[Close Price]]/Table2[[#This Row],[Current Month Low]])-1</f>
        <v>8.2469441435865765E-2</v>
      </c>
      <c r="AH575" s="1">
        <f>(Table2[[#This Row],[Current Month High]]/Table2[[#This Row],[Close Price]])-1</f>
        <v>2.8444825614636793E-2</v>
      </c>
      <c r="AI575">
        <v>12.835906232132601</v>
      </c>
      <c r="AJ575">
        <v>71.260709914320699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-0.04</v>
      </c>
      <c r="AM575" t="s">
        <v>3202</v>
      </c>
      <c r="AN575">
        <v>8.1</v>
      </c>
      <c r="AO575" t="s">
        <v>3203</v>
      </c>
      <c r="AQ575">
        <f>(Table2[[#This Row],[Sharpe Ratio]]-AVERAGE(Table2[Sharpe Ratio]))/_xlfn.STDEV.P(Table2[Sharpe Ratio])</f>
        <v>-0.7573313484192038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-1.7528914603721084</v>
      </c>
      <c r="AS575">
        <f>_xlfn.RANK.AVG(Table2[[#This Row],[1Y Return vs Nifty Z-Score]],Table2[1Y Return vs Nifty Z-Score])</f>
        <v>364</v>
      </c>
      <c r="AT575">
        <f>_xlfn.RANK.AVG(Table2[[#This Row],[6M Return vs Nifty Z-Score]],Table2[6M Return vs Nifty Z-Score])</f>
        <v>647</v>
      </c>
      <c r="AU575">
        <f>_xlfn.RANK.AVG(Table2[[#This Row],[Sharpe Ratio Z-Score]],Table2[Sharpe Ratio Z-Score])</f>
        <v>563.5</v>
      </c>
      <c r="AV575">
        <f>(Table2[[#This Row],[Rank 1Y]]+Table2[[#This Row],[Rank 6M]]+Table2[[#This Row],[Rank Sharpe]])/3</f>
        <v>524.83333333333337</v>
      </c>
    </row>
    <row r="576" spans="1:48" x14ac:dyDescent="0.3">
      <c r="A576" t="s">
        <v>1314</v>
      </c>
      <c r="B576" t="s">
        <v>1315</v>
      </c>
      <c r="C576" t="s">
        <v>3172</v>
      </c>
      <c r="D576" t="s">
        <v>471</v>
      </c>
      <c r="E576">
        <v>8746.3365948749997</v>
      </c>
      <c r="F576">
        <v>316.25</v>
      </c>
      <c r="G576">
        <v>-17.4638662859658</v>
      </c>
      <c r="H576">
        <f>(Table2[[#This Row],[1Y Return vs Nifty]]-AVERAGE(Table2[1Y Return vs Nifty]))/_xlfn.STDEV.P(Table2[1Y Return vs Nifty])</f>
        <v>-0.76057161429468068</v>
      </c>
      <c r="I576">
        <v>13.185144896717301</v>
      </c>
      <c r="J576">
        <f>(Table2[[#This Row],[1M Return vs Nifty]]-AVERAGE(Table2[1M Return vs Nifty]))/_xlfn.STDEV.P(Table2[1M Return vs Nifty])</f>
        <v>1.2873395124273221</v>
      </c>
      <c r="K576">
        <v>19.825549424098799</v>
      </c>
      <c r="L576">
        <f>(Table2[[#This Row],[6M Return vs Nifty]]-AVERAGE(Table2[6M Return vs Nifty]))/_xlfn.STDEV.P(Table2[6M Return vs Nifty])</f>
        <v>0.15711382429011889</v>
      </c>
      <c r="M576">
        <v>4.0727285838071703</v>
      </c>
      <c r="N576">
        <f>(Table2[[#This Row],[1W Return vs Nifty]]-AVERAGE(Table2[1W Return vs Nifty]))/_xlfn.STDEV.P(Table2[1W Return vs Nifty])</f>
        <v>1.4036309988239657</v>
      </c>
      <c r="O576">
        <v>295.87</v>
      </c>
      <c r="P576">
        <v>279.77562292892901</v>
      </c>
      <c r="Q576">
        <v>266.58630305453897</v>
      </c>
      <c r="R576">
        <v>69.091922934888103</v>
      </c>
      <c r="S576" s="1">
        <f>(Table2[[#This Row],[Close Price]]-Table2[[#This Row],[20D EMA]])/Table2[[#This Row],[20D EMA]]</f>
        <v>6.8881603406901665E-2</v>
      </c>
      <c r="T576" s="1">
        <f>(Table2[[#This Row],[Close Price]]-Table2[[#This Row],[50D EMA]])/Table2[[#This Row],[50D EMA]]</f>
        <v>0.13037010404704388</v>
      </c>
      <c r="U576" s="1">
        <f>(Table2[[#This Row],[Close Price]]-Table2[[#This Row],[200D EMA]])/Table2[[#This Row],[200D EMA]]</f>
        <v>0.18629500606901281</v>
      </c>
      <c r="V576">
        <v>1.28052402956636</v>
      </c>
      <c r="W576">
        <v>307.5</v>
      </c>
      <c r="X576">
        <v>317.89999999999998</v>
      </c>
      <c r="Y576">
        <v>304.60000000000002</v>
      </c>
      <c r="Z576">
        <v>325.5</v>
      </c>
      <c r="AA576">
        <v>283</v>
      </c>
      <c r="AB576">
        <v>325.5</v>
      </c>
      <c r="AC576" s="1">
        <f>(Table2[[#This Row],[Close Price]]/Table2[[#This Row],[Day Low]])-1</f>
        <v>2.8455284552845628E-2</v>
      </c>
      <c r="AD576" s="1">
        <f>(Table2[[#This Row],[Day High]]/Table2[[#This Row],[Close Price]])-1</f>
        <v>5.2173913043478404E-3</v>
      </c>
      <c r="AE576" s="1">
        <f>(Table2[[#This Row],[Close Price]]/Table2[[#This Row],[Current Week Low]])-1</f>
        <v>3.824688115561381E-2</v>
      </c>
      <c r="AF576" s="1">
        <f>(Table2[[#This Row],[Current Week High]]/Table2[[#This Row],[Close Price]])-1</f>
        <v>2.9249011857707563E-2</v>
      </c>
      <c r="AG576" s="1">
        <f>(Table2[[#This Row],[Close Price]]/Table2[[#This Row],[Current Month Low]])-1</f>
        <v>0.11749116607773846</v>
      </c>
      <c r="AH576" s="1">
        <f>(Table2[[#This Row],[Current Month High]]/Table2[[#This Row],[Close Price]])-1</f>
        <v>2.9249011857707563E-2</v>
      </c>
      <c r="AI576">
        <v>2.9249011857707501</v>
      </c>
      <c r="AJ576">
        <v>43.75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0.19</v>
      </c>
      <c r="AM576" t="s">
        <v>3203</v>
      </c>
      <c r="AN576">
        <v>4.8600000000000003</v>
      </c>
      <c r="AO576" t="s">
        <v>3203</v>
      </c>
      <c r="AP576">
        <v>-9.8058279285404004E-2</v>
      </c>
      <c r="AQ576">
        <f>(Table2[[#This Row],[Sharpe Ratio]]-AVERAGE(Table2[Sharpe Ratio]))/_xlfn.STDEV.P(Table2[Sharpe Ratio])</f>
        <v>-1.9022874036364481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0.18522531761027805</v>
      </c>
      <c r="AS576">
        <f>_xlfn.RANK.AVG(Table2[[#This Row],[1Y Return vs Nifty Z-Score]],Table2[1Y Return vs Nifty Z-Score])</f>
        <v>588</v>
      </c>
      <c r="AT576">
        <f>_xlfn.RANK.AVG(Table2[[#This Row],[6M Return vs Nifty Z-Score]],Table2[6M Return vs Nifty Z-Score])</f>
        <v>267</v>
      </c>
      <c r="AU576">
        <f>_xlfn.RANK.AVG(Table2[[#This Row],[Sharpe Ratio Z-Score]],Table2[Sharpe Ratio Z-Score])</f>
        <v>720</v>
      </c>
      <c r="AV576">
        <f>(Table2[[#This Row],[Rank 1Y]]+Table2[[#This Row],[Rank 6M]]+Table2[[#This Row],[Rank Sharpe]])/3</f>
        <v>525</v>
      </c>
    </row>
    <row r="577" spans="1:48" x14ac:dyDescent="0.3">
      <c r="A577" t="s">
        <v>634</v>
      </c>
      <c r="B577" t="s">
        <v>635</v>
      </c>
      <c r="C577" t="s">
        <v>3164</v>
      </c>
      <c r="D577" t="s">
        <v>538</v>
      </c>
      <c r="E577">
        <v>30505.644730799999</v>
      </c>
      <c r="F577">
        <v>69</v>
      </c>
      <c r="G577">
        <v>-18.837205590339501</v>
      </c>
      <c r="H577">
        <f>(Table2[[#This Row],[1Y Return vs Nifty]]-AVERAGE(Table2[1Y Return vs Nifty]))/_xlfn.STDEV.P(Table2[1Y Return vs Nifty])</f>
        <v>-0.78325896181239807</v>
      </c>
      <c r="I577">
        <v>-7.0269366107726903</v>
      </c>
      <c r="J577">
        <f>(Table2[[#This Row],[1M Return vs Nifty]]-AVERAGE(Table2[1M Return vs Nifty]))/_xlfn.STDEV.P(Table2[1M Return vs Nifty])</f>
        <v>-0.62451231206097102</v>
      </c>
      <c r="K577">
        <v>-6.9410579239064703</v>
      </c>
      <c r="L577">
        <f>(Table2[[#This Row],[6M Return vs Nifty]]-AVERAGE(Table2[6M Return vs Nifty]))/_xlfn.STDEV.P(Table2[6M Return vs Nifty])</f>
        <v>-0.67382619682927547</v>
      </c>
      <c r="M577">
        <v>-1.3837399813743201</v>
      </c>
      <c r="N577">
        <f>(Table2[[#This Row],[1W Return vs Nifty]]-AVERAGE(Table2[1W Return vs Nifty]))/_xlfn.STDEV.P(Table2[1W Return vs Nifty])</f>
        <v>0.14021915855165837</v>
      </c>
      <c r="O577">
        <v>70.41</v>
      </c>
      <c r="P577">
        <v>71.124514366278405</v>
      </c>
      <c r="Q577">
        <v>68.320431246140004</v>
      </c>
      <c r="R577">
        <v>32.410892109172401</v>
      </c>
      <c r="S577" s="1">
        <f>(Table2[[#This Row],[Close Price]]-Table2[[#This Row],[20D EMA]])/Table2[[#This Row],[20D EMA]]</f>
        <v>-2.0025564550489941E-2</v>
      </c>
      <c r="T577" s="1">
        <f>(Table2[[#This Row],[Close Price]]-Table2[[#This Row],[50D EMA]])/Table2[[#This Row],[50D EMA]]</f>
        <v>-2.9870353213767326E-2</v>
      </c>
      <c r="U577" s="1">
        <f>(Table2[[#This Row],[Close Price]]-Table2[[#This Row],[200D EMA]])/Table2[[#This Row],[200D EMA]]</f>
        <v>9.9467866561277155E-3</v>
      </c>
      <c r="V577">
        <v>0.39258988164946801</v>
      </c>
      <c r="W577">
        <v>68.900000000000006</v>
      </c>
      <c r="X577">
        <v>69.790000000000006</v>
      </c>
      <c r="Y577">
        <v>68.56</v>
      </c>
      <c r="Z577">
        <v>70.5</v>
      </c>
      <c r="AA577">
        <v>68.56</v>
      </c>
      <c r="AB577">
        <v>70.95</v>
      </c>
      <c r="AC577" s="1">
        <f>(Table2[[#This Row],[Close Price]]/Table2[[#This Row],[Day Low]])-1</f>
        <v>1.4513788098693414E-3</v>
      </c>
      <c r="AD577" s="1">
        <f>(Table2[[#This Row],[Day High]]/Table2[[#This Row],[Close Price]])-1</f>
        <v>1.1449275362318989E-2</v>
      </c>
      <c r="AE577" s="1">
        <f>(Table2[[#This Row],[Close Price]]/Table2[[#This Row],[Current Week Low]])-1</f>
        <v>6.4177362893815815E-3</v>
      </c>
      <c r="AF577" s="1">
        <f>(Table2[[#This Row],[Current Week High]]/Table2[[#This Row],[Close Price]])-1</f>
        <v>2.1739130434782705E-2</v>
      </c>
      <c r="AG577" s="1">
        <f>(Table2[[#This Row],[Close Price]]/Table2[[#This Row],[Current Month Low]])-1</f>
        <v>6.4177362893815815E-3</v>
      </c>
      <c r="AH577" s="1">
        <f>(Table2[[#This Row],[Current Month High]]/Table2[[#This Row],[Close Price]])-1</f>
        <v>2.8260869565217339E-2</v>
      </c>
      <c r="AI577">
        <v>15.9420289855072</v>
      </c>
      <c r="AJ577">
        <v>19.273984442523702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3202</v>
      </c>
      <c r="AN577">
        <v>-3.9</v>
      </c>
      <c r="AO577" t="s">
        <v>3202</v>
      </c>
      <c r="AP577">
        <v>3.3925970037538999E-2</v>
      </c>
      <c r="AQ577">
        <f>(Table2[[#This Row],[Sharpe Ratio]]-AVERAGE(Table2[Sharpe Ratio]))/_xlfn.STDEV.P(Table2[Sharpe Ratio])</f>
        <v>-0.36120217802511362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594</v>
      </c>
      <c r="AT577">
        <f>_xlfn.RANK.AVG(Table2[[#This Row],[6M Return vs Nifty Z-Score]],Table2[6M Return vs Nifty Z-Score])</f>
        <v>549</v>
      </c>
      <c r="AU577">
        <f>_xlfn.RANK.AVG(Table2[[#This Row],[Sharpe Ratio Z-Score]],Table2[Sharpe Ratio Z-Score])</f>
        <v>437</v>
      </c>
      <c r="AV577">
        <f>(Table2[[#This Row],[Rank 1Y]]+Table2[[#This Row],[Rank 6M]]+Table2[[#This Row],[Rank Sharpe]])/3</f>
        <v>526.66666666666663</v>
      </c>
    </row>
    <row r="578" spans="1:48" x14ac:dyDescent="0.3">
      <c r="A578" t="s">
        <v>224</v>
      </c>
      <c r="B578" t="s">
        <v>225</v>
      </c>
      <c r="C578" t="s">
        <v>3160</v>
      </c>
      <c r="D578" t="s">
        <v>171</v>
      </c>
      <c r="E578">
        <v>117814.39905197499</v>
      </c>
      <c r="F578">
        <v>664.75</v>
      </c>
      <c r="G578">
        <v>-9.4783952723880205</v>
      </c>
      <c r="H578">
        <f>(Table2[[#This Row],[1Y Return vs Nifty]]-AVERAGE(Table2[1Y Return vs Nifty]))/_xlfn.STDEV.P(Table2[1Y Return vs Nifty])</f>
        <v>-0.62865289952352033</v>
      </c>
      <c r="I578">
        <v>1.6142345947592001</v>
      </c>
      <c r="J578">
        <f>(Table2[[#This Row],[1M Return vs Nifty]]-AVERAGE(Table2[1M Return vs Nifty]))/_xlfn.STDEV.P(Table2[1M Return vs Nifty])</f>
        <v>0.19285223937772153</v>
      </c>
      <c r="K578">
        <v>11.9920295019155</v>
      </c>
      <c r="L578">
        <f>(Table2[[#This Row],[6M Return vs Nifty]]-AVERAGE(Table2[6M Return vs Nifty]))/_xlfn.STDEV.P(Table2[6M Return vs Nifty])</f>
        <v>-8.6069225580535397E-2</v>
      </c>
      <c r="M578">
        <v>0.90245440566524904</v>
      </c>
      <c r="N578">
        <f>(Table2[[#This Row],[1W Return vs Nifty]]-AVERAGE(Table2[1W Return vs Nifty]))/_xlfn.STDEV.P(Table2[1W Return vs Nifty])</f>
        <v>0.6695734512128878</v>
      </c>
      <c r="O578">
        <v>646.70000000000005</v>
      </c>
      <c r="P578">
        <v>631.15997859993695</v>
      </c>
      <c r="Q578">
        <v>584.46333347694201</v>
      </c>
      <c r="R578">
        <v>71.538075813081207</v>
      </c>
      <c r="S578" s="1">
        <f>(Table2[[#This Row],[Close Price]]-Table2[[#This Row],[20D EMA]])/Table2[[#This Row],[20D EMA]]</f>
        <v>2.7910932426163527E-2</v>
      </c>
      <c r="T578" s="1">
        <f>(Table2[[#This Row],[Close Price]]-Table2[[#This Row],[50D EMA]])/Table2[[#This Row],[50D EMA]]</f>
        <v>5.3219504624760453E-2</v>
      </c>
      <c r="U578" s="1">
        <f>(Table2[[#This Row],[Close Price]]-Table2[[#This Row],[200D EMA]])/Table2[[#This Row],[200D EMA]]</f>
        <v>0.13736818363854714</v>
      </c>
      <c r="V578">
        <v>0.95709492847049504</v>
      </c>
      <c r="W578">
        <v>663</v>
      </c>
      <c r="X578">
        <v>669.5</v>
      </c>
      <c r="Y578">
        <v>644.04999999999995</v>
      </c>
      <c r="Z578">
        <v>671.5</v>
      </c>
      <c r="AA578">
        <v>634.20000000000005</v>
      </c>
      <c r="AB578">
        <v>671.5</v>
      </c>
      <c r="AC578" s="1">
        <f>(Table2[[#This Row],[Close Price]]/Table2[[#This Row],[Day Low]])-1</f>
        <v>2.639517345399689E-3</v>
      </c>
      <c r="AD578" s="1">
        <f>(Table2[[#This Row],[Day High]]/Table2[[#This Row],[Close Price]])-1</f>
        <v>7.1455434373823845E-3</v>
      </c>
      <c r="AE578" s="1">
        <f>(Table2[[#This Row],[Close Price]]/Table2[[#This Row],[Current Week Low]])-1</f>
        <v>3.214036177315438E-2</v>
      </c>
      <c r="AF578" s="1">
        <f>(Table2[[#This Row],[Current Week High]]/Table2[[#This Row],[Close Price]])-1</f>
        <v>1.0154193305754067E-2</v>
      </c>
      <c r="AG578" s="1">
        <f>(Table2[[#This Row],[Close Price]]/Table2[[#This Row],[Current Month Low]])-1</f>
        <v>4.8170923998738457E-2</v>
      </c>
      <c r="AH578" s="1">
        <f>(Table2[[#This Row],[Current Month High]]/Table2[[#This Row],[Close Price]])-1</f>
        <v>1.0154193305754067E-2</v>
      </c>
      <c r="AI578">
        <v>1.0154193305754</v>
      </c>
      <c r="AJ578">
        <v>35.8851185609157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-0.04</v>
      </c>
      <c r="AM578" t="s">
        <v>3202</v>
      </c>
      <c r="AN578">
        <v>3.32</v>
      </c>
      <c r="AO578" t="s">
        <v>3203</v>
      </c>
      <c r="AP578">
        <v>-6.9937827781642994E-2</v>
      </c>
      <c r="AQ578">
        <f>(Table2[[#This Row],[Sharpe Ratio]]-AVERAGE(Table2[Sharpe Ratio]))/_xlfn.STDEV.P(Table2[Sharpe Ratio])</f>
        <v>-1.5739451008823502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-1.4262415353957967</v>
      </c>
      <c r="AS578">
        <f>_xlfn.RANK.AVG(Table2[[#This Row],[1Y Return vs Nifty Z-Score]],Table2[1Y Return vs Nifty Z-Score])</f>
        <v>539</v>
      </c>
      <c r="AT578">
        <f>_xlfn.RANK.AVG(Table2[[#This Row],[6M Return vs Nifty Z-Score]],Table2[6M Return vs Nifty Z-Score])</f>
        <v>346</v>
      </c>
      <c r="AU578">
        <f>_xlfn.RANK.AVG(Table2[[#This Row],[Sharpe Ratio Z-Score]],Table2[Sharpe Ratio Z-Score])</f>
        <v>696</v>
      </c>
      <c r="AV578">
        <f>(Table2[[#This Row],[Rank 1Y]]+Table2[[#This Row],[Rank 6M]]+Table2[[#This Row],[Rank Sharpe]])/3</f>
        <v>527</v>
      </c>
    </row>
    <row r="579" spans="1:48" x14ac:dyDescent="0.3">
      <c r="A579" t="s">
        <v>1736</v>
      </c>
      <c r="B579" t="s">
        <v>1737</v>
      </c>
      <c r="C579" t="s">
        <v>3172</v>
      </c>
      <c r="D579" t="s">
        <v>276</v>
      </c>
      <c r="E579">
        <v>4776.9257053000001</v>
      </c>
      <c r="F579">
        <v>286.60000000000002</v>
      </c>
      <c r="G579">
        <v>-7.1966622256582902</v>
      </c>
      <c r="H579">
        <f>(Table2[[#This Row],[1Y Return vs Nifty]]-AVERAGE(Table2[1Y Return vs Nifty]))/_xlfn.STDEV.P(Table2[1Y Return vs Nifty])</f>
        <v>-0.59095903143938711</v>
      </c>
      <c r="I579">
        <v>-7.9472666324489003</v>
      </c>
      <c r="J579">
        <f>(Table2[[#This Row],[1M Return vs Nifty]]-AVERAGE(Table2[1M Return vs Nifty]))/_xlfn.STDEV.P(Table2[1M Return vs Nifty])</f>
        <v>-0.71156592058817703</v>
      </c>
      <c r="K579">
        <v>5.5235832482190901</v>
      </c>
      <c r="L579">
        <f>(Table2[[#This Row],[6M Return vs Nifty]]-AVERAGE(Table2[6M Return vs Nifty]))/_xlfn.STDEV.P(Table2[6M Return vs Nifty])</f>
        <v>-0.28687505789146944</v>
      </c>
      <c r="M579">
        <v>-7.9054004502369504E-2</v>
      </c>
      <c r="N579">
        <f>(Table2[[#This Row],[1W Return vs Nifty]]-AVERAGE(Table2[1W Return vs Nifty]))/_xlfn.STDEV.P(Table2[1W Return vs Nifty])</f>
        <v>0.44231119689595644</v>
      </c>
      <c r="O579">
        <v>290.37</v>
      </c>
      <c r="P579">
        <v>289.826417926136</v>
      </c>
      <c r="Q579">
        <v>271.73306665851698</v>
      </c>
      <c r="R579">
        <v>44.891288070352203</v>
      </c>
      <c r="S579" s="1">
        <f>(Table2[[#This Row],[Close Price]]-Table2[[#This Row],[20D EMA]])/Table2[[#This Row],[20D EMA]]</f>
        <v>-1.2983434927850611E-2</v>
      </c>
      <c r="T579" s="1">
        <f>(Table2[[#This Row],[Close Price]]-Table2[[#This Row],[50D EMA]])/Table2[[#This Row],[50D EMA]]</f>
        <v>-1.1132242358107784E-2</v>
      </c>
      <c r="U579" s="1">
        <f>(Table2[[#This Row],[Close Price]]-Table2[[#This Row],[200D EMA]])/Table2[[#This Row],[200D EMA]]</f>
        <v>5.4711535567977483E-2</v>
      </c>
      <c r="V579">
        <v>0.36475471247408697</v>
      </c>
      <c r="W579">
        <v>285.25</v>
      </c>
      <c r="X579">
        <v>290.8</v>
      </c>
      <c r="Y579">
        <v>284.05</v>
      </c>
      <c r="Z579">
        <v>298.55</v>
      </c>
      <c r="AA579">
        <v>278.64999999999998</v>
      </c>
      <c r="AB579">
        <v>301.7</v>
      </c>
      <c r="AC579" s="1">
        <f>(Table2[[#This Row],[Close Price]]/Table2[[#This Row],[Day Low]])-1</f>
        <v>4.7326906222613374E-3</v>
      </c>
      <c r="AD579" s="1">
        <f>(Table2[[#This Row],[Day High]]/Table2[[#This Row],[Close Price]])-1</f>
        <v>1.465457083042554E-2</v>
      </c>
      <c r="AE579" s="1">
        <f>(Table2[[#This Row],[Close Price]]/Table2[[#This Row],[Current Week Low]])-1</f>
        <v>8.9772927301532413E-3</v>
      </c>
      <c r="AF579" s="1">
        <f>(Table2[[#This Row],[Current Week High]]/Table2[[#This Row],[Close Price]])-1</f>
        <v>4.1695743196092039E-2</v>
      </c>
      <c r="AG579" s="1">
        <f>(Table2[[#This Row],[Close Price]]/Table2[[#This Row],[Current Month Low]])-1</f>
        <v>2.8530414498475043E-2</v>
      </c>
      <c r="AH579" s="1">
        <f>(Table2[[#This Row],[Current Month High]]/Table2[[#This Row],[Close Price]])-1</f>
        <v>5.268667131891136E-2</v>
      </c>
      <c r="AI579">
        <v>17.2365666434054</v>
      </c>
      <c r="AJ579">
        <v>36.281502615311403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-0.02</v>
      </c>
      <c r="AM579" t="s">
        <v>3202</v>
      </c>
      <c r="AN579">
        <v>-0.64</v>
      </c>
      <c r="AO579" t="s">
        <v>3202</v>
      </c>
      <c r="AP579">
        <v>-3.6793845111780001E-2</v>
      </c>
      <c r="AQ579">
        <f>(Table2[[#This Row],[Sharpe Ratio]]-AVERAGE(Table2[Sharpe Ratio]))/_xlfn.STDEV.P(Table2[Sharpe Ratio])</f>
        <v>-1.186946634986124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-2.3340354480092014</v>
      </c>
      <c r="AS579">
        <f>_xlfn.RANK.AVG(Table2[[#This Row],[1Y Return vs Nifty Z-Score]],Table2[1Y Return vs Nifty Z-Score])</f>
        <v>520</v>
      </c>
      <c r="AT579">
        <f>_xlfn.RANK.AVG(Table2[[#This Row],[6M Return vs Nifty Z-Score]],Table2[6M Return vs Nifty Z-Score])</f>
        <v>413</v>
      </c>
      <c r="AU579">
        <f>_xlfn.RANK.AVG(Table2[[#This Row],[Sharpe Ratio Z-Score]],Table2[Sharpe Ratio Z-Score])</f>
        <v>652</v>
      </c>
      <c r="AV579">
        <f>(Table2[[#This Row],[Rank 1Y]]+Table2[[#This Row],[Rank 6M]]+Table2[[#This Row],[Rank Sharpe]])/3</f>
        <v>528.33333333333337</v>
      </c>
    </row>
    <row r="580" spans="1:48" x14ac:dyDescent="0.3">
      <c r="A580" t="s">
        <v>426</v>
      </c>
      <c r="B580" t="s">
        <v>427</v>
      </c>
      <c r="C580" t="s">
        <v>3165</v>
      </c>
      <c r="D580" t="s">
        <v>127</v>
      </c>
      <c r="E580">
        <v>53981.835001940999</v>
      </c>
      <c r="F580">
        <v>130.69</v>
      </c>
      <c r="G580">
        <v>12.414990856891301</v>
      </c>
      <c r="H580">
        <f>(Table2[[#This Row],[1Y Return vs Nifty]]-AVERAGE(Table2[1Y Return vs Nifty]))/_xlfn.STDEV.P(Table2[1Y Return vs Nifty])</f>
        <v>-0.26697763262285418</v>
      </c>
      <c r="I580">
        <v>-6.2330452896847097</v>
      </c>
      <c r="J580">
        <f>(Table2[[#This Row],[1M Return vs Nifty]]-AVERAGE(Table2[1M Return vs Nifty]))/_xlfn.STDEV.P(Table2[1M Return vs Nifty])</f>
        <v>-0.54941848413904104</v>
      </c>
      <c r="K580">
        <v>-12.9451260720943</v>
      </c>
      <c r="L580">
        <f>(Table2[[#This Row],[6M Return vs Nifty]]-AVERAGE(Table2[6M Return vs Nifty]))/_xlfn.STDEV.P(Table2[6M Return vs Nifty])</f>
        <v>-0.86021591925441776</v>
      </c>
      <c r="M580">
        <v>-4.6926541899496002</v>
      </c>
      <c r="N580">
        <f>(Table2[[#This Row],[1W Return vs Nifty]]-AVERAGE(Table2[1W Return vs Nifty]))/_xlfn.STDEV.P(Table2[1W Return vs Nifty])</f>
        <v>-0.62593963804359498</v>
      </c>
      <c r="O580">
        <v>132.21</v>
      </c>
      <c r="P580">
        <v>137.74566811545401</v>
      </c>
      <c r="Q580">
        <v>133.27217893097</v>
      </c>
      <c r="R580">
        <v>48.665333787389997</v>
      </c>
      <c r="S580" s="1">
        <f>(Table2[[#This Row],[Close Price]]-Table2[[#This Row],[20D EMA]])/Table2[[#This Row],[20D EMA]]</f>
        <v>-1.1496861054383255E-2</v>
      </c>
      <c r="T580" s="1">
        <f>(Table2[[#This Row],[Close Price]]-Table2[[#This Row],[50D EMA]])/Table2[[#This Row],[50D EMA]]</f>
        <v>-5.1222431979059964E-2</v>
      </c>
      <c r="U580" s="1">
        <f>(Table2[[#This Row],[Close Price]]-Table2[[#This Row],[200D EMA]])/Table2[[#This Row],[200D EMA]]</f>
        <v>-1.9375228586211338E-2</v>
      </c>
      <c r="V580">
        <v>0.53821460400589605</v>
      </c>
      <c r="W580">
        <v>126.9</v>
      </c>
      <c r="X580">
        <v>131.07</v>
      </c>
      <c r="Y580">
        <v>126.11</v>
      </c>
      <c r="Z580">
        <v>131.07</v>
      </c>
      <c r="AA580">
        <v>126.11</v>
      </c>
      <c r="AB580">
        <v>134.13999999999999</v>
      </c>
      <c r="AC580" s="1">
        <f>(Table2[[#This Row],[Close Price]]/Table2[[#This Row],[Day Low]])-1</f>
        <v>2.9866036249014849E-2</v>
      </c>
      <c r="AD580" s="1">
        <f>(Table2[[#This Row],[Day High]]/Table2[[#This Row],[Close Price]])-1</f>
        <v>2.9076440431554662E-3</v>
      </c>
      <c r="AE580" s="1">
        <f>(Table2[[#This Row],[Close Price]]/Table2[[#This Row],[Current Week Low]])-1</f>
        <v>3.6317500594718943E-2</v>
      </c>
      <c r="AF580" s="1">
        <f>(Table2[[#This Row],[Current Week High]]/Table2[[#This Row],[Close Price]])-1</f>
        <v>2.9076440431554662E-3</v>
      </c>
      <c r="AG580" s="1">
        <f>(Table2[[#This Row],[Close Price]]/Table2[[#This Row],[Current Month Low]])-1</f>
        <v>3.6317500594718943E-2</v>
      </c>
      <c r="AH580" s="1">
        <f>(Table2[[#This Row],[Current Month High]]/Table2[[#This Row],[Close Price]])-1</f>
        <v>2.6398347233912212E-2</v>
      </c>
      <c r="AI580">
        <v>34.172469201928202</v>
      </c>
      <c r="AJ580">
        <v>59.767726161369197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-0.06</v>
      </c>
      <c r="AM580" t="s">
        <v>3202</v>
      </c>
      <c r="AN580">
        <v>-3.83</v>
      </c>
      <c r="AO580" t="s">
        <v>3202</v>
      </c>
      <c r="AP580">
        <v>-4.9376764520370001E-3</v>
      </c>
      <c r="AQ580">
        <f>(Table2[[#This Row],[Sharpe Ratio]]-AVERAGE(Table2[Sharpe Ratio]))/_xlfn.STDEV.P(Table2[Sharpe Ratio])</f>
        <v>-0.8149850477668007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387</v>
      </c>
      <c r="AT580">
        <f>_xlfn.RANK.AVG(Table2[[#This Row],[6M Return vs Nifty Z-Score]],Table2[6M Return vs Nifty Z-Score])</f>
        <v>606</v>
      </c>
      <c r="AU580">
        <f>_xlfn.RANK.AVG(Table2[[#This Row],[Sharpe Ratio Z-Score]],Table2[Sharpe Ratio Z-Score])</f>
        <v>594</v>
      </c>
      <c r="AV580">
        <f>(Table2[[#This Row],[Rank 1Y]]+Table2[[#This Row],[Rank 6M]]+Table2[[#This Row],[Rank Sharpe]])/3</f>
        <v>529</v>
      </c>
    </row>
    <row r="581" spans="1:48" x14ac:dyDescent="0.3">
      <c r="A581" t="s">
        <v>1452</v>
      </c>
      <c r="B581" t="s">
        <v>1453</v>
      </c>
      <c r="C581" t="s">
        <v>3168</v>
      </c>
      <c r="D581" t="s">
        <v>1454</v>
      </c>
      <c r="E581">
        <v>7426.3809931199903</v>
      </c>
      <c r="F581">
        <v>278.55</v>
      </c>
      <c r="G581">
        <v>-37.794592236288203</v>
      </c>
      <c r="H581">
        <f>(Table2[[#This Row],[1Y Return vs Nifty]]-AVERAGE(Table2[1Y Return vs Nifty]))/_xlfn.STDEV.P(Table2[1Y Return vs Nifty])</f>
        <v>-1.0964319828528999</v>
      </c>
      <c r="I581">
        <v>-3.1660354853140702</v>
      </c>
      <c r="J581">
        <f>(Table2[[#This Row],[1M Return vs Nifty]]-AVERAGE(Table2[1M Return vs Nifty]))/_xlfn.STDEV.P(Table2[1M Return vs Nifty])</f>
        <v>-0.25931138715169755</v>
      </c>
      <c r="K581">
        <v>-11.5243816855169</v>
      </c>
      <c r="L581">
        <f>(Table2[[#This Row],[6M Return vs Nifty]]-AVERAGE(Table2[6M Return vs Nifty]))/_xlfn.STDEV.P(Table2[6M Return vs Nifty])</f>
        <v>-0.81611046519970865</v>
      </c>
      <c r="M581">
        <v>3.6376781546610202</v>
      </c>
      <c r="N581">
        <f>(Table2[[#This Row],[1W Return vs Nifty]]-AVERAGE(Table2[1W Return vs Nifty]))/_xlfn.STDEV.P(Table2[1W Return vs Nifty])</f>
        <v>1.3028977394396495</v>
      </c>
      <c r="O581">
        <v>273.62</v>
      </c>
      <c r="P581">
        <v>280.30551597375103</v>
      </c>
      <c r="Q581">
        <v>283.97077696768599</v>
      </c>
      <c r="R581">
        <v>61.468979479407302</v>
      </c>
      <c r="S581" s="1">
        <f>(Table2[[#This Row],[Close Price]]-Table2[[#This Row],[20D EMA]])/Table2[[#This Row],[20D EMA]]</f>
        <v>1.8017688765441148E-2</v>
      </c>
      <c r="T581" s="1">
        <f>(Table2[[#This Row],[Close Price]]-Table2[[#This Row],[50D EMA]])/Table2[[#This Row],[50D EMA]]</f>
        <v>-6.2628663144659999E-3</v>
      </c>
      <c r="U581" s="1">
        <f>(Table2[[#This Row],[Close Price]]-Table2[[#This Row],[200D EMA]])/Table2[[#This Row],[200D EMA]]</f>
        <v>-1.9089207085216484E-2</v>
      </c>
      <c r="V581">
        <v>0.67265420403294596</v>
      </c>
      <c r="W581">
        <v>271</v>
      </c>
      <c r="X581">
        <v>284</v>
      </c>
      <c r="Y581">
        <v>265.10000000000002</v>
      </c>
      <c r="Z581">
        <v>285</v>
      </c>
      <c r="AA581">
        <v>259.5</v>
      </c>
      <c r="AB581">
        <v>285</v>
      </c>
      <c r="AC581" s="1">
        <f>(Table2[[#This Row],[Close Price]]/Table2[[#This Row],[Day Low]])-1</f>
        <v>2.78597785977861E-2</v>
      </c>
      <c r="AD581" s="1">
        <f>(Table2[[#This Row],[Day High]]/Table2[[#This Row],[Close Price]])-1</f>
        <v>1.9565607610841917E-2</v>
      </c>
      <c r="AE581" s="1">
        <f>(Table2[[#This Row],[Close Price]]/Table2[[#This Row],[Current Week Low]])-1</f>
        <v>5.073557148245933E-2</v>
      </c>
      <c r="AF581" s="1">
        <f>(Table2[[#This Row],[Current Week High]]/Table2[[#This Row],[Close Price]])-1</f>
        <v>2.3155627355950337E-2</v>
      </c>
      <c r="AG581" s="1">
        <f>(Table2[[#This Row],[Close Price]]/Table2[[#This Row],[Current Month Low]])-1</f>
        <v>7.3410404624277392E-2</v>
      </c>
      <c r="AH581" s="1">
        <f>(Table2[[#This Row],[Current Month High]]/Table2[[#This Row],[Close Price]])-1</f>
        <v>2.3155627355950337E-2</v>
      </c>
      <c r="AI581">
        <v>31.017770597738199</v>
      </c>
      <c r="AJ581">
        <v>11.3977204559088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-0.23</v>
      </c>
      <c r="AM581" t="s">
        <v>3202</v>
      </c>
      <c r="AN581">
        <v>3.98</v>
      </c>
      <c r="AO581" t="s">
        <v>3203</v>
      </c>
      <c r="AP581">
        <v>7.7235705713166999E-2</v>
      </c>
      <c r="AQ581">
        <f>(Table2[[#This Row],[Sharpe Ratio]]-AVERAGE(Table2[Sharpe Ratio]))/_xlfn.STDEV.P(Table2[Sharpe Ratio])</f>
        <v>0.14449447985056402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688</v>
      </c>
      <c r="AT581">
        <f>_xlfn.RANK.AVG(Table2[[#This Row],[6M Return vs Nifty Z-Score]],Table2[6M Return vs Nifty Z-Score])</f>
        <v>592</v>
      </c>
      <c r="AU581">
        <f>_xlfn.RANK.AVG(Table2[[#This Row],[Sharpe Ratio Z-Score]],Table2[Sharpe Ratio Z-Score])</f>
        <v>307</v>
      </c>
      <c r="AV581">
        <f>(Table2[[#This Row],[Rank 1Y]]+Table2[[#This Row],[Rank 6M]]+Table2[[#This Row],[Rank Sharpe]])/3</f>
        <v>529</v>
      </c>
    </row>
    <row r="582" spans="1:48" x14ac:dyDescent="0.3">
      <c r="A582" t="s">
        <v>1280</v>
      </c>
      <c r="B582" t="s">
        <v>1281</v>
      </c>
      <c r="C582" t="s">
        <v>3169</v>
      </c>
      <c r="D582" t="s">
        <v>412</v>
      </c>
      <c r="E582">
        <v>9117.9356495100001</v>
      </c>
      <c r="F582">
        <v>206.97</v>
      </c>
      <c r="G582">
        <v>-36.627492443698003</v>
      </c>
      <c r="H582">
        <f>(Table2[[#This Row],[1Y Return vs Nifty]]-AVERAGE(Table2[1Y Return vs Nifty]))/_xlfn.STDEV.P(Table2[1Y Return vs Nifty])</f>
        <v>-1.0771516793634246</v>
      </c>
      <c r="I582">
        <v>6.7459109932605603</v>
      </c>
      <c r="J582">
        <f>(Table2[[#This Row],[1M Return vs Nifty]]-AVERAGE(Table2[1M Return vs Nifty]))/_xlfn.STDEV.P(Table2[1M Return vs Nifty])</f>
        <v>0.67825523369687046</v>
      </c>
      <c r="K582">
        <v>12.186287040218399</v>
      </c>
      <c r="L582">
        <f>(Table2[[#This Row],[6M Return vs Nifty]]-AVERAGE(Table2[6M Return vs Nifty]))/_xlfn.STDEV.P(Table2[6M Return vs Nifty])</f>
        <v>-8.003871297647755E-2</v>
      </c>
      <c r="M582">
        <v>5.0685255247845697</v>
      </c>
      <c r="N582">
        <f>(Table2[[#This Row],[1W Return vs Nifty]]-AVERAGE(Table2[1W Return vs Nifty]))/_xlfn.STDEV.P(Table2[1W Return vs Nifty])</f>
        <v>1.6342016748406696</v>
      </c>
      <c r="O582">
        <v>199.61</v>
      </c>
      <c r="P582">
        <v>192.83606606029699</v>
      </c>
      <c r="Q582">
        <v>192.11286361770701</v>
      </c>
      <c r="R582">
        <v>58.8763088708872</v>
      </c>
      <c r="S582" s="1">
        <f>(Table2[[#This Row],[Close Price]]-Table2[[#This Row],[20D EMA]])/Table2[[#This Row],[20D EMA]]</f>
        <v>3.6871900205400453E-2</v>
      </c>
      <c r="T582" s="1">
        <f>(Table2[[#This Row],[Close Price]]-Table2[[#This Row],[50D EMA]])/Table2[[#This Row],[50D EMA]]</f>
        <v>7.3295075078349398E-2</v>
      </c>
      <c r="U582" s="1">
        <f>(Table2[[#This Row],[Close Price]]-Table2[[#This Row],[200D EMA]])/Table2[[#This Row],[200D EMA]]</f>
        <v>7.7335458451432984E-2</v>
      </c>
      <c r="V582">
        <v>1.69015659510053</v>
      </c>
      <c r="W582">
        <v>206.25</v>
      </c>
      <c r="X582">
        <v>212.6</v>
      </c>
      <c r="Y582">
        <v>200.62</v>
      </c>
      <c r="Z582">
        <v>217.58</v>
      </c>
      <c r="AA582">
        <v>192.71</v>
      </c>
      <c r="AB582">
        <v>217.58</v>
      </c>
      <c r="AC582" s="1">
        <f>(Table2[[#This Row],[Close Price]]/Table2[[#This Row],[Day Low]])-1</f>
        <v>3.490909090908989E-3</v>
      </c>
      <c r="AD582" s="1">
        <f>(Table2[[#This Row],[Day High]]/Table2[[#This Row],[Close Price]])-1</f>
        <v>2.7202009953133377E-2</v>
      </c>
      <c r="AE582" s="1">
        <f>(Table2[[#This Row],[Close Price]]/Table2[[#This Row],[Current Week Low]])-1</f>
        <v>3.1651879174558806E-2</v>
      </c>
      <c r="AF582" s="1">
        <f>(Table2[[#This Row],[Current Week High]]/Table2[[#This Row],[Close Price]])-1</f>
        <v>5.1263468135478663E-2</v>
      </c>
      <c r="AG582" s="1">
        <f>(Table2[[#This Row],[Close Price]]/Table2[[#This Row],[Current Month Low]])-1</f>
        <v>7.3997197862072595E-2</v>
      </c>
      <c r="AH582" s="1">
        <f>(Table2[[#This Row],[Current Month High]]/Table2[[#This Row],[Close Price]])-1</f>
        <v>5.1263468135478663E-2</v>
      </c>
      <c r="AI582">
        <v>17.891481857274002</v>
      </c>
      <c r="AJ582">
        <v>42.737931034482699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0.08</v>
      </c>
      <c r="AM582" t="s">
        <v>3203</v>
      </c>
      <c r="AN582">
        <v>5.95</v>
      </c>
      <c r="AO582" t="s">
        <v>3203</v>
      </c>
      <c r="AQ582">
        <f>(Table2[[#This Row],[Sharpe Ratio]]-AVERAGE(Table2[Sharpe Ratio]))/_xlfn.STDEV.P(Table2[Sharpe Ratio])</f>
        <v>-0.7573313484192038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0.39793516777843418</v>
      </c>
      <c r="AS582">
        <f>_xlfn.RANK.AVG(Table2[[#This Row],[1Y Return vs Nifty Z-Score]],Table2[1Y Return vs Nifty Z-Score])</f>
        <v>681</v>
      </c>
      <c r="AT582">
        <f>_xlfn.RANK.AVG(Table2[[#This Row],[6M Return vs Nifty Z-Score]],Table2[6M Return vs Nifty Z-Score])</f>
        <v>344</v>
      </c>
      <c r="AU582">
        <f>_xlfn.RANK.AVG(Table2[[#This Row],[Sharpe Ratio Z-Score]],Table2[Sharpe Ratio Z-Score])</f>
        <v>563.5</v>
      </c>
      <c r="AV582">
        <f>(Table2[[#This Row],[Rank 1Y]]+Table2[[#This Row],[Rank 6M]]+Table2[[#This Row],[Rank Sharpe]])/3</f>
        <v>529.5</v>
      </c>
    </row>
    <row r="583" spans="1:48" x14ac:dyDescent="0.3">
      <c r="A583" t="s">
        <v>591</v>
      </c>
      <c r="B583" t="s">
        <v>592</v>
      </c>
      <c r="C583" t="s">
        <v>3158</v>
      </c>
      <c r="D583" t="s">
        <v>550</v>
      </c>
      <c r="E583">
        <v>34181.529706499998</v>
      </c>
      <c r="F583">
        <v>4674.1000000000004</v>
      </c>
      <c r="G583">
        <v>-5.7713895027213802</v>
      </c>
      <c r="H583">
        <f>(Table2[[#This Row],[1Y Return vs Nifty]]-AVERAGE(Table2[1Y Return vs Nifty]))/_xlfn.STDEV.P(Table2[1Y Return vs Nifty])</f>
        <v>-0.56741375208284861</v>
      </c>
      <c r="I583">
        <v>1.5324192340331999</v>
      </c>
      <c r="J583">
        <f>(Table2[[#This Row],[1M Return vs Nifty]]-AVERAGE(Table2[1M Return vs Nifty]))/_xlfn.STDEV.P(Table2[1M Return vs Nifty])</f>
        <v>0.18511336069680945</v>
      </c>
      <c r="K583">
        <v>-19.893138128602999</v>
      </c>
      <c r="L583">
        <f>(Table2[[#This Row],[6M Return vs Nifty]]-AVERAGE(Table2[6M Return vs Nifty]))/_xlfn.STDEV.P(Table2[6M Return vs Nifty])</f>
        <v>-1.0759093468864929</v>
      </c>
      <c r="M583">
        <v>-0.90284710072283003</v>
      </c>
      <c r="N583">
        <f>(Table2[[#This Row],[1W Return vs Nifty]]-AVERAGE(Table2[1W Return vs Nifty]))/_xlfn.STDEV.P(Table2[1W Return vs Nifty])</f>
        <v>0.25156695650191402</v>
      </c>
      <c r="O583">
        <v>4555.4799999999996</v>
      </c>
      <c r="P583">
        <v>4463.4270748955296</v>
      </c>
      <c r="Q583">
        <v>4335.0724769668104</v>
      </c>
      <c r="R583">
        <v>66.611049642378703</v>
      </c>
      <c r="S583" s="1">
        <f>(Table2[[#This Row],[Close Price]]-Table2[[#This Row],[20D EMA]])/Table2[[#This Row],[20D EMA]]</f>
        <v>2.6038968451184245E-2</v>
      </c>
      <c r="T583" s="1">
        <f>(Table2[[#This Row],[Close Price]]-Table2[[#This Row],[50D EMA]])/Table2[[#This Row],[50D EMA]]</f>
        <v>4.7199813410058182E-2</v>
      </c>
      <c r="U583" s="1">
        <f>(Table2[[#This Row],[Close Price]]-Table2[[#This Row],[200D EMA]])/Table2[[#This Row],[200D EMA]]</f>
        <v>7.8205733545290743E-2</v>
      </c>
      <c r="V583">
        <v>0.53891334708562</v>
      </c>
      <c r="W583">
        <v>4609</v>
      </c>
      <c r="X583">
        <v>4681.6000000000004</v>
      </c>
      <c r="Y583">
        <v>4505.7</v>
      </c>
      <c r="Z583">
        <v>4740</v>
      </c>
      <c r="AA583">
        <v>4456.3500000000004</v>
      </c>
      <c r="AB583">
        <v>4747.95</v>
      </c>
      <c r="AC583" s="1">
        <f>(Table2[[#This Row],[Close Price]]/Table2[[#This Row],[Day Low]])-1</f>
        <v>1.4124538945541332E-2</v>
      </c>
      <c r="AD583" s="1">
        <f>(Table2[[#This Row],[Day High]]/Table2[[#This Row],[Close Price]])-1</f>
        <v>1.6045869793115397E-3</v>
      </c>
      <c r="AE583" s="1">
        <f>(Table2[[#This Row],[Close Price]]/Table2[[#This Row],[Current Week Low]])-1</f>
        <v>3.7374880706660507E-2</v>
      </c>
      <c r="AF583" s="1">
        <f>(Table2[[#This Row],[Current Week High]]/Table2[[#This Row],[Close Price]])-1</f>
        <v>1.4098970924883769E-2</v>
      </c>
      <c r="AG583" s="1">
        <f>(Table2[[#This Row],[Close Price]]/Table2[[#This Row],[Current Month Low]])-1</f>
        <v>4.8862858617478411E-2</v>
      </c>
      <c r="AH583" s="1">
        <f>(Table2[[#This Row],[Current Month High]]/Table2[[#This Row],[Close Price]])-1</f>
        <v>1.5799833122954077E-2</v>
      </c>
      <c r="AI583">
        <v>12.716886673370199</v>
      </c>
      <c r="AJ583">
        <v>27.683229983336499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0.09</v>
      </c>
      <c r="AM583" t="s">
        <v>3203</v>
      </c>
      <c r="AN583">
        <v>3.35</v>
      </c>
      <c r="AO583" t="s">
        <v>3203</v>
      </c>
      <c r="AP583">
        <v>4.3141107643484E-2</v>
      </c>
      <c r="AQ583">
        <f>(Table2[[#This Row],[Sharpe Ratio]]-AVERAGE(Table2[Sharpe Ratio]))/_xlfn.STDEV.P(Table2[Sharpe Ratio])</f>
        <v>-0.25360363888618159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-1.4602464206567995</v>
      </c>
      <c r="AS583">
        <f>_xlfn.RANK.AVG(Table2[[#This Row],[1Y Return vs Nifty Z-Score]],Table2[1Y Return vs Nifty Z-Score])</f>
        <v>507</v>
      </c>
      <c r="AT583">
        <f>_xlfn.RANK.AVG(Table2[[#This Row],[6M Return vs Nifty Z-Score]],Table2[6M Return vs Nifty Z-Score])</f>
        <v>673</v>
      </c>
      <c r="AU583">
        <f>_xlfn.RANK.AVG(Table2[[#This Row],[Sharpe Ratio Z-Score]],Table2[Sharpe Ratio Z-Score])</f>
        <v>409</v>
      </c>
      <c r="AV583">
        <f>(Table2[[#This Row],[Rank 1Y]]+Table2[[#This Row],[Rank 6M]]+Table2[[#This Row],[Rank Sharpe]])/3</f>
        <v>529.66666666666663</v>
      </c>
    </row>
    <row r="584" spans="1:48" x14ac:dyDescent="0.3">
      <c r="A584" t="s">
        <v>913</v>
      </c>
      <c r="B584" t="s">
        <v>914</v>
      </c>
      <c r="C584" t="s">
        <v>3173</v>
      </c>
      <c r="D584" t="s">
        <v>163</v>
      </c>
      <c r="E584">
        <v>16992.741841269999</v>
      </c>
      <c r="F584">
        <v>1099.3</v>
      </c>
      <c r="G584">
        <v>-14.8256515265389</v>
      </c>
      <c r="H584">
        <f>(Table2[[#This Row],[1Y Return vs Nifty]]-AVERAGE(Table2[1Y Return vs Nifty]))/_xlfn.STDEV.P(Table2[1Y Return vs Nifty])</f>
        <v>-0.71698872484931875</v>
      </c>
      <c r="I584">
        <v>-7.63943340996427</v>
      </c>
      <c r="J584">
        <f>(Table2[[#This Row],[1M Return vs Nifty]]-AVERAGE(Table2[1M Return vs Nifty]))/_xlfn.STDEV.P(Table2[1M Return vs Nifty])</f>
        <v>-0.68244811261638261</v>
      </c>
      <c r="K584">
        <v>6.8214434159825901</v>
      </c>
      <c r="L584">
        <f>(Table2[[#This Row],[6M Return vs Nifty]]-AVERAGE(Table2[6M Return vs Nifty]))/_xlfn.STDEV.P(Table2[6M Return vs Nifty])</f>
        <v>-0.24658440987657293</v>
      </c>
      <c r="M584">
        <v>-4.5534886845420601</v>
      </c>
      <c r="N584">
        <f>(Table2[[#This Row],[1W Return vs Nifty]]-AVERAGE(Table2[1W Return vs Nifty]))/_xlfn.STDEV.P(Table2[1W Return vs Nifty])</f>
        <v>-0.59371671855106467</v>
      </c>
      <c r="O584">
        <v>1121.47</v>
      </c>
      <c r="P584">
        <v>1088.88297778843</v>
      </c>
      <c r="Q584">
        <v>1012.70935455345</v>
      </c>
      <c r="R584">
        <v>34.071722776492997</v>
      </c>
      <c r="S584" s="1">
        <f>(Table2[[#This Row],[Close Price]]-Table2[[#This Row],[20D EMA]])/Table2[[#This Row],[20D EMA]]</f>
        <v>-1.9768696443061402E-2</v>
      </c>
      <c r="T584" s="1">
        <f>(Table2[[#This Row],[Close Price]]-Table2[[#This Row],[50D EMA]])/Table2[[#This Row],[50D EMA]]</f>
        <v>9.5667049848895298E-3</v>
      </c>
      <c r="U584" s="1">
        <f>(Table2[[#This Row],[Close Price]]-Table2[[#This Row],[200D EMA]])/Table2[[#This Row],[200D EMA]]</f>
        <v>8.5503945487628824E-2</v>
      </c>
      <c r="V584">
        <v>1.1774097678586699</v>
      </c>
      <c r="W584">
        <v>1091</v>
      </c>
      <c r="X584">
        <v>1107.8499999999999</v>
      </c>
      <c r="Y584">
        <v>1088.3</v>
      </c>
      <c r="Z584">
        <v>1149.4000000000001</v>
      </c>
      <c r="AA584">
        <v>1088.3</v>
      </c>
      <c r="AB584">
        <v>1210</v>
      </c>
      <c r="AC584" s="1">
        <f>(Table2[[#This Row],[Close Price]]/Table2[[#This Row],[Day Low]])-1</f>
        <v>7.607699358386677E-3</v>
      </c>
      <c r="AD584" s="1">
        <f>(Table2[[#This Row],[Day High]]/Table2[[#This Row],[Close Price]])-1</f>
        <v>7.7776767033566063E-3</v>
      </c>
      <c r="AE584" s="1">
        <f>(Table2[[#This Row],[Close Price]]/Table2[[#This Row],[Current Week Low]])-1</f>
        <v>1.0107507121198234E-2</v>
      </c>
      <c r="AF584" s="1">
        <f>(Table2[[#This Row],[Current Week High]]/Table2[[#This Row],[Close Price]])-1</f>
        <v>4.5574456472300628E-2</v>
      </c>
      <c r="AG584" s="1">
        <f>(Table2[[#This Row],[Close Price]]/Table2[[#This Row],[Current Month Low]])-1</f>
        <v>1.0107507121198234E-2</v>
      </c>
      <c r="AH584" s="1">
        <f>(Table2[[#This Row],[Current Month High]]/Table2[[#This Row],[Close Price]])-1</f>
        <v>0.10070044573819703</v>
      </c>
      <c r="AI584">
        <v>10.0700445738197</v>
      </c>
      <c r="AJ584">
        <v>32.063911580970597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</v>
      </c>
      <c r="AM584">
        <v>0</v>
      </c>
      <c r="AN584">
        <v>-4.32</v>
      </c>
      <c r="AO584" t="s">
        <v>3202</v>
      </c>
      <c r="AP584">
        <v>-1.5588501073012E-2</v>
      </c>
      <c r="AQ584">
        <f>(Table2[[#This Row],[Sharpe Ratio]]-AVERAGE(Table2[Sharpe Ratio]))/_xlfn.STDEV.P(Table2[Sharpe Ratio])</f>
        <v>-0.93934707238839144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-3.1790850382817304</v>
      </c>
      <c r="AS584">
        <f>_xlfn.RANK.AVG(Table2[[#This Row],[1Y Return vs Nifty Z-Score]],Table2[1Y Return vs Nifty Z-Score])</f>
        <v>574</v>
      </c>
      <c r="AT584">
        <f>_xlfn.RANK.AVG(Table2[[#This Row],[6M Return vs Nifty Z-Score]],Table2[6M Return vs Nifty Z-Score])</f>
        <v>402</v>
      </c>
      <c r="AU584">
        <f>_xlfn.RANK.AVG(Table2[[#This Row],[Sharpe Ratio Z-Score]],Table2[Sharpe Ratio Z-Score])</f>
        <v>613</v>
      </c>
      <c r="AV584">
        <f>(Table2[[#This Row],[Rank 1Y]]+Table2[[#This Row],[Rank 6M]]+Table2[[#This Row],[Rank Sharpe]])/3</f>
        <v>529.66666666666663</v>
      </c>
    </row>
    <row r="585" spans="1:48" x14ac:dyDescent="0.3">
      <c r="A585" t="s">
        <v>1014</v>
      </c>
      <c r="B585" t="s">
        <v>1015</v>
      </c>
      <c r="C585" t="s">
        <v>3158</v>
      </c>
      <c r="D585" t="s">
        <v>553</v>
      </c>
      <c r="E585">
        <v>14237.570242</v>
      </c>
      <c r="F585">
        <v>1799</v>
      </c>
      <c r="G585">
        <v>-17.815117627901898</v>
      </c>
      <c r="H585">
        <f>(Table2[[#This Row],[1Y Return vs Nifty]]-AVERAGE(Table2[1Y Return vs Nifty]))/_xlfn.STDEV.P(Table2[1Y Return vs Nifty])</f>
        <v>-0.76637423076039313</v>
      </c>
      <c r="I585">
        <v>-1.7448816371541001</v>
      </c>
      <c r="J585">
        <f>(Table2[[#This Row],[1M Return vs Nifty]]-AVERAGE(Table2[1M Return vs Nifty]))/_xlfn.STDEV.P(Table2[1M Return vs Nifty])</f>
        <v>-0.12488507502365938</v>
      </c>
      <c r="K585">
        <v>16.782526631216498</v>
      </c>
      <c r="L585">
        <f>(Table2[[#This Row],[6M Return vs Nifty]]-AVERAGE(Table2[6M Return vs Nifty]))/_xlfn.STDEV.P(Table2[6M Return vs Nifty])</f>
        <v>6.2646513177085583E-2</v>
      </c>
      <c r="M585">
        <v>0.26738801044396598</v>
      </c>
      <c r="N585">
        <f>(Table2[[#This Row],[1W Return vs Nifty]]-AVERAGE(Table2[1W Return vs Nifty]))/_xlfn.STDEV.P(Table2[1W Return vs Nifty])</f>
        <v>0.52252772126925096</v>
      </c>
      <c r="O585">
        <v>1757.54</v>
      </c>
      <c r="P585">
        <v>1733.4698133106399</v>
      </c>
      <c r="Q585">
        <v>1652.0257379997699</v>
      </c>
      <c r="R585">
        <v>57.362774615056701</v>
      </c>
      <c r="S585" s="1">
        <f>(Table2[[#This Row],[Close Price]]-Table2[[#This Row],[20D EMA]])/Table2[[#This Row],[20D EMA]]</f>
        <v>2.3589790275043546E-2</v>
      </c>
      <c r="T585" s="1">
        <f>(Table2[[#This Row],[Close Price]]-Table2[[#This Row],[50D EMA]])/Table2[[#This Row],[50D EMA]]</f>
        <v>3.780290039444547E-2</v>
      </c>
      <c r="U585" s="1">
        <f>(Table2[[#This Row],[Close Price]]-Table2[[#This Row],[200D EMA]])/Table2[[#This Row],[200D EMA]]</f>
        <v>8.8966084861476002E-2</v>
      </c>
      <c r="V585">
        <v>1.2321027127589701</v>
      </c>
      <c r="W585">
        <v>1775</v>
      </c>
      <c r="X585">
        <v>1811</v>
      </c>
      <c r="Y585">
        <v>1770</v>
      </c>
      <c r="Z585">
        <v>1925</v>
      </c>
      <c r="AA585">
        <v>1704.45</v>
      </c>
      <c r="AB585">
        <v>1925</v>
      </c>
      <c r="AC585" s="1">
        <f>(Table2[[#This Row],[Close Price]]/Table2[[#This Row],[Day Low]])-1</f>
        <v>1.3521126760563273E-2</v>
      </c>
      <c r="AD585" s="1">
        <f>(Table2[[#This Row],[Day High]]/Table2[[#This Row],[Close Price]])-1</f>
        <v>6.6703724291272692E-3</v>
      </c>
      <c r="AE585" s="1">
        <f>(Table2[[#This Row],[Close Price]]/Table2[[#This Row],[Current Week Low]])-1</f>
        <v>1.6384180790960379E-2</v>
      </c>
      <c r="AF585" s="1">
        <f>(Table2[[#This Row],[Current Week High]]/Table2[[#This Row],[Close Price]])-1</f>
        <v>7.0038910505836549E-2</v>
      </c>
      <c r="AG585" s="1">
        <f>(Table2[[#This Row],[Close Price]]/Table2[[#This Row],[Current Month Low]])-1</f>
        <v>5.5472439789961525E-2</v>
      </c>
      <c r="AH585" s="1">
        <f>(Table2[[#This Row],[Current Month High]]/Table2[[#This Row],[Close Price]])-1</f>
        <v>7.0038910505836549E-2</v>
      </c>
      <c r="AI585">
        <v>10.0027793218454</v>
      </c>
      <c r="AJ585">
        <v>37.643458301453698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-0.05</v>
      </c>
      <c r="AM585" t="s">
        <v>3202</v>
      </c>
      <c r="AN585">
        <v>6.43</v>
      </c>
      <c r="AO585" t="s">
        <v>3203</v>
      </c>
      <c r="AP585">
        <v>-7.3103980389160994E-2</v>
      </c>
      <c r="AQ585">
        <f>(Table2[[#This Row],[Sharpe Ratio]]-AVERAGE(Table2[Sharpe Ratio]))/_xlfn.STDEV.P(Table2[Sharpe Ratio])</f>
        <v>-1.610913989446757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-1.9169990607844729</v>
      </c>
      <c r="AS585">
        <f>_xlfn.RANK.AVG(Table2[[#This Row],[1Y Return vs Nifty Z-Score]],Table2[1Y Return vs Nifty Z-Score])</f>
        <v>590</v>
      </c>
      <c r="AT585">
        <f>_xlfn.RANK.AVG(Table2[[#This Row],[6M Return vs Nifty Z-Score]],Table2[6M Return vs Nifty Z-Score])</f>
        <v>302</v>
      </c>
      <c r="AU585">
        <f>_xlfn.RANK.AVG(Table2[[#This Row],[Sharpe Ratio Z-Score]],Table2[Sharpe Ratio Z-Score])</f>
        <v>699</v>
      </c>
      <c r="AV585">
        <f>(Table2[[#This Row],[Rank 1Y]]+Table2[[#This Row],[Rank 6M]]+Table2[[#This Row],[Rank Sharpe]])/3</f>
        <v>530.33333333333337</v>
      </c>
    </row>
    <row r="586" spans="1:48" x14ac:dyDescent="0.3">
      <c r="A586" t="s">
        <v>1487</v>
      </c>
      <c r="B586" t="s">
        <v>1488</v>
      </c>
      <c r="C586" t="s">
        <v>3166</v>
      </c>
      <c r="D586" t="s">
        <v>1489</v>
      </c>
      <c r="E586">
        <v>7082.0391318299999</v>
      </c>
      <c r="F586">
        <v>520.04999999999995</v>
      </c>
      <c r="G586">
        <v>5.7458617093670696</v>
      </c>
      <c r="H586">
        <f>(Table2[[#This Row],[1Y Return vs Nifty]]-AVERAGE(Table2[1Y Return vs Nifty]))/_xlfn.STDEV.P(Table2[1Y Return vs Nifty])</f>
        <v>-0.37715058851842709</v>
      </c>
      <c r="I586">
        <v>4.9249237392520504</v>
      </c>
      <c r="J586">
        <f>(Table2[[#This Row],[1M Return vs Nifty]]-AVERAGE(Table2[1M Return vs Nifty]))/_xlfn.STDEV.P(Table2[1M Return vs Nifty])</f>
        <v>0.50600885706040311</v>
      </c>
      <c r="K586">
        <v>-12.324960135644901</v>
      </c>
      <c r="L586">
        <f>(Table2[[#This Row],[6M Return vs Nifty]]-AVERAGE(Table2[6M Return vs Nifty]))/_xlfn.STDEV.P(Table2[6M Return vs Nifty])</f>
        <v>-0.84096354671310669</v>
      </c>
      <c r="M586">
        <v>-1.40094514964558</v>
      </c>
      <c r="N586">
        <f>(Table2[[#This Row],[1W Return vs Nifty]]-AVERAGE(Table2[1W Return vs Nifty]))/_xlfn.STDEV.P(Table2[1W Return vs Nifty])</f>
        <v>0.13623540733086045</v>
      </c>
      <c r="O586">
        <v>494.95</v>
      </c>
      <c r="P586">
        <v>481.07507185352102</v>
      </c>
      <c r="Q586">
        <v>456.00056357376297</v>
      </c>
      <c r="R586">
        <v>72.408830018926693</v>
      </c>
      <c r="S586" s="1">
        <f>(Table2[[#This Row],[Close Price]]-Table2[[#This Row],[20D EMA]])/Table2[[#This Row],[20D EMA]]</f>
        <v>5.0712193150823245E-2</v>
      </c>
      <c r="T586" s="1">
        <f>(Table2[[#This Row],[Close Price]]-Table2[[#This Row],[50D EMA]])/Table2[[#This Row],[50D EMA]]</f>
        <v>8.101631206188567E-2</v>
      </c>
      <c r="U586" s="1">
        <f>(Table2[[#This Row],[Close Price]]-Table2[[#This Row],[200D EMA]])/Table2[[#This Row],[200D EMA]]</f>
        <v>0.14045911681395609</v>
      </c>
      <c r="V586">
        <v>1.06352201153878</v>
      </c>
      <c r="W586">
        <v>507</v>
      </c>
      <c r="X586">
        <v>522</v>
      </c>
      <c r="Y586">
        <v>495.6</v>
      </c>
      <c r="Z586">
        <v>522</v>
      </c>
      <c r="AA586">
        <v>487.25</v>
      </c>
      <c r="AB586">
        <v>532.79999999999995</v>
      </c>
      <c r="AC586" s="1">
        <f>(Table2[[#This Row],[Close Price]]/Table2[[#This Row],[Day Low]])-1</f>
        <v>2.5739644970414144E-2</v>
      </c>
      <c r="AD586" s="1">
        <f>(Table2[[#This Row],[Day High]]/Table2[[#This Row],[Close Price]])-1</f>
        <v>3.7496394577445358E-3</v>
      </c>
      <c r="AE586" s="1">
        <f>(Table2[[#This Row],[Close Price]]/Table2[[#This Row],[Current Week Low]])-1</f>
        <v>4.9334140435835172E-2</v>
      </c>
      <c r="AF586" s="1">
        <f>(Table2[[#This Row],[Current Week High]]/Table2[[#This Row],[Close Price]])-1</f>
        <v>3.7496394577445358E-3</v>
      </c>
      <c r="AG586" s="1">
        <f>(Table2[[#This Row],[Close Price]]/Table2[[#This Row],[Current Month Low]])-1</f>
        <v>6.7316572601333835E-2</v>
      </c>
      <c r="AH586" s="1">
        <f>(Table2[[#This Row],[Current Month High]]/Table2[[#This Row],[Close Price]])-1</f>
        <v>2.4516873377559811E-2</v>
      </c>
      <c r="AI586">
        <v>10.9316411883472</v>
      </c>
      <c r="AJ586">
        <v>51.928133216476702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-7.0000000000000007E-2</v>
      </c>
      <c r="AM586" t="s">
        <v>3202</v>
      </c>
      <c r="AN586">
        <v>7.13</v>
      </c>
      <c r="AO586" t="s">
        <v>3203</v>
      </c>
      <c r="AQ586">
        <f>(Table2[[#This Row],[Sharpe Ratio]]-AVERAGE(Table2[Sharpe Ratio]))/_xlfn.STDEV.P(Table2[Sharpe Ratio])</f>
        <v>-0.7573313484192038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-1.333201219259474</v>
      </c>
      <c r="AS586">
        <f>_xlfn.RANK.AVG(Table2[[#This Row],[1Y Return vs Nifty Z-Score]],Table2[1Y Return vs Nifty Z-Score])</f>
        <v>428</v>
      </c>
      <c r="AT586">
        <f>_xlfn.RANK.AVG(Table2[[#This Row],[6M Return vs Nifty Z-Score]],Table2[6M Return vs Nifty Z-Score])</f>
        <v>601</v>
      </c>
      <c r="AU586">
        <f>_xlfn.RANK.AVG(Table2[[#This Row],[Sharpe Ratio Z-Score]],Table2[Sharpe Ratio Z-Score])</f>
        <v>563.5</v>
      </c>
      <c r="AV586">
        <f>(Table2[[#This Row],[Rank 1Y]]+Table2[[#This Row],[Rank 6M]]+Table2[[#This Row],[Rank Sharpe]])/3</f>
        <v>530.83333333333337</v>
      </c>
    </row>
    <row r="587" spans="1:48" x14ac:dyDescent="0.3">
      <c r="A587" t="s">
        <v>738</v>
      </c>
      <c r="B587" t="s">
        <v>739</v>
      </c>
      <c r="C587" t="s">
        <v>3172</v>
      </c>
      <c r="D587" t="s">
        <v>163</v>
      </c>
      <c r="E587">
        <v>23535.738947000002</v>
      </c>
      <c r="F587">
        <v>7994</v>
      </c>
      <c r="G587">
        <v>-18.004096965732</v>
      </c>
      <c r="H587">
        <f>(Table2[[#This Row],[1Y Return vs Nifty]]-AVERAGE(Table2[1Y Return vs Nifty]))/_xlfn.STDEV.P(Table2[1Y Return vs Nifty])</f>
        <v>-0.76949613945212381</v>
      </c>
      <c r="I587">
        <v>-6.6178866527869502</v>
      </c>
      <c r="J587">
        <f>(Table2[[#This Row],[1M Return vs Nifty]]-AVERAGE(Table2[1M Return vs Nifty]))/_xlfn.STDEV.P(Table2[1M Return vs Nifty])</f>
        <v>-0.58582045797399362</v>
      </c>
      <c r="K587">
        <v>18.295769900349701</v>
      </c>
      <c r="L587">
        <f>(Table2[[#This Row],[6M Return vs Nifty]]-AVERAGE(Table2[6M Return vs Nifty]))/_xlfn.STDEV.P(Table2[6M Return vs Nifty])</f>
        <v>0.10962349377324734</v>
      </c>
      <c r="M587">
        <v>-2.0659507158368799</v>
      </c>
      <c r="N587">
        <f>(Table2[[#This Row],[1W Return vs Nifty]]-AVERAGE(Table2[1W Return vs Nifty]))/_xlfn.STDEV.P(Table2[1W Return vs Nifty])</f>
        <v>-1.77425540807311E-2</v>
      </c>
      <c r="O587">
        <v>7881.31</v>
      </c>
      <c r="P587">
        <v>7549.2519531785802</v>
      </c>
      <c r="Q587">
        <v>6879.5330880956999</v>
      </c>
      <c r="R587">
        <v>56.6242405016283</v>
      </c>
      <c r="S587" s="1">
        <f>(Table2[[#This Row],[Close Price]]-Table2[[#This Row],[20D EMA]])/Table2[[#This Row],[20D EMA]]</f>
        <v>1.4298384405638097E-2</v>
      </c>
      <c r="T587" s="1">
        <f>(Table2[[#This Row],[Close Price]]-Table2[[#This Row],[50D EMA]])/Table2[[#This Row],[50D EMA]]</f>
        <v>5.8912863099523469E-2</v>
      </c>
      <c r="U587" s="1">
        <f>(Table2[[#This Row],[Close Price]]-Table2[[#This Row],[200D EMA]])/Table2[[#This Row],[200D EMA]]</f>
        <v>0.16199746372799145</v>
      </c>
      <c r="V587">
        <v>0.91909368546773296</v>
      </c>
      <c r="W587">
        <v>7908.4</v>
      </c>
      <c r="X587">
        <v>8016.95</v>
      </c>
      <c r="Y587">
        <v>7827.55</v>
      </c>
      <c r="Z587">
        <v>8109.95</v>
      </c>
      <c r="AA587">
        <v>7770</v>
      </c>
      <c r="AB587">
        <v>8109.95</v>
      </c>
      <c r="AC587" s="1">
        <f>(Table2[[#This Row],[Close Price]]/Table2[[#This Row],[Day Low]])-1</f>
        <v>1.0823934044813077E-2</v>
      </c>
      <c r="AD587" s="1">
        <f>(Table2[[#This Row],[Day High]]/Table2[[#This Row],[Close Price]])-1</f>
        <v>2.8709031773830329E-3</v>
      </c>
      <c r="AE587" s="1">
        <f>(Table2[[#This Row],[Close Price]]/Table2[[#This Row],[Current Week Low]])-1</f>
        <v>2.1264635805584131E-2</v>
      </c>
      <c r="AF587" s="1">
        <f>(Table2[[#This Row],[Current Week High]]/Table2[[#This Row],[Close Price]])-1</f>
        <v>1.4504628471353476E-2</v>
      </c>
      <c r="AG587" s="1">
        <f>(Table2[[#This Row],[Close Price]]/Table2[[#This Row],[Current Month Low]])-1</f>
        <v>2.8828828828828756E-2</v>
      </c>
      <c r="AH587" s="1">
        <f>(Table2[[#This Row],[Current Month High]]/Table2[[#This Row],[Close Price]])-1</f>
        <v>1.4504628471353476E-2</v>
      </c>
      <c r="AI587">
        <v>1.7688266199649501</v>
      </c>
      <c r="AJ587">
        <v>54.477907572200102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0.21</v>
      </c>
      <c r="AM587" t="s">
        <v>3203</v>
      </c>
      <c r="AN587">
        <v>0.98</v>
      </c>
      <c r="AO587" t="s">
        <v>3203</v>
      </c>
      <c r="AP587">
        <v>-8.5523906187579005E-2</v>
      </c>
      <c r="AQ587">
        <f>(Table2[[#This Row],[Sharpe Ratio]]-AVERAGE(Table2[Sharpe Ratio]))/_xlfn.STDEV.P(Table2[Sharpe Ratio])</f>
        <v>-1.7559325371092007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-3.0193681948428019</v>
      </c>
      <c r="AS587">
        <f>_xlfn.RANK.AVG(Table2[[#This Row],[1Y Return vs Nifty Z-Score]],Table2[1Y Return vs Nifty Z-Score])</f>
        <v>591</v>
      </c>
      <c r="AT587">
        <f>_xlfn.RANK.AVG(Table2[[#This Row],[6M Return vs Nifty Z-Score]],Table2[6M Return vs Nifty Z-Score])</f>
        <v>290</v>
      </c>
      <c r="AU587">
        <f>_xlfn.RANK.AVG(Table2[[#This Row],[Sharpe Ratio Z-Score]],Table2[Sharpe Ratio Z-Score])</f>
        <v>713</v>
      </c>
      <c r="AV587">
        <f>(Table2[[#This Row],[Rank 1Y]]+Table2[[#This Row],[Rank 6M]]+Table2[[#This Row],[Rank Sharpe]])/3</f>
        <v>531.33333333333337</v>
      </c>
    </row>
    <row r="588" spans="1:48" x14ac:dyDescent="0.3">
      <c r="A588" t="s">
        <v>888</v>
      </c>
      <c r="B588" t="s">
        <v>889</v>
      </c>
      <c r="C588" t="s">
        <v>3157</v>
      </c>
      <c r="D588" t="s">
        <v>21</v>
      </c>
      <c r="E588">
        <v>17688.981841320001</v>
      </c>
      <c r="F588">
        <v>640.29999999999995</v>
      </c>
      <c r="G588">
        <v>1.8064507113953401</v>
      </c>
      <c r="H588">
        <f>(Table2[[#This Row],[1Y Return vs Nifty]]-AVERAGE(Table2[1Y Return vs Nifty]))/_xlfn.STDEV.P(Table2[1Y Return vs Nifty])</f>
        <v>-0.44222903347479647</v>
      </c>
      <c r="I588">
        <v>5.6297453483593101</v>
      </c>
      <c r="J588">
        <f>(Table2[[#This Row],[1M Return vs Nifty]]-AVERAGE(Table2[1M Return vs Nifty]))/_xlfn.STDEV.P(Table2[1M Return vs Nifty])</f>
        <v>0.5726776204339894</v>
      </c>
      <c r="K588">
        <v>-29.463914986558802</v>
      </c>
      <c r="L588">
        <f>(Table2[[#This Row],[6M Return vs Nifty]]-AVERAGE(Table2[6M Return vs Nifty]))/_xlfn.STDEV.P(Table2[6M Return vs Nifty])</f>
        <v>-1.3730236363846526</v>
      </c>
      <c r="M588">
        <v>-6.3981440291974101</v>
      </c>
      <c r="N588">
        <f>(Table2[[#This Row],[1W Return vs Nifty]]-AVERAGE(Table2[1W Return vs Nifty]))/_xlfn.STDEV.P(Table2[1W Return vs Nifty])</f>
        <v>-1.020835353217229</v>
      </c>
      <c r="O588">
        <v>641.49</v>
      </c>
      <c r="P588">
        <v>648.98591586335397</v>
      </c>
      <c r="Q588">
        <v>646.91096341261402</v>
      </c>
      <c r="R588">
        <v>48.808215558472298</v>
      </c>
      <c r="S588" s="1">
        <f>(Table2[[#This Row],[Close Price]]-Table2[[#This Row],[20D EMA]])/Table2[[#This Row],[20D EMA]]</f>
        <v>-1.8550561972907676E-3</v>
      </c>
      <c r="T588" s="1">
        <f>(Table2[[#This Row],[Close Price]]-Table2[[#This Row],[50D EMA]])/Table2[[#This Row],[50D EMA]]</f>
        <v>-1.3383827986157497E-2</v>
      </c>
      <c r="U588" s="1">
        <f>(Table2[[#This Row],[Close Price]]-Table2[[#This Row],[200D EMA]])/Table2[[#This Row],[200D EMA]]</f>
        <v>-1.0219278674362876E-2</v>
      </c>
      <c r="V588">
        <v>0.96260077822900203</v>
      </c>
      <c r="W588">
        <v>632.25</v>
      </c>
      <c r="X588">
        <v>643.4</v>
      </c>
      <c r="Y588">
        <v>620.4</v>
      </c>
      <c r="Z588">
        <v>651.25</v>
      </c>
      <c r="AA588">
        <v>620.4</v>
      </c>
      <c r="AB588">
        <v>678.95</v>
      </c>
      <c r="AC588" s="1">
        <f>(Table2[[#This Row],[Close Price]]/Table2[[#This Row],[Day Low]])-1</f>
        <v>1.2732305258995602E-2</v>
      </c>
      <c r="AD588" s="1">
        <f>(Table2[[#This Row],[Day High]]/Table2[[#This Row],[Close Price]])-1</f>
        <v>4.8414805559893193E-3</v>
      </c>
      <c r="AE588" s="1">
        <f>(Table2[[#This Row],[Close Price]]/Table2[[#This Row],[Current Week Low]])-1</f>
        <v>3.2076079948420322E-2</v>
      </c>
      <c r="AF588" s="1">
        <f>(Table2[[#This Row],[Current Week High]]/Table2[[#This Row],[Close Price]])-1</f>
        <v>1.7101358738091488E-2</v>
      </c>
      <c r="AG588" s="1">
        <f>(Table2[[#This Row],[Close Price]]/Table2[[#This Row],[Current Month Low]])-1</f>
        <v>3.2076079948420322E-2</v>
      </c>
      <c r="AH588" s="1">
        <f>(Table2[[#This Row],[Current Month High]]/Table2[[#This Row],[Close Price]])-1</f>
        <v>6.0362330157738731E-2</v>
      </c>
      <c r="AI588">
        <v>34.600968296111198</v>
      </c>
      <c r="AJ588">
        <v>35.541913632514799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-0.24</v>
      </c>
      <c r="AM588" t="s">
        <v>3202</v>
      </c>
      <c r="AN588">
        <v>-0.94</v>
      </c>
      <c r="AO588" t="s">
        <v>3202</v>
      </c>
      <c r="AP588">
        <v>3.9293222942711002E-2</v>
      </c>
      <c r="AQ588">
        <f>(Table2[[#This Row],[Sharpe Ratio]]-AVERAGE(Table2[Sharpe Ratio]))/_xlfn.STDEV.P(Table2[Sharpe Ratio])</f>
        <v>-0.29853262315996154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458</v>
      </c>
      <c r="AT588">
        <f>_xlfn.RANK.AVG(Table2[[#This Row],[6M Return vs Nifty Z-Score]],Table2[6M Return vs Nifty Z-Score])</f>
        <v>716</v>
      </c>
      <c r="AU588">
        <f>_xlfn.RANK.AVG(Table2[[#This Row],[Sharpe Ratio Z-Score]],Table2[Sharpe Ratio Z-Score])</f>
        <v>421</v>
      </c>
      <c r="AV588">
        <f>(Table2[[#This Row],[Rank 1Y]]+Table2[[#This Row],[Rank 6M]]+Table2[[#This Row],[Rank Sharpe]])/3</f>
        <v>531.66666666666663</v>
      </c>
    </row>
    <row r="589" spans="1:48" x14ac:dyDescent="0.3">
      <c r="A589" t="s">
        <v>564</v>
      </c>
      <c r="B589" t="s">
        <v>565</v>
      </c>
      <c r="C589" t="s">
        <v>3156</v>
      </c>
      <c r="D589" t="s">
        <v>190</v>
      </c>
      <c r="E589">
        <v>36736.041984000003</v>
      </c>
      <c r="F589">
        <v>524.79999999999995</v>
      </c>
      <c r="G589">
        <v>-12.7268441093616</v>
      </c>
      <c r="H589">
        <f>(Table2[[#This Row],[1Y Return vs Nifty]]-AVERAGE(Table2[1Y Return vs Nifty]))/_xlfn.STDEV.P(Table2[1Y Return vs Nifty])</f>
        <v>-0.68231675915619439</v>
      </c>
      <c r="I589">
        <v>-5.7783066722051899</v>
      </c>
      <c r="J589">
        <f>(Table2[[#This Row],[1M Return vs Nifty]]-AVERAGE(Table2[1M Return vs Nifty]))/_xlfn.STDEV.P(Table2[1M Return vs Nifty])</f>
        <v>-0.50640496001628643</v>
      </c>
      <c r="K589">
        <v>9.4795296876689203</v>
      </c>
      <c r="L589">
        <f>(Table2[[#This Row],[6M Return vs Nifty]]-AVERAGE(Table2[6M Return vs Nifty]))/_xlfn.STDEV.P(Table2[6M Return vs Nifty])</f>
        <v>-0.16406703163674863</v>
      </c>
      <c r="M589">
        <v>-5.6885927735366399</v>
      </c>
      <c r="N589">
        <f>(Table2[[#This Row],[1W Return vs Nifty]]-AVERAGE(Table2[1W Return vs Nifty]))/_xlfn.STDEV.P(Table2[1W Return vs Nifty])</f>
        <v>-0.85654311053808829</v>
      </c>
      <c r="O589">
        <v>539.24</v>
      </c>
      <c r="P589">
        <v>529.63919294202503</v>
      </c>
      <c r="Q589">
        <v>482.26818310969497</v>
      </c>
      <c r="R589">
        <v>35.936540756917999</v>
      </c>
      <c r="S589" s="1">
        <f>(Table2[[#This Row],[Close Price]]-Table2[[#This Row],[20D EMA]])/Table2[[#This Row],[20D EMA]]</f>
        <v>-2.677842889993334E-2</v>
      </c>
      <c r="T589" s="1">
        <f>(Table2[[#This Row],[Close Price]]-Table2[[#This Row],[50D EMA]])/Table2[[#This Row],[50D EMA]]</f>
        <v>-9.1367727436190375E-3</v>
      </c>
      <c r="U589" s="1">
        <f>(Table2[[#This Row],[Close Price]]-Table2[[#This Row],[200D EMA]])/Table2[[#This Row],[200D EMA]]</f>
        <v>8.8191214722184663E-2</v>
      </c>
      <c r="V589">
        <v>0.99256311225107796</v>
      </c>
      <c r="W589">
        <v>521.5</v>
      </c>
      <c r="X589">
        <v>532.4</v>
      </c>
      <c r="Y589">
        <v>521.5</v>
      </c>
      <c r="Z589">
        <v>545</v>
      </c>
      <c r="AA589">
        <v>521.5</v>
      </c>
      <c r="AB589">
        <v>570.35</v>
      </c>
      <c r="AC589" s="1">
        <f>(Table2[[#This Row],[Close Price]]/Table2[[#This Row],[Day Low]])-1</f>
        <v>6.3279002876317492E-3</v>
      </c>
      <c r="AD589" s="1">
        <f>(Table2[[#This Row],[Day High]]/Table2[[#This Row],[Close Price]])-1</f>
        <v>1.4481707317073322E-2</v>
      </c>
      <c r="AE589" s="1">
        <f>(Table2[[#This Row],[Close Price]]/Table2[[#This Row],[Current Week Low]])-1</f>
        <v>6.3279002876317492E-3</v>
      </c>
      <c r="AF589" s="1">
        <f>(Table2[[#This Row],[Current Week High]]/Table2[[#This Row],[Close Price]])-1</f>
        <v>3.8490853658536661E-2</v>
      </c>
      <c r="AG589" s="1">
        <f>(Table2[[#This Row],[Close Price]]/Table2[[#This Row],[Current Month Low]])-1</f>
        <v>6.3279002876317492E-3</v>
      </c>
      <c r="AH589" s="1">
        <f>(Table2[[#This Row],[Current Month High]]/Table2[[#This Row],[Close Price]])-1</f>
        <v>8.679496951219523E-2</v>
      </c>
      <c r="AI589">
        <v>8.6794969512195195</v>
      </c>
      <c r="AJ589">
        <v>39.685919616715402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0.05</v>
      </c>
      <c r="AM589" t="s">
        <v>3203</v>
      </c>
      <c r="AN589">
        <v>-1.75</v>
      </c>
      <c r="AO589" t="s">
        <v>3202</v>
      </c>
      <c r="AP589">
        <v>-4.5471960028693997E-2</v>
      </c>
      <c r="AQ589">
        <f>(Table2[[#This Row],[Sharpe Ratio]]-AVERAGE(Table2[Sharpe Ratio]))/_xlfn.STDEV.P(Table2[Sharpe Ratio])</f>
        <v>-1.2882747461298278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-3.4976066074771452</v>
      </c>
      <c r="AS589">
        <f>_xlfn.RANK.AVG(Table2[[#This Row],[1Y Return vs Nifty Z-Score]],Table2[1Y Return vs Nifty Z-Score])</f>
        <v>560</v>
      </c>
      <c r="AT589">
        <f>_xlfn.RANK.AVG(Table2[[#This Row],[6M Return vs Nifty Z-Score]],Table2[6M Return vs Nifty Z-Score])</f>
        <v>374</v>
      </c>
      <c r="AU589">
        <f>_xlfn.RANK.AVG(Table2[[#This Row],[Sharpe Ratio Z-Score]],Table2[Sharpe Ratio Z-Score])</f>
        <v>662</v>
      </c>
      <c r="AV589">
        <f>(Table2[[#This Row],[Rank 1Y]]+Table2[[#This Row],[Rank 6M]]+Table2[[#This Row],[Rank Sharpe]])/3</f>
        <v>532</v>
      </c>
    </row>
    <row r="590" spans="1:48" x14ac:dyDescent="0.3">
      <c r="A590" t="s">
        <v>102</v>
      </c>
      <c r="B590" t="s">
        <v>103</v>
      </c>
      <c r="C590" t="s">
        <v>3158</v>
      </c>
      <c r="D590" t="s">
        <v>40</v>
      </c>
      <c r="E590">
        <v>295600.71640259499</v>
      </c>
      <c r="F590">
        <v>1854.85</v>
      </c>
      <c r="G590">
        <v>-6.7341829899108303</v>
      </c>
      <c r="H590">
        <f>(Table2[[#This Row],[1Y Return vs Nifty]]-AVERAGE(Table2[1Y Return vs Nifty]))/_xlfn.STDEV.P(Table2[1Y Return vs Nifty])</f>
        <v>-0.58331894780694793</v>
      </c>
      <c r="I590">
        <v>12.9371966137242</v>
      </c>
      <c r="J590">
        <f>(Table2[[#This Row],[1M Return vs Nifty]]-AVERAGE(Table2[1M Return vs Nifty]))/_xlfn.STDEV.P(Table2[1M Return vs Nifty])</f>
        <v>1.2638861943193662</v>
      </c>
      <c r="K590">
        <v>2.7277556175735702</v>
      </c>
      <c r="L590">
        <f>(Table2[[#This Row],[6M Return vs Nifty]]-AVERAGE(Table2[6M Return vs Nifty]))/_xlfn.STDEV.P(Table2[6M Return vs Nifty])</f>
        <v>-0.37366846582136548</v>
      </c>
      <c r="M590">
        <v>-2.81944142324202</v>
      </c>
      <c r="N590">
        <f>(Table2[[#This Row],[1W Return vs Nifty]]-AVERAGE(Table2[1W Return vs Nifty]))/_xlfn.STDEV.P(Table2[1W Return vs Nifty])</f>
        <v>-0.19220870739928259</v>
      </c>
      <c r="O590">
        <v>1768.33</v>
      </c>
      <c r="P590">
        <v>1687.6222616445</v>
      </c>
      <c r="Q590">
        <v>1618.71126234385</v>
      </c>
      <c r="R590">
        <v>71.922152294235005</v>
      </c>
      <c r="S590" s="1">
        <f>(Table2[[#This Row],[Close Price]]-Table2[[#This Row],[20D EMA]])/Table2[[#This Row],[20D EMA]]</f>
        <v>4.8927519184767544E-2</v>
      </c>
      <c r="T590" s="1">
        <f>(Table2[[#This Row],[Close Price]]-Table2[[#This Row],[50D EMA]])/Table2[[#This Row],[50D EMA]]</f>
        <v>9.9090739768119204E-2</v>
      </c>
      <c r="U590" s="1">
        <f>(Table2[[#This Row],[Close Price]]-Table2[[#This Row],[200D EMA]])/Table2[[#This Row],[200D EMA]]</f>
        <v>0.14588070346420365</v>
      </c>
      <c r="V590">
        <v>1.5200896887036801</v>
      </c>
      <c r="W590">
        <v>1816.8</v>
      </c>
      <c r="X590">
        <v>1860</v>
      </c>
      <c r="Y590">
        <v>1814.25</v>
      </c>
      <c r="Z590">
        <v>1874.8</v>
      </c>
      <c r="AA590">
        <v>1787.8</v>
      </c>
      <c r="AB590">
        <v>1898</v>
      </c>
      <c r="AC590" s="1">
        <f>(Table2[[#This Row],[Close Price]]/Table2[[#This Row],[Day Low]])-1</f>
        <v>2.0943416996917597E-2</v>
      </c>
      <c r="AD590" s="1">
        <f>(Table2[[#This Row],[Day High]]/Table2[[#This Row],[Close Price]])-1</f>
        <v>2.776504838666316E-3</v>
      </c>
      <c r="AE590" s="1">
        <f>(Table2[[#This Row],[Close Price]]/Table2[[#This Row],[Current Week Low]])-1</f>
        <v>2.2378393275458208E-2</v>
      </c>
      <c r="AF590" s="1">
        <f>(Table2[[#This Row],[Current Week High]]/Table2[[#This Row],[Close Price]])-1</f>
        <v>1.0755586705124331E-2</v>
      </c>
      <c r="AG590" s="1">
        <f>(Table2[[#This Row],[Close Price]]/Table2[[#This Row],[Current Month Low]])-1</f>
        <v>3.7504195100122928E-2</v>
      </c>
      <c r="AH590" s="1">
        <f>(Table2[[#This Row],[Current Month High]]/Table2[[#This Row],[Close Price]])-1</f>
        <v>2.3263336657950884E-2</v>
      </c>
      <c r="AI590">
        <v>2.3263336657950799</v>
      </c>
      <c r="AJ590">
        <v>30.710686727035601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0.14000000000000001</v>
      </c>
      <c r="AM590" t="s">
        <v>3203</v>
      </c>
      <c r="AN590">
        <v>7.9</v>
      </c>
      <c r="AO590" t="s">
        <v>3203</v>
      </c>
      <c r="AP590">
        <v>-2.8224492719320999E-2</v>
      </c>
      <c r="AQ590">
        <f>(Table2[[#This Row],[Sharpe Ratio]]-AVERAGE(Table2[Sharpe Ratio]))/_xlfn.STDEV.P(Table2[Sharpe Ratio])</f>
        <v>-1.086888465675613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-0.97219839238384287</v>
      </c>
      <c r="AS590">
        <f>_xlfn.RANK.AVG(Table2[[#This Row],[1Y Return vs Nifty Z-Score]],Table2[1Y Return vs Nifty Z-Score])</f>
        <v>514</v>
      </c>
      <c r="AT590">
        <f>_xlfn.RANK.AVG(Table2[[#This Row],[6M Return vs Nifty Z-Score]],Table2[6M Return vs Nifty Z-Score])</f>
        <v>444</v>
      </c>
      <c r="AU590">
        <f>_xlfn.RANK.AVG(Table2[[#This Row],[Sharpe Ratio Z-Score]],Table2[Sharpe Ratio Z-Score])</f>
        <v>639</v>
      </c>
      <c r="AV590">
        <f>(Table2[[#This Row],[Rank 1Y]]+Table2[[#This Row],[Rank 6M]]+Table2[[#This Row],[Rank Sharpe]])/3</f>
        <v>532.33333333333337</v>
      </c>
    </row>
    <row r="591" spans="1:48" x14ac:dyDescent="0.3">
      <c r="A591" t="s">
        <v>1210</v>
      </c>
      <c r="B591" t="s">
        <v>1211</v>
      </c>
      <c r="C591" t="s">
        <v>3160</v>
      </c>
      <c r="D591" t="s">
        <v>1007</v>
      </c>
      <c r="E591">
        <v>10001.773443327</v>
      </c>
      <c r="F591">
        <v>46.99</v>
      </c>
      <c r="G591">
        <v>-35.921784336907102</v>
      </c>
      <c r="H591">
        <f>(Table2[[#This Row],[1Y Return vs Nifty]]-AVERAGE(Table2[1Y Return vs Nifty]))/_xlfn.STDEV.P(Table2[1Y Return vs Nifty])</f>
        <v>-1.0654934933537135</v>
      </c>
      <c r="I591">
        <v>-2.2488096504272401</v>
      </c>
      <c r="J591">
        <f>(Table2[[#This Row],[1M Return vs Nifty]]-AVERAGE(Table2[1M Return vs Nifty]))/_xlfn.STDEV.P(Table2[1M Return vs Nifty])</f>
        <v>-0.17255140227600066</v>
      </c>
      <c r="K591">
        <v>-4.0079859385910499</v>
      </c>
      <c r="L591">
        <f>(Table2[[#This Row],[6M Return vs Nifty]]-AVERAGE(Table2[6M Return vs Nifty]))/_xlfn.STDEV.P(Table2[6M Return vs Nifty])</f>
        <v>-0.58277218816334986</v>
      </c>
      <c r="M591">
        <v>-5.5243111627174901</v>
      </c>
      <c r="N591">
        <f>(Table2[[#This Row],[1W Return vs Nifty]]-AVERAGE(Table2[1W Return vs Nifty]))/_xlfn.STDEV.P(Table2[1W Return vs Nifty])</f>
        <v>-0.81850471083532794</v>
      </c>
      <c r="O591">
        <v>47.65</v>
      </c>
      <c r="P591">
        <v>47.549823380894203</v>
      </c>
      <c r="Q591">
        <v>46.815719979750902</v>
      </c>
      <c r="R591">
        <v>43.454891095076299</v>
      </c>
      <c r="S591" s="1">
        <f>(Table2[[#This Row],[Close Price]]-Table2[[#This Row],[20D EMA]])/Table2[[#This Row],[20D EMA]]</f>
        <v>-1.3850996852046099E-2</v>
      </c>
      <c r="T591" s="1">
        <f>(Table2[[#This Row],[Close Price]]-Table2[[#This Row],[50D EMA]])/Table2[[#This Row],[50D EMA]]</f>
        <v>-1.1773406105208406E-2</v>
      </c>
      <c r="U591" s="1">
        <f>(Table2[[#This Row],[Close Price]]-Table2[[#This Row],[200D EMA]])/Table2[[#This Row],[200D EMA]]</f>
        <v>3.7226816190049127E-3</v>
      </c>
      <c r="V591">
        <v>0.68282606638287102</v>
      </c>
      <c r="W591">
        <v>46.11</v>
      </c>
      <c r="X591">
        <v>47.43</v>
      </c>
      <c r="Y591">
        <v>46.1</v>
      </c>
      <c r="Z591">
        <v>47.58</v>
      </c>
      <c r="AA591">
        <v>46.1</v>
      </c>
      <c r="AB591">
        <v>50.55</v>
      </c>
      <c r="AC591" s="1">
        <f>(Table2[[#This Row],[Close Price]]/Table2[[#This Row],[Day Low]])-1</f>
        <v>1.9084797224029559E-2</v>
      </c>
      <c r="AD591" s="1">
        <f>(Table2[[#This Row],[Day High]]/Table2[[#This Row],[Close Price]])-1</f>
        <v>9.3636944030643932E-3</v>
      </c>
      <c r="AE591" s="1">
        <f>(Table2[[#This Row],[Close Price]]/Table2[[#This Row],[Current Week Low]])-1</f>
        <v>1.9305856832971813E-2</v>
      </c>
      <c r="AF591" s="1">
        <f>(Table2[[#This Row],[Current Week High]]/Table2[[#This Row],[Close Price]])-1</f>
        <v>1.2555862949563679E-2</v>
      </c>
      <c r="AG591" s="1">
        <f>(Table2[[#This Row],[Close Price]]/Table2[[#This Row],[Current Month Low]])-1</f>
        <v>1.9305856832971813E-2</v>
      </c>
      <c r="AH591" s="1">
        <f>(Table2[[#This Row],[Current Month High]]/Table2[[#This Row],[Close Price]])-1</f>
        <v>7.5760800170248777E-2</v>
      </c>
      <c r="AI591">
        <v>21.8344328580549</v>
      </c>
      <c r="AJ591">
        <v>28.563611491107999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-0.22</v>
      </c>
      <c r="AM591" t="s">
        <v>3202</v>
      </c>
      <c r="AN591">
        <v>0.38</v>
      </c>
      <c r="AO591" t="s">
        <v>3203</v>
      </c>
      <c r="AP591">
        <v>4.6643244077066E-2</v>
      </c>
      <c r="AQ591">
        <f>(Table2[[#This Row],[Sharpe Ratio]]-AVERAGE(Table2[Sharpe Ratio]))/_xlfn.STDEV.P(Table2[Sharpe Ratio])</f>
        <v>-0.21271170864788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-2.8520335032762718</v>
      </c>
      <c r="AS591">
        <f>_xlfn.RANK.AVG(Table2[[#This Row],[1Y Return vs Nifty Z-Score]],Table2[1Y Return vs Nifty Z-Score])</f>
        <v>676</v>
      </c>
      <c r="AT591">
        <f>_xlfn.RANK.AVG(Table2[[#This Row],[6M Return vs Nifty Z-Score]],Table2[6M Return vs Nifty Z-Score])</f>
        <v>525</v>
      </c>
      <c r="AU591">
        <f>_xlfn.RANK.AVG(Table2[[#This Row],[Sharpe Ratio Z-Score]],Table2[Sharpe Ratio Z-Score])</f>
        <v>397</v>
      </c>
      <c r="AV591">
        <f>(Table2[[#This Row],[Rank 1Y]]+Table2[[#This Row],[Rank 6M]]+Table2[[#This Row],[Rank Sharpe]])/3</f>
        <v>532.66666666666663</v>
      </c>
    </row>
    <row r="592" spans="1:48" x14ac:dyDescent="0.3">
      <c r="A592" t="s">
        <v>624</v>
      </c>
      <c r="B592" t="s">
        <v>625</v>
      </c>
      <c r="C592" t="s">
        <v>3158</v>
      </c>
      <c r="D592" t="s">
        <v>51</v>
      </c>
      <c r="E592">
        <v>30837.196842975001</v>
      </c>
      <c r="F592">
        <v>396.75</v>
      </c>
      <c r="G592">
        <v>-21.7489490193244</v>
      </c>
      <c r="H592">
        <f>(Table2[[#This Row],[1Y Return vs Nifty]]-AVERAGE(Table2[1Y Return vs Nifty]))/_xlfn.STDEV.P(Table2[1Y Return vs Nifty])</f>
        <v>-0.83136050150140917</v>
      </c>
      <c r="I592">
        <v>3.2680499875808802</v>
      </c>
      <c r="J592">
        <f>(Table2[[#This Row],[1M Return vs Nifty]]-AVERAGE(Table2[1M Return vs Nifty]))/_xlfn.STDEV.P(Table2[1M Return vs Nifty])</f>
        <v>0.34928590381556113</v>
      </c>
      <c r="K592">
        <v>-29.603487509013799</v>
      </c>
      <c r="L592">
        <f>(Table2[[#This Row],[6M Return vs Nifty]]-AVERAGE(Table2[6M Return vs Nifty]))/_xlfn.STDEV.P(Table2[6M Return vs Nifty])</f>
        <v>-1.3773565125406995</v>
      </c>
      <c r="M592">
        <v>1.27513999831004</v>
      </c>
      <c r="N592">
        <f>(Table2[[#This Row],[1W Return vs Nifty]]-AVERAGE(Table2[1W Return vs Nifty]))/_xlfn.STDEV.P(Table2[1W Return vs Nifty])</f>
        <v>0.75586651509140557</v>
      </c>
      <c r="O592">
        <v>388.34</v>
      </c>
      <c r="P592">
        <v>394.14339775487298</v>
      </c>
      <c r="Q592">
        <v>415.77220195972899</v>
      </c>
      <c r="R592">
        <v>61.591297148647897</v>
      </c>
      <c r="S592" s="1">
        <f>(Table2[[#This Row],[Close Price]]-Table2[[#This Row],[20D EMA]])/Table2[[#This Row],[20D EMA]]</f>
        <v>2.1656280578874247E-2</v>
      </c>
      <c r="T592" s="1">
        <f>(Table2[[#This Row],[Close Price]]-Table2[[#This Row],[50D EMA]])/Table2[[#This Row],[50D EMA]]</f>
        <v>6.6133347912835736E-3</v>
      </c>
      <c r="U592" s="1">
        <f>(Table2[[#This Row],[Close Price]]-Table2[[#This Row],[200D EMA]])/Table2[[#This Row],[200D EMA]]</f>
        <v>-4.5751500148563197E-2</v>
      </c>
      <c r="V592">
        <v>0.53885358556280405</v>
      </c>
      <c r="W592">
        <v>393.5</v>
      </c>
      <c r="X592">
        <v>404</v>
      </c>
      <c r="Y592">
        <v>373.6</v>
      </c>
      <c r="Z592">
        <v>404</v>
      </c>
      <c r="AA592">
        <v>373.6</v>
      </c>
      <c r="AB592">
        <v>404</v>
      </c>
      <c r="AC592" s="1">
        <f>(Table2[[#This Row],[Close Price]]/Table2[[#This Row],[Day Low]])-1</f>
        <v>8.2592121982210109E-3</v>
      </c>
      <c r="AD592" s="1">
        <f>(Table2[[#This Row],[Day High]]/Table2[[#This Row],[Close Price]])-1</f>
        <v>1.8273471959672438E-2</v>
      </c>
      <c r="AE592" s="1">
        <f>(Table2[[#This Row],[Close Price]]/Table2[[#This Row],[Current Week Low]])-1</f>
        <v>6.19646680942183E-2</v>
      </c>
      <c r="AF592" s="1">
        <f>(Table2[[#This Row],[Current Week High]]/Table2[[#This Row],[Close Price]])-1</f>
        <v>1.8273471959672438E-2</v>
      </c>
      <c r="AG592" s="1">
        <f>(Table2[[#This Row],[Close Price]]/Table2[[#This Row],[Current Month Low]])-1</f>
        <v>6.19646680942183E-2</v>
      </c>
      <c r="AH592" s="1">
        <f>(Table2[[#This Row],[Current Month High]]/Table2[[#This Row],[Close Price]])-1</f>
        <v>1.8273471959672438E-2</v>
      </c>
      <c r="AI592">
        <v>30.989287964713299</v>
      </c>
      <c r="AJ592">
        <v>17.9750223015165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-0.08</v>
      </c>
      <c r="AM592" t="s">
        <v>3202</v>
      </c>
      <c r="AN592">
        <v>-1.44</v>
      </c>
      <c r="AO592" t="s">
        <v>3202</v>
      </c>
      <c r="AP592">
        <v>8.7113420068316003E-2</v>
      </c>
      <c r="AQ592">
        <f>(Table2[[#This Row],[Sharpe Ratio]]-AVERAGE(Table2[Sharpe Ratio]))/_xlfn.STDEV.P(Table2[Sharpe Ratio])</f>
        <v>0.25982945151284548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613</v>
      </c>
      <c r="AT592">
        <f>_xlfn.RANK.AVG(Table2[[#This Row],[6M Return vs Nifty Z-Score]],Table2[6M Return vs Nifty Z-Score])</f>
        <v>717</v>
      </c>
      <c r="AU592">
        <f>_xlfn.RANK.AVG(Table2[[#This Row],[Sharpe Ratio Z-Score]],Table2[Sharpe Ratio Z-Score])</f>
        <v>273</v>
      </c>
      <c r="AV592">
        <f>(Table2[[#This Row],[Rank 1Y]]+Table2[[#This Row],[Rank 6M]]+Table2[[#This Row],[Rank Sharpe]])/3</f>
        <v>534.33333333333337</v>
      </c>
    </row>
    <row r="593" spans="1:48" x14ac:dyDescent="0.3">
      <c r="A593" t="s">
        <v>247</v>
      </c>
      <c r="B593" t="s">
        <v>248</v>
      </c>
      <c r="C593" t="s">
        <v>3162</v>
      </c>
      <c r="D593" t="s">
        <v>54</v>
      </c>
      <c r="E593">
        <v>111336.349679145</v>
      </c>
      <c r="F593">
        <v>6683.85</v>
      </c>
      <c r="G593">
        <v>-9.1856736242911694</v>
      </c>
      <c r="H593">
        <f>(Table2[[#This Row],[1Y Return vs Nifty]]-AVERAGE(Table2[1Y Return vs Nifty]))/_xlfn.STDEV.P(Table2[1Y Return vs Nifty])</f>
        <v>-0.62381718431812117</v>
      </c>
      <c r="I593">
        <v>-10.0170822540495</v>
      </c>
      <c r="J593">
        <f>(Table2[[#This Row],[1M Return vs Nifty]]-AVERAGE(Table2[1M Return vs Nifty]))/_xlfn.STDEV.P(Table2[1M Return vs Nifty])</f>
        <v>-0.90734886214444699</v>
      </c>
      <c r="K593">
        <v>-7.6129330047285899</v>
      </c>
      <c r="L593">
        <f>(Table2[[#This Row],[6M Return vs Nifty]]-AVERAGE(Table2[6M Return vs Nifty]))/_xlfn.STDEV.P(Table2[6M Return vs Nifty])</f>
        <v>-0.69468382314662536</v>
      </c>
      <c r="M593">
        <v>-3.9758286054371501</v>
      </c>
      <c r="N593">
        <f>(Table2[[#This Row],[1W Return vs Nifty]]-AVERAGE(Table2[1W Return vs Nifty]))/_xlfn.STDEV.P(Table2[1W Return vs Nifty])</f>
        <v>-0.45996306912093987</v>
      </c>
      <c r="O593">
        <v>6788.05</v>
      </c>
      <c r="P593">
        <v>6713.4347589921799</v>
      </c>
      <c r="Q593">
        <v>6221.8171360086999</v>
      </c>
      <c r="R593">
        <v>38.203344101828598</v>
      </c>
      <c r="S593" s="1">
        <f>(Table2[[#This Row],[Close Price]]-Table2[[#This Row],[20D EMA]])/Table2[[#This Row],[20D EMA]]</f>
        <v>-1.5350505668048971E-2</v>
      </c>
      <c r="T593" s="1">
        <f>(Table2[[#This Row],[Close Price]]-Table2[[#This Row],[50D EMA]])/Table2[[#This Row],[50D EMA]]</f>
        <v>-4.4067992099800814E-3</v>
      </c>
      <c r="U593" s="1">
        <f>(Table2[[#This Row],[Close Price]]-Table2[[#This Row],[200D EMA]])/Table2[[#This Row],[200D EMA]]</f>
        <v>7.4260116279742494E-2</v>
      </c>
      <c r="V593">
        <v>0.98162365534567897</v>
      </c>
      <c r="W593">
        <v>6580.3</v>
      </c>
      <c r="X593">
        <v>6712.2</v>
      </c>
      <c r="Y593">
        <v>6580.3</v>
      </c>
      <c r="Z593">
        <v>6749.35</v>
      </c>
      <c r="AA593">
        <v>6580.3</v>
      </c>
      <c r="AB593">
        <v>7074.95</v>
      </c>
      <c r="AC593" s="1">
        <f>(Table2[[#This Row],[Close Price]]/Table2[[#This Row],[Day Low]])-1</f>
        <v>1.5736364603437636E-2</v>
      </c>
      <c r="AD593" s="1">
        <f>(Table2[[#This Row],[Day High]]/Table2[[#This Row],[Close Price]])-1</f>
        <v>4.2415673601292614E-3</v>
      </c>
      <c r="AE593" s="1">
        <f>(Table2[[#This Row],[Close Price]]/Table2[[#This Row],[Current Week Low]])-1</f>
        <v>1.5736364603437636E-2</v>
      </c>
      <c r="AF593" s="1">
        <f>(Table2[[#This Row],[Current Week High]]/Table2[[#This Row],[Close Price]])-1</f>
        <v>9.7997411671417733E-3</v>
      </c>
      <c r="AG593" s="1">
        <f>(Table2[[#This Row],[Close Price]]/Table2[[#This Row],[Current Month Low]])-1</f>
        <v>1.5736364603437636E-2</v>
      </c>
      <c r="AH593" s="1">
        <f>(Table2[[#This Row],[Current Month High]]/Table2[[#This Row],[Close Price]])-1</f>
        <v>5.8514179701818492E-2</v>
      </c>
      <c r="AI593">
        <v>6.3376646693148198</v>
      </c>
      <c r="AJ593">
        <v>28.398536177733298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-0.08</v>
      </c>
      <c r="AM593" t="s">
        <v>3202</v>
      </c>
      <c r="AN593">
        <v>-4.01</v>
      </c>
      <c r="AO593" t="s">
        <v>3202</v>
      </c>
      <c r="AP593">
        <v>7.7252073463419998E-3</v>
      </c>
      <c r="AQ593">
        <f>(Table2[[#This Row],[Sharpe Ratio]]-AVERAGE(Table2[Sharpe Ratio]))/_xlfn.STDEV.P(Table2[Sharpe Ratio])</f>
        <v>-0.66712965414656533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-3.3529425928766985</v>
      </c>
      <c r="AS593">
        <f>_xlfn.RANK.AVG(Table2[[#This Row],[1Y Return vs Nifty Z-Score]],Table2[1Y Return vs Nifty Z-Score])</f>
        <v>535</v>
      </c>
      <c r="AT593">
        <f>_xlfn.RANK.AVG(Table2[[#This Row],[6M Return vs Nifty Z-Score]],Table2[6M Return vs Nifty Z-Score])</f>
        <v>556</v>
      </c>
      <c r="AU593">
        <f>_xlfn.RANK.AVG(Table2[[#This Row],[Sharpe Ratio Z-Score]],Table2[Sharpe Ratio Z-Score])</f>
        <v>513</v>
      </c>
      <c r="AV593">
        <f>(Table2[[#This Row],[Rank 1Y]]+Table2[[#This Row],[Rank 6M]]+Table2[[#This Row],[Rank Sharpe]])/3</f>
        <v>534.66666666666663</v>
      </c>
    </row>
    <row r="594" spans="1:48" x14ac:dyDescent="0.3">
      <c r="A594" t="s">
        <v>1740</v>
      </c>
      <c r="B594" t="s">
        <v>1741</v>
      </c>
      <c r="C594" t="s">
        <v>3168</v>
      </c>
      <c r="D594" t="s">
        <v>885</v>
      </c>
      <c r="E594">
        <v>4758.5560629749998</v>
      </c>
      <c r="F594">
        <v>388.05</v>
      </c>
      <c r="G594">
        <v>-24.356096862406901</v>
      </c>
      <c r="H594">
        <f>(Table2[[#This Row],[1Y Return vs Nifty]]-AVERAGE(Table2[1Y Return vs Nifty]))/_xlfn.STDEV.P(Table2[1Y Return vs Nifty])</f>
        <v>-0.87443017041549775</v>
      </c>
      <c r="I594">
        <v>4.2435056456220401</v>
      </c>
      <c r="J594">
        <f>(Table2[[#This Row],[1M Return vs Nifty]]-AVERAGE(Table2[1M Return vs Nifty]))/_xlfn.STDEV.P(Table2[1M Return vs Nifty])</f>
        <v>0.44155382183490688</v>
      </c>
      <c r="K594">
        <v>0.21154832714680899</v>
      </c>
      <c r="L594">
        <f>(Table2[[#This Row],[6M Return vs Nifty]]-AVERAGE(Table2[6M Return vs Nifty]))/_xlfn.STDEV.P(Table2[6M Return vs Nifty])</f>
        <v>-0.45178136641665895</v>
      </c>
      <c r="M594">
        <v>-3.16764619904533</v>
      </c>
      <c r="N594">
        <f>(Table2[[#This Row],[1W Return vs Nifty]]-AVERAGE(Table2[1W Return vs Nifty]))/_xlfn.STDEV.P(Table2[1W Return vs Nifty])</f>
        <v>-0.2728333882407516</v>
      </c>
      <c r="O594">
        <v>385.66</v>
      </c>
      <c r="P594">
        <v>363.84764936261001</v>
      </c>
      <c r="Q594">
        <v>346.10998441879002</v>
      </c>
      <c r="R594">
        <v>46.948783061903498</v>
      </c>
      <c r="S594" s="1">
        <f>(Table2[[#This Row],[Close Price]]-Table2[[#This Row],[20D EMA]])/Table2[[#This Row],[20D EMA]]</f>
        <v>6.1971684903800919E-3</v>
      </c>
      <c r="T594" s="1">
        <f>(Table2[[#This Row],[Close Price]]-Table2[[#This Row],[50D EMA]])/Table2[[#This Row],[50D EMA]]</f>
        <v>6.6517815024469129E-2</v>
      </c>
      <c r="U594" s="1">
        <f>(Table2[[#This Row],[Close Price]]-Table2[[#This Row],[200D EMA]])/Table2[[#This Row],[200D EMA]]</f>
        <v>0.12117539935069582</v>
      </c>
      <c r="V594">
        <v>0.99586649307345299</v>
      </c>
      <c r="W594">
        <v>383.8</v>
      </c>
      <c r="X594">
        <v>397.6</v>
      </c>
      <c r="Y594">
        <v>383.8</v>
      </c>
      <c r="Z594">
        <v>415.8</v>
      </c>
      <c r="AA594">
        <v>383.8</v>
      </c>
      <c r="AB594">
        <v>415.8</v>
      </c>
      <c r="AC594" s="1">
        <f>(Table2[[#This Row],[Close Price]]/Table2[[#This Row],[Day Low]])-1</f>
        <v>1.1073475768629493E-2</v>
      </c>
      <c r="AD594" s="1">
        <f>(Table2[[#This Row],[Day High]]/Table2[[#This Row],[Close Price]])-1</f>
        <v>2.4610230640381481E-2</v>
      </c>
      <c r="AE594" s="1">
        <f>(Table2[[#This Row],[Close Price]]/Table2[[#This Row],[Current Week Low]])-1</f>
        <v>1.1073475768629493E-2</v>
      </c>
      <c r="AF594" s="1">
        <f>(Table2[[#This Row],[Current Week High]]/Table2[[#This Row],[Close Price]])-1</f>
        <v>7.1511403169694621E-2</v>
      </c>
      <c r="AG594" s="1">
        <f>(Table2[[#This Row],[Close Price]]/Table2[[#This Row],[Current Month Low]])-1</f>
        <v>1.1073475768629493E-2</v>
      </c>
      <c r="AH594" s="1">
        <f>(Table2[[#This Row],[Current Month High]]/Table2[[#This Row],[Close Price]])-1</f>
        <v>7.1511403169694621E-2</v>
      </c>
      <c r="AI594">
        <v>15.9386676974616</v>
      </c>
      <c r="AJ594">
        <v>44.821795111028102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0.17</v>
      </c>
      <c r="AM594" t="s">
        <v>3203</v>
      </c>
      <c r="AN594">
        <v>1.04</v>
      </c>
      <c r="AO594" t="s">
        <v>3203</v>
      </c>
      <c r="AP594">
        <v>1.0644228311108001E-2</v>
      </c>
      <c r="AQ594">
        <f>(Table2[[#This Row],[Sharpe Ratio]]-AVERAGE(Table2[Sharpe Ratio]))/_xlfn.STDEV.P(Table2[Sharpe Ratio])</f>
        <v>-0.63304634416732941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-1.7905374474053308</v>
      </c>
      <c r="AS594">
        <f>_xlfn.RANK.AVG(Table2[[#This Row],[1Y Return vs Nifty Z-Score]],Table2[1Y Return vs Nifty Z-Score])</f>
        <v>627</v>
      </c>
      <c r="AT594">
        <f>_xlfn.RANK.AVG(Table2[[#This Row],[6M Return vs Nifty Z-Score]],Table2[6M Return vs Nifty Z-Score])</f>
        <v>472</v>
      </c>
      <c r="AU594">
        <f>_xlfn.RANK.AVG(Table2[[#This Row],[Sharpe Ratio Z-Score]],Table2[Sharpe Ratio Z-Score])</f>
        <v>507</v>
      </c>
      <c r="AV594">
        <f>(Table2[[#This Row],[Rank 1Y]]+Table2[[#This Row],[Rank 6M]]+Table2[[#This Row],[Rank Sharpe]])/3</f>
        <v>535.33333333333337</v>
      </c>
    </row>
    <row r="595" spans="1:48" x14ac:dyDescent="0.3">
      <c r="A595" t="s">
        <v>1312</v>
      </c>
      <c r="B595" t="s">
        <v>1313</v>
      </c>
      <c r="C595" t="s">
        <v>3172</v>
      </c>
      <c r="D595" t="s">
        <v>276</v>
      </c>
      <c r="E595">
        <v>8763.0357535349995</v>
      </c>
      <c r="F595">
        <v>710.15</v>
      </c>
      <c r="G595">
        <v>-10.282663484385001</v>
      </c>
      <c r="H595">
        <f>(Table2[[#This Row],[1Y Return vs Nifty]]-AVERAGE(Table2[1Y Return vs Nifty]))/_xlfn.STDEV.P(Table2[1Y Return vs Nifty])</f>
        <v>-0.64193928284111557</v>
      </c>
      <c r="I595">
        <v>-4.0482687149648697</v>
      </c>
      <c r="J595">
        <f>(Table2[[#This Row],[1M Return vs Nifty]]-AVERAGE(Table2[1M Return vs Nifty]))/_xlfn.STDEV.P(Table2[1M Return vs Nifty])</f>
        <v>-0.34276143701949768</v>
      </c>
      <c r="K595">
        <v>-2.5610927257831602</v>
      </c>
      <c r="L595">
        <f>(Table2[[#This Row],[6M Return vs Nifty]]-AVERAGE(Table2[6M Return vs Nifty]))/_xlfn.STDEV.P(Table2[6M Return vs Nifty])</f>
        <v>-0.53785497242596969</v>
      </c>
      <c r="M595">
        <v>-4.1163547620931196</v>
      </c>
      <c r="N595">
        <f>(Table2[[#This Row],[1W Return vs Nifty]]-AVERAGE(Table2[1W Return vs Nifty]))/_xlfn.STDEV.P(Table2[1W Return vs Nifty])</f>
        <v>-0.49250103906729614</v>
      </c>
      <c r="O595">
        <v>732.06</v>
      </c>
      <c r="P595">
        <v>724.648925408541</v>
      </c>
      <c r="Q595">
        <v>672.57292885993604</v>
      </c>
      <c r="R595">
        <v>39.697179689538103</v>
      </c>
      <c r="S595" s="1">
        <f>(Table2[[#This Row],[Close Price]]-Table2[[#This Row],[20D EMA]])/Table2[[#This Row],[20D EMA]]</f>
        <v>-2.9929240772614225E-2</v>
      </c>
      <c r="T595" s="1">
        <f>(Table2[[#This Row],[Close Price]]-Table2[[#This Row],[50D EMA]])/Table2[[#This Row],[50D EMA]]</f>
        <v>-2.0008206595168623E-2</v>
      </c>
      <c r="U595" s="1">
        <f>(Table2[[#This Row],[Close Price]]-Table2[[#This Row],[200D EMA]])/Table2[[#This Row],[200D EMA]]</f>
        <v>5.5870626853447736E-2</v>
      </c>
      <c r="V595">
        <v>0.52617400813671</v>
      </c>
      <c r="W595">
        <v>704.6</v>
      </c>
      <c r="X595">
        <v>720.35</v>
      </c>
      <c r="Y595">
        <v>699</v>
      </c>
      <c r="Z595">
        <v>734</v>
      </c>
      <c r="AA595">
        <v>699</v>
      </c>
      <c r="AB595">
        <v>753.85</v>
      </c>
      <c r="AC595" s="1">
        <f>(Table2[[#This Row],[Close Price]]/Table2[[#This Row],[Day Low]])-1</f>
        <v>7.8768095373260572E-3</v>
      </c>
      <c r="AD595" s="1">
        <f>(Table2[[#This Row],[Day High]]/Table2[[#This Row],[Close Price]])-1</f>
        <v>1.436316271210325E-2</v>
      </c>
      <c r="AE595" s="1">
        <f>(Table2[[#This Row],[Close Price]]/Table2[[#This Row],[Current Week Low]])-1</f>
        <v>1.5951359084406258E-2</v>
      </c>
      <c r="AF595" s="1">
        <f>(Table2[[#This Row],[Current Week High]]/Table2[[#This Row],[Close Price]])-1</f>
        <v>3.3584453988593888E-2</v>
      </c>
      <c r="AG595" s="1">
        <f>(Table2[[#This Row],[Close Price]]/Table2[[#This Row],[Current Month Low]])-1</f>
        <v>1.5951359084406258E-2</v>
      </c>
      <c r="AH595" s="1">
        <f>(Table2[[#This Row],[Current Month High]]/Table2[[#This Row],[Close Price]])-1</f>
        <v>6.1536295148912235E-2</v>
      </c>
      <c r="AI595">
        <v>17.960994156164201</v>
      </c>
      <c r="AJ595">
        <v>39.2314478972649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</v>
      </c>
      <c r="AM595" t="s">
        <v>3204</v>
      </c>
      <c r="AN595">
        <v>-8.41</v>
      </c>
      <c r="AO595" t="s">
        <v>3202</v>
      </c>
      <c r="AQ595">
        <f>(Table2[[#This Row],[Sharpe Ratio]]-AVERAGE(Table2[Sharpe Ratio]))/_xlfn.STDEV.P(Table2[Sharpe Ratio])</f>
        <v>-0.7573313484192038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-2.7723880797730827</v>
      </c>
      <c r="AS595">
        <f>_xlfn.RANK.AVG(Table2[[#This Row],[1Y Return vs Nifty Z-Score]],Table2[1Y Return vs Nifty Z-Score])</f>
        <v>545</v>
      </c>
      <c r="AT595">
        <f>_xlfn.RANK.AVG(Table2[[#This Row],[6M Return vs Nifty Z-Score]],Table2[6M Return vs Nifty Z-Score])</f>
        <v>502</v>
      </c>
      <c r="AU595">
        <f>_xlfn.RANK.AVG(Table2[[#This Row],[Sharpe Ratio Z-Score]],Table2[Sharpe Ratio Z-Score])</f>
        <v>563.5</v>
      </c>
      <c r="AV595">
        <f>(Table2[[#This Row],[Rank 1Y]]+Table2[[#This Row],[Rank 6M]]+Table2[[#This Row],[Rank Sharpe]])/3</f>
        <v>536.83333333333337</v>
      </c>
    </row>
    <row r="596" spans="1:48" x14ac:dyDescent="0.3">
      <c r="A596" t="s">
        <v>1947</v>
      </c>
      <c r="B596" t="s">
        <v>1948</v>
      </c>
      <c r="C596" t="s">
        <v>3170</v>
      </c>
      <c r="D596" t="s">
        <v>538</v>
      </c>
      <c r="E596">
        <v>3684.66300516</v>
      </c>
      <c r="F596">
        <v>330.8</v>
      </c>
      <c r="G596">
        <v>-19.932659628545501</v>
      </c>
      <c r="H596">
        <f>(Table2[[#This Row],[1Y Return vs Nifty]]-AVERAGE(Table2[1Y Return vs Nifty]))/_xlfn.STDEV.P(Table2[1Y Return vs Nifty])</f>
        <v>-0.80135568880136332</v>
      </c>
      <c r="I596">
        <v>-12.125811411959001</v>
      </c>
      <c r="J596">
        <f>(Table2[[#This Row],[1M Return vs Nifty]]-AVERAGE(Table2[1M Return vs Nifty]))/_xlfn.STDEV.P(Table2[1M Return vs Nifty])</f>
        <v>-1.1068126178396216</v>
      </c>
      <c r="K596">
        <v>2.7273073820526998</v>
      </c>
      <c r="L596">
        <f>(Table2[[#This Row],[6M Return vs Nifty]]-AVERAGE(Table2[6M Return vs Nifty]))/_xlfn.STDEV.P(Table2[6M Return vs Nifty])</f>
        <v>-0.37368238080238403</v>
      </c>
      <c r="M596">
        <v>-3.3879702267387302</v>
      </c>
      <c r="N596">
        <f>(Table2[[#This Row],[1W Return vs Nifty]]-AVERAGE(Table2[1W Return vs Nifty]))/_xlfn.STDEV.P(Table2[1W Return vs Nifty])</f>
        <v>-0.32384806595017351</v>
      </c>
      <c r="O596">
        <v>339.31</v>
      </c>
      <c r="P596">
        <v>349.80812649339299</v>
      </c>
      <c r="Q596">
        <v>332.88293275741597</v>
      </c>
      <c r="R596">
        <v>41.986618778118</v>
      </c>
      <c r="S596" s="1">
        <f>(Table2[[#This Row],[Close Price]]-Table2[[#This Row],[20D EMA]])/Table2[[#This Row],[20D EMA]]</f>
        <v>-2.5080310040965462E-2</v>
      </c>
      <c r="T596" s="1">
        <f>(Table2[[#This Row],[Close Price]]-Table2[[#This Row],[50D EMA]])/Table2[[#This Row],[50D EMA]]</f>
        <v>-5.4338721870007774E-2</v>
      </c>
      <c r="U596" s="1">
        <f>(Table2[[#This Row],[Close Price]]-Table2[[#This Row],[200D EMA]])/Table2[[#This Row],[200D EMA]]</f>
        <v>-6.2572530834251877E-3</v>
      </c>
      <c r="V596">
        <v>0.15335915173988199</v>
      </c>
      <c r="W596">
        <v>327</v>
      </c>
      <c r="X596">
        <v>333</v>
      </c>
      <c r="Y596">
        <v>325</v>
      </c>
      <c r="Z596">
        <v>337.75</v>
      </c>
      <c r="AA596">
        <v>325</v>
      </c>
      <c r="AB596">
        <v>348</v>
      </c>
      <c r="AC596" s="1">
        <f>(Table2[[#This Row],[Close Price]]/Table2[[#This Row],[Day Low]])-1</f>
        <v>1.1620795107033732E-2</v>
      </c>
      <c r="AD596" s="1">
        <f>(Table2[[#This Row],[Day High]]/Table2[[#This Row],[Close Price]])-1</f>
        <v>6.6505441354292039E-3</v>
      </c>
      <c r="AE596" s="1">
        <f>(Table2[[#This Row],[Close Price]]/Table2[[#This Row],[Current Week Low]])-1</f>
        <v>1.7846153846153845E-2</v>
      </c>
      <c r="AF596" s="1">
        <f>(Table2[[#This Row],[Current Week High]]/Table2[[#This Row],[Close Price]])-1</f>
        <v>2.1009673518742389E-2</v>
      </c>
      <c r="AG596" s="1">
        <f>(Table2[[#This Row],[Close Price]]/Table2[[#This Row],[Current Month Low]])-1</f>
        <v>1.7846153846153845E-2</v>
      </c>
      <c r="AH596" s="1">
        <f>(Table2[[#This Row],[Current Month High]]/Table2[[#This Row],[Close Price]])-1</f>
        <v>5.1995163240628806E-2</v>
      </c>
      <c r="AI596">
        <v>36.608222490930999</v>
      </c>
      <c r="AJ596">
        <v>40.586485337866499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-0.22</v>
      </c>
      <c r="AM596" t="s">
        <v>3202</v>
      </c>
      <c r="AN596">
        <v>0.41</v>
      </c>
      <c r="AO596" t="s">
        <v>3203</v>
      </c>
      <c r="AQ596">
        <f>(Table2[[#This Row],[Sharpe Ratio]]-AVERAGE(Table2[Sharpe Ratio]))/_xlfn.STDEV.P(Table2[Sharpe Ratio])</f>
        <v>-0.7573313484192038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602</v>
      </c>
      <c r="AT596">
        <f>_xlfn.RANK.AVG(Table2[[#This Row],[6M Return vs Nifty Z-Score]],Table2[6M Return vs Nifty Z-Score])</f>
        <v>445</v>
      </c>
      <c r="AU596">
        <f>_xlfn.RANK.AVG(Table2[[#This Row],[Sharpe Ratio Z-Score]],Table2[Sharpe Ratio Z-Score])</f>
        <v>563.5</v>
      </c>
      <c r="AV596">
        <f>(Table2[[#This Row],[Rank 1Y]]+Table2[[#This Row],[Rank 6M]]+Table2[[#This Row],[Rank Sharpe]])/3</f>
        <v>536.83333333333337</v>
      </c>
    </row>
    <row r="597" spans="1:48" x14ac:dyDescent="0.3">
      <c r="A597" t="s">
        <v>1691</v>
      </c>
      <c r="B597" t="s">
        <v>1692</v>
      </c>
      <c r="C597" t="s">
        <v>3164</v>
      </c>
      <c r="D597" t="s">
        <v>206</v>
      </c>
      <c r="E597">
        <v>5092.1644221400002</v>
      </c>
      <c r="F597">
        <v>127.64</v>
      </c>
      <c r="G597">
        <v>-15.948093382632999</v>
      </c>
      <c r="H597">
        <f>(Table2[[#This Row],[1Y Return vs Nifty]]-AVERAGE(Table2[1Y Return vs Nifty]))/_xlfn.STDEV.P(Table2[1Y Return vs Nifty])</f>
        <v>-0.73553128630994169</v>
      </c>
      <c r="I597">
        <v>-6.6492327748349904</v>
      </c>
      <c r="J597">
        <f>(Table2[[#This Row],[1M Return vs Nifty]]-AVERAGE(Table2[1M Return vs Nifty]))/_xlfn.STDEV.P(Table2[1M Return vs Nifty])</f>
        <v>-0.58878547375457868</v>
      </c>
      <c r="K597">
        <v>-5.45425072159395</v>
      </c>
      <c r="L597">
        <f>(Table2[[#This Row],[6M Return vs Nifty]]-AVERAGE(Table2[6M Return vs Nifty]))/_xlfn.STDEV.P(Table2[6M Return vs Nifty])</f>
        <v>-0.62766989498543713</v>
      </c>
      <c r="M597">
        <v>-3.4241898066243901</v>
      </c>
      <c r="N597">
        <f>(Table2[[#This Row],[1W Return vs Nifty]]-AVERAGE(Table2[1W Return vs Nifty]))/_xlfn.STDEV.P(Table2[1W Return vs Nifty])</f>
        <v>-0.33223448759461111</v>
      </c>
      <c r="O597">
        <v>126.09</v>
      </c>
      <c r="P597">
        <v>127.42566363133101</v>
      </c>
      <c r="Q597">
        <v>124.113018158005</v>
      </c>
      <c r="R597">
        <v>56.151789722469701</v>
      </c>
      <c r="S597" s="1">
        <f>(Table2[[#This Row],[Close Price]]-Table2[[#This Row],[20D EMA]])/Table2[[#This Row],[20D EMA]]</f>
        <v>1.2292806725354882E-2</v>
      </c>
      <c r="T597" s="1">
        <f>(Table2[[#This Row],[Close Price]]-Table2[[#This Row],[50D EMA]])/Table2[[#This Row],[50D EMA]]</f>
        <v>1.6820502445183646E-3</v>
      </c>
      <c r="U597" s="1">
        <f>(Table2[[#This Row],[Close Price]]-Table2[[#This Row],[200D EMA]])/Table2[[#This Row],[200D EMA]]</f>
        <v>2.8417501196408651E-2</v>
      </c>
      <c r="V597">
        <v>1.0614072920487201</v>
      </c>
      <c r="W597">
        <v>119.78</v>
      </c>
      <c r="X597">
        <v>128.34</v>
      </c>
      <c r="Y597">
        <v>117.76</v>
      </c>
      <c r="Z597">
        <v>128.34</v>
      </c>
      <c r="AA597">
        <v>117.76</v>
      </c>
      <c r="AB597">
        <v>128.34</v>
      </c>
      <c r="AC597" s="1">
        <f>(Table2[[#This Row],[Close Price]]/Table2[[#This Row],[Day Low]])-1</f>
        <v>6.5620303890465914E-2</v>
      </c>
      <c r="AD597" s="1">
        <f>(Table2[[#This Row],[Day High]]/Table2[[#This Row],[Close Price]])-1</f>
        <v>5.4841742400502103E-3</v>
      </c>
      <c r="AE597" s="1">
        <f>(Table2[[#This Row],[Close Price]]/Table2[[#This Row],[Current Week Low]])-1</f>
        <v>8.3899456521739024E-2</v>
      </c>
      <c r="AF597" s="1">
        <f>(Table2[[#This Row],[Current Week High]]/Table2[[#This Row],[Close Price]])-1</f>
        <v>5.4841742400502103E-3</v>
      </c>
      <c r="AG597" s="1">
        <f>(Table2[[#This Row],[Close Price]]/Table2[[#This Row],[Current Month Low]])-1</f>
        <v>8.3899456521739024E-2</v>
      </c>
      <c r="AH597" s="1">
        <f>(Table2[[#This Row],[Current Month High]]/Table2[[#This Row],[Close Price]])-1</f>
        <v>5.4841742400502103E-3</v>
      </c>
      <c r="AI597">
        <v>17.251645252271999</v>
      </c>
      <c r="AJ597">
        <v>24.7093307278944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-0.03</v>
      </c>
      <c r="AM597" t="s">
        <v>3202</v>
      </c>
      <c r="AN597">
        <v>2.19</v>
      </c>
      <c r="AO597" t="s">
        <v>3203</v>
      </c>
      <c r="AP597">
        <v>1.2126716052450999E-2</v>
      </c>
      <c r="AQ597">
        <f>(Table2[[#This Row],[Sharpe Ratio]]-AVERAGE(Table2[Sharpe Ratio]))/_xlfn.STDEV.P(Table2[Sharpe Ratio])</f>
        <v>-0.6157364002380088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578</v>
      </c>
      <c r="AT597">
        <f>_xlfn.RANK.AVG(Table2[[#This Row],[6M Return vs Nifty Z-Score]],Table2[6M Return vs Nifty Z-Score])</f>
        <v>537</v>
      </c>
      <c r="AU597">
        <f>_xlfn.RANK.AVG(Table2[[#This Row],[Sharpe Ratio Z-Score]],Table2[Sharpe Ratio Z-Score])</f>
        <v>499</v>
      </c>
      <c r="AV597">
        <f>(Table2[[#This Row],[Rank 1Y]]+Table2[[#This Row],[Rank 6M]]+Table2[[#This Row],[Rank Sharpe]])/3</f>
        <v>538</v>
      </c>
    </row>
    <row r="598" spans="1:48" x14ac:dyDescent="0.3">
      <c r="A598" t="s">
        <v>1359</v>
      </c>
      <c r="B598" t="s">
        <v>1360</v>
      </c>
      <c r="C598" t="s">
        <v>3171</v>
      </c>
      <c r="D598" t="s">
        <v>144</v>
      </c>
      <c r="E598">
        <v>8413.3156781399994</v>
      </c>
      <c r="F598">
        <v>542.04999999999995</v>
      </c>
      <c r="G598">
        <v>-31.396458104105601</v>
      </c>
      <c r="H598">
        <f>(Table2[[#This Row],[1Y Return vs Nifty]]-AVERAGE(Table2[1Y Return vs Nifty]))/_xlfn.STDEV.P(Table2[1Y Return vs Nifty])</f>
        <v>-0.99073582163512031</v>
      </c>
      <c r="I598">
        <v>-6.6501438244302999</v>
      </c>
      <c r="J598">
        <f>(Table2[[#This Row],[1M Return vs Nifty]]-AVERAGE(Table2[1M Return vs Nifty]))/_xlfn.STDEV.P(Table2[1M Return vs Nifty])</f>
        <v>-0.58887164953169224</v>
      </c>
      <c r="K598">
        <v>-15.967721657581899</v>
      </c>
      <c r="L598">
        <f>(Table2[[#This Row],[6M Return vs Nifty]]-AVERAGE(Table2[6M Return vs Nifty]))/_xlfn.STDEV.P(Table2[6M Return vs Nifty])</f>
        <v>-0.95404909007752647</v>
      </c>
      <c r="M598">
        <v>-3.51405658639109</v>
      </c>
      <c r="N598">
        <f>(Table2[[#This Row],[1W Return vs Nifty]]-AVERAGE(Table2[1W Return vs Nifty]))/_xlfn.STDEV.P(Table2[1W Return vs Nifty])</f>
        <v>-0.35304258943705541</v>
      </c>
      <c r="O598">
        <v>565.22</v>
      </c>
      <c r="P598">
        <v>580.16504183176005</v>
      </c>
      <c r="Q598">
        <v>573.33439772856104</v>
      </c>
      <c r="R598">
        <v>30.988991215820899</v>
      </c>
      <c r="S598" s="1">
        <f>(Table2[[#This Row],[Close Price]]-Table2[[#This Row],[20D EMA]])/Table2[[#This Row],[20D EMA]]</f>
        <v>-4.0992887725133702E-2</v>
      </c>
      <c r="T598" s="1">
        <f>(Table2[[#This Row],[Close Price]]-Table2[[#This Row],[50D EMA]])/Table2[[#This Row],[50D EMA]]</f>
        <v>-6.5696894992878493E-2</v>
      </c>
      <c r="U598" s="1">
        <f>(Table2[[#This Row],[Close Price]]-Table2[[#This Row],[200D EMA]])/Table2[[#This Row],[200D EMA]]</f>
        <v>-5.4565708690257841E-2</v>
      </c>
      <c r="V598">
        <v>0.68586390411380704</v>
      </c>
      <c r="W598">
        <v>533.54999999999995</v>
      </c>
      <c r="X598">
        <v>551</v>
      </c>
      <c r="Y598">
        <v>533.54999999999995</v>
      </c>
      <c r="Z598">
        <v>560.45000000000005</v>
      </c>
      <c r="AA598">
        <v>533.54999999999995</v>
      </c>
      <c r="AB598">
        <v>573.95000000000005</v>
      </c>
      <c r="AC598" s="1">
        <f>(Table2[[#This Row],[Close Price]]/Table2[[#This Row],[Day Low]])-1</f>
        <v>1.5931028019867011E-2</v>
      </c>
      <c r="AD598" s="1">
        <f>(Table2[[#This Row],[Day High]]/Table2[[#This Row],[Close Price]])-1</f>
        <v>1.6511391938013098E-2</v>
      </c>
      <c r="AE598" s="1">
        <f>(Table2[[#This Row],[Close Price]]/Table2[[#This Row],[Current Week Low]])-1</f>
        <v>1.5931028019867011E-2</v>
      </c>
      <c r="AF598" s="1">
        <f>(Table2[[#This Row],[Current Week High]]/Table2[[#This Row],[Close Price]])-1</f>
        <v>3.3945208006641581E-2</v>
      </c>
      <c r="AG598" s="1">
        <f>(Table2[[#This Row],[Close Price]]/Table2[[#This Row],[Current Month Low]])-1</f>
        <v>1.5931028019867011E-2</v>
      </c>
      <c r="AH598" s="1">
        <f>(Table2[[#This Row],[Current Month High]]/Table2[[#This Row],[Close Price]])-1</f>
        <v>5.8850659533253635E-2</v>
      </c>
      <c r="AI598">
        <v>25.2282999723272</v>
      </c>
      <c r="AJ598">
        <v>14.115789473684099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-0.06</v>
      </c>
      <c r="AM598" t="s">
        <v>3202</v>
      </c>
      <c r="AN598">
        <v>-8.49</v>
      </c>
      <c r="AO598" t="s">
        <v>3202</v>
      </c>
      <c r="AP598">
        <v>7.4623719923108997E-2</v>
      </c>
      <c r="AQ598">
        <f>(Table2[[#This Row],[Sharpe Ratio]]-AVERAGE(Table2[Sharpe Ratio]))/_xlfn.STDEV.P(Table2[Sharpe Ratio])</f>
        <v>0.11399619894800017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667</v>
      </c>
      <c r="AT598">
        <f>_xlfn.RANK.AVG(Table2[[#This Row],[6M Return vs Nifty Z-Score]],Table2[6M Return vs Nifty Z-Score])</f>
        <v>636</v>
      </c>
      <c r="AU598">
        <f>_xlfn.RANK.AVG(Table2[[#This Row],[Sharpe Ratio Z-Score]],Table2[Sharpe Ratio Z-Score])</f>
        <v>312</v>
      </c>
      <c r="AV598">
        <f>(Table2[[#This Row],[Rank 1Y]]+Table2[[#This Row],[Rank 6M]]+Table2[[#This Row],[Rank Sharpe]])/3</f>
        <v>538.33333333333337</v>
      </c>
    </row>
    <row r="599" spans="1:48" x14ac:dyDescent="0.3">
      <c r="A599" t="s">
        <v>892</v>
      </c>
      <c r="B599" t="s">
        <v>893</v>
      </c>
      <c r="C599" t="s">
        <v>3158</v>
      </c>
      <c r="D599" t="s">
        <v>51</v>
      </c>
      <c r="E599">
        <v>17573.696223515999</v>
      </c>
      <c r="F599">
        <v>213.03</v>
      </c>
      <c r="G599">
        <v>-18.492641432388002</v>
      </c>
      <c r="H599">
        <f>(Table2[[#This Row],[1Y Return vs Nifty]]-AVERAGE(Table2[1Y Return vs Nifty]))/_xlfn.STDEV.P(Table2[1Y Return vs Nifty])</f>
        <v>-0.77756681656562643</v>
      </c>
      <c r="I599">
        <v>-1.31191740401094</v>
      </c>
      <c r="J599">
        <f>(Table2[[#This Row],[1M Return vs Nifty]]-AVERAGE(Table2[1M Return vs Nifty]))/_xlfn.STDEV.P(Table2[1M Return vs Nifty])</f>
        <v>-8.3931180256998097E-2</v>
      </c>
      <c r="K599">
        <v>-17.406604792599399</v>
      </c>
      <c r="L599">
        <f>(Table2[[#This Row],[6M Return vs Nifty]]-AVERAGE(Table2[6M Return vs Nifty]))/_xlfn.STDEV.P(Table2[6M Return vs Nifty])</f>
        <v>-0.99871764171931243</v>
      </c>
      <c r="M599">
        <v>-1.29865915038857</v>
      </c>
      <c r="N599">
        <f>(Table2[[#This Row],[1W Return vs Nifty]]-AVERAGE(Table2[1W Return vs Nifty]))/_xlfn.STDEV.P(Table2[1W Return vs Nifty])</f>
        <v>0.15991910329861914</v>
      </c>
      <c r="O599">
        <v>211.83</v>
      </c>
      <c r="P599">
        <v>212.415901944528</v>
      </c>
      <c r="Q599">
        <v>212.04536137486599</v>
      </c>
      <c r="R599">
        <v>53.2266354259677</v>
      </c>
      <c r="S599" s="1">
        <f>(Table2[[#This Row],[Close Price]]-Table2[[#This Row],[20D EMA]])/Table2[[#This Row],[20D EMA]]</f>
        <v>5.664919983005186E-3</v>
      </c>
      <c r="T599" s="1">
        <f>(Table2[[#This Row],[Close Price]]-Table2[[#This Row],[50D EMA]])/Table2[[#This Row],[50D EMA]]</f>
        <v>2.8910173383929105E-3</v>
      </c>
      <c r="U599" s="1">
        <f>(Table2[[#This Row],[Close Price]]-Table2[[#This Row],[200D EMA]])/Table2[[#This Row],[200D EMA]]</f>
        <v>4.6435282467382523E-3</v>
      </c>
      <c r="V599">
        <v>1.45083222044884</v>
      </c>
      <c r="W599">
        <v>209</v>
      </c>
      <c r="X599">
        <v>213.8</v>
      </c>
      <c r="Y599">
        <v>209</v>
      </c>
      <c r="Z599">
        <v>215.46</v>
      </c>
      <c r="AA599">
        <v>205.55</v>
      </c>
      <c r="AB599">
        <v>217.95</v>
      </c>
      <c r="AC599" s="1">
        <f>(Table2[[#This Row],[Close Price]]/Table2[[#This Row],[Day Low]])-1</f>
        <v>1.928229665071779E-2</v>
      </c>
      <c r="AD599" s="1">
        <f>(Table2[[#This Row],[Day High]]/Table2[[#This Row],[Close Price]])-1</f>
        <v>3.6145143876449293E-3</v>
      </c>
      <c r="AE599" s="1">
        <f>(Table2[[#This Row],[Close Price]]/Table2[[#This Row],[Current Week Low]])-1</f>
        <v>1.928229665071779E-2</v>
      </c>
      <c r="AF599" s="1">
        <f>(Table2[[#This Row],[Current Week High]]/Table2[[#This Row],[Close Price]])-1</f>
        <v>1.1406844106463865E-2</v>
      </c>
      <c r="AG599" s="1">
        <f>(Table2[[#This Row],[Close Price]]/Table2[[#This Row],[Current Month Low]])-1</f>
        <v>3.6390172707370327E-2</v>
      </c>
      <c r="AH599" s="1">
        <f>(Table2[[#This Row],[Current Month High]]/Table2[[#This Row],[Close Price]])-1</f>
        <v>2.3095338684692157E-2</v>
      </c>
      <c r="AI599">
        <v>35.778998263155401</v>
      </c>
      <c r="AJ599">
        <v>16.393935254746602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-0.02</v>
      </c>
      <c r="AM599" t="s">
        <v>3202</v>
      </c>
      <c r="AN599">
        <v>-0.22</v>
      </c>
      <c r="AO599" t="s">
        <v>3202</v>
      </c>
      <c r="AP599">
        <v>5.3813699380544998E-2</v>
      </c>
      <c r="AQ599">
        <f>(Table2[[#This Row],[Sharpe Ratio]]-AVERAGE(Table2[Sharpe Ratio]))/_xlfn.STDEV.P(Table2[Sharpe Ratio])</f>
        <v>-0.1289874552935289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592</v>
      </c>
      <c r="AT599">
        <f>_xlfn.RANK.AVG(Table2[[#This Row],[6M Return vs Nifty Z-Score]],Table2[6M Return vs Nifty Z-Score])</f>
        <v>650</v>
      </c>
      <c r="AU599">
        <f>_xlfn.RANK.AVG(Table2[[#This Row],[Sharpe Ratio Z-Score]],Table2[Sharpe Ratio Z-Score])</f>
        <v>382</v>
      </c>
      <c r="AV599">
        <f>(Table2[[#This Row],[Rank 1Y]]+Table2[[#This Row],[Rank 6M]]+Table2[[#This Row],[Rank Sharpe]])/3</f>
        <v>541.33333333333337</v>
      </c>
    </row>
    <row r="600" spans="1:48" x14ac:dyDescent="0.3">
      <c r="A600" t="s">
        <v>16</v>
      </c>
      <c r="B600" t="s">
        <v>17</v>
      </c>
      <c r="C600" t="s">
        <v>3156</v>
      </c>
      <c r="D600" t="s">
        <v>18</v>
      </c>
      <c r="E600">
        <v>2002533.1389834399</v>
      </c>
      <c r="F600">
        <v>2959.6</v>
      </c>
      <c r="G600">
        <v>-5.6353991219921502</v>
      </c>
      <c r="H600">
        <f>(Table2[[#This Row],[1Y Return vs Nifty]]-AVERAGE(Table2[1Y Return vs Nifty]))/_xlfn.STDEV.P(Table2[1Y Return vs Nifty])</f>
        <v>-0.56516721255918911</v>
      </c>
      <c r="I600">
        <v>-5.40335553765164</v>
      </c>
      <c r="J600">
        <f>(Table2[[#This Row],[1M Return vs Nifty]]-AVERAGE(Table2[1M Return vs Nifty]))/_xlfn.STDEV.P(Table2[1M Return vs Nifty])</f>
        <v>-0.47093849851282782</v>
      </c>
      <c r="K600">
        <v>-13.373071476806601</v>
      </c>
      <c r="L600">
        <f>(Table2[[#This Row],[6M Return vs Nifty]]-AVERAGE(Table2[6M Return vs Nifty]))/_xlfn.STDEV.P(Table2[6M Return vs Nifty])</f>
        <v>-0.87350101583039785</v>
      </c>
      <c r="M600">
        <v>-5.5373662855977797</v>
      </c>
      <c r="N600">
        <f>(Table2[[#This Row],[1W Return vs Nifty]]-AVERAGE(Table2[1W Return vs Nifty]))/_xlfn.STDEV.P(Table2[1W Return vs Nifty])</f>
        <v>-0.82152754449159016</v>
      </c>
      <c r="O600">
        <v>2973.44</v>
      </c>
      <c r="P600">
        <v>2985.43475909075</v>
      </c>
      <c r="Q600">
        <v>2853.0025925017198</v>
      </c>
      <c r="R600">
        <v>47.966710876969501</v>
      </c>
      <c r="S600" s="1">
        <f>(Table2[[#This Row],[Close Price]]-Table2[[#This Row],[20D EMA]])/Table2[[#This Row],[20D EMA]]</f>
        <v>-4.6545415411106813E-3</v>
      </c>
      <c r="T600" s="1">
        <f>(Table2[[#This Row],[Close Price]]-Table2[[#This Row],[50D EMA]])/Table2[[#This Row],[50D EMA]]</f>
        <v>-8.6536002878918796E-3</v>
      </c>
      <c r="U600" s="1">
        <f>(Table2[[#This Row],[Close Price]]-Table2[[#This Row],[200D EMA]])/Table2[[#This Row],[200D EMA]]</f>
        <v>3.7363235413259026E-2</v>
      </c>
      <c r="V600">
        <v>1.4721375539207799</v>
      </c>
      <c r="W600">
        <v>2891.75</v>
      </c>
      <c r="X600">
        <v>2972</v>
      </c>
      <c r="Y600">
        <v>2891.75</v>
      </c>
      <c r="Z600">
        <v>2972</v>
      </c>
      <c r="AA600">
        <v>2891.75</v>
      </c>
      <c r="AB600">
        <v>3053.6</v>
      </c>
      <c r="AC600" s="1">
        <f>(Table2[[#This Row],[Close Price]]/Table2[[#This Row],[Day Low]])-1</f>
        <v>2.3463300769430262E-2</v>
      </c>
      <c r="AD600" s="1">
        <f>(Table2[[#This Row],[Day High]]/Table2[[#This Row],[Close Price]])-1</f>
        <v>4.1897553723475589E-3</v>
      </c>
      <c r="AE600" s="1">
        <f>(Table2[[#This Row],[Close Price]]/Table2[[#This Row],[Current Week Low]])-1</f>
        <v>2.3463300769430262E-2</v>
      </c>
      <c r="AF600" s="1">
        <f>(Table2[[#This Row],[Current Week High]]/Table2[[#This Row],[Close Price]])-1</f>
        <v>4.1897553723475589E-3</v>
      </c>
      <c r="AG600" s="1">
        <f>(Table2[[#This Row],[Close Price]]/Table2[[#This Row],[Current Month Low]])-1</f>
        <v>2.3463300769430262E-2</v>
      </c>
      <c r="AH600" s="1">
        <f>(Table2[[#This Row],[Current Month High]]/Table2[[#This Row],[Close Price]])-1</f>
        <v>3.1761048790377E-2</v>
      </c>
      <c r="AI600">
        <v>8.7173942424652004</v>
      </c>
      <c r="AJ600">
        <v>33.297302166373797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-0.04</v>
      </c>
      <c r="AM600" t="s">
        <v>3202</v>
      </c>
      <c r="AN600">
        <v>-1.38</v>
      </c>
      <c r="AO600" t="s">
        <v>3202</v>
      </c>
      <c r="AP600">
        <v>7.9797775470109994E-3</v>
      </c>
      <c r="AQ600">
        <f>(Table2[[#This Row],[Sharpe Ratio]]-AVERAGE(Table2[Sharpe Ratio]))/_xlfn.STDEV.P(Table2[Sharpe Ratio])</f>
        <v>-0.66415722086650031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506</v>
      </c>
      <c r="AT600">
        <f>_xlfn.RANK.AVG(Table2[[#This Row],[6M Return vs Nifty Z-Score]],Table2[6M Return vs Nifty Z-Score])</f>
        <v>610</v>
      </c>
      <c r="AU600">
        <f>_xlfn.RANK.AVG(Table2[[#This Row],[Sharpe Ratio Z-Score]],Table2[Sharpe Ratio Z-Score])</f>
        <v>512</v>
      </c>
      <c r="AV600">
        <f>(Table2[[#This Row],[Rank 1Y]]+Table2[[#This Row],[Rank 6M]]+Table2[[#This Row],[Rank Sharpe]])/3</f>
        <v>542.66666666666663</v>
      </c>
    </row>
    <row r="601" spans="1:48" x14ac:dyDescent="0.3">
      <c r="A601" t="s">
        <v>2005</v>
      </c>
      <c r="B601" t="s">
        <v>2006</v>
      </c>
      <c r="C601" t="s">
        <v>3174</v>
      </c>
      <c r="D601" t="s">
        <v>1599</v>
      </c>
      <c r="E601">
        <v>3438.6665643809902</v>
      </c>
      <c r="F601">
        <v>152.01</v>
      </c>
      <c r="G601">
        <v>-24.555061254519199</v>
      </c>
      <c r="H601">
        <f>(Table2[[#This Row],[1Y Return vs Nifty]]-AVERAGE(Table2[1Y Return vs Nifty]))/_xlfn.STDEV.P(Table2[1Y Return vs Nifty])</f>
        <v>-0.877717030620494</v>
      </c>
      <c r="I601">
        <v>-11.7139831501819</v>
      </c>
      <c r="J601">
        <f>(Table2[[#This Row],[1M Return vs Nifty]]-AVERAGE(Table2[1M Return vs Nifty]))/_xlfn.STDEV.P(Table2[1M Return vs Nifty])</f>
        <v>-1.0678579652293685</v>
      </c>
      <c r="K601">
        <v>-7.5914384958735202</v>
      </c>
      <c r="L601">
        <f>(Table2[[#This Row],[6M Return vs Nifty]]-AVERAGE(Table2[6M Return vs Nifty]))/_xlfn.STDEV.P(Table2[6M Return vs Nifty])</f>
        <v>-0.69401654965134196</v>
      </c>
      <c r="M601">
        <v>-4.4379270310057102</v>
      </c>
      <c r="N601">
        <f>(Table2[[#This Row],[1W Return vs Nifty]]-AVERAGE(Table2[1W Return vs Nifty]))/_xlfn.STDEV.P(Table2[1W Return vs Nifty])</f>
        <v>-0.5669591262337681</v>
      </c>
      <c r="O601">
        <v>155.9</v>
      </c>
      <c r="P601">
        <v>156.441340599684</v>
      </c>
      <c r="Q601">
        <v>151.100807825955</v>
      </c>
      <c r="R601">
        <v>34.813452996939603</v>
      </c>
      <c r="S601" s="1">
        <f>(Table2[[#This Row],[Close Price]]-Table2[[#This Row],[20D EMA]])/Table2[[#This Row],[20D EMA]]</f>
        <v>-2.495189223861459E-2</v>
      </c>
      <c r="T601" s="1">
        <f>(Table2[[#This Row],[Close Price]]-Table2[[#This Row],[50D EMA]])/Table2[[#This Row],[50D EMA]]</f>
        <v>-2.8325892521103575E-2</v>
      </c>
      <c r="U601" s="1">
        <f>(Table2[[#This Row],[Close Price]]-Table2[[#This Row],[200D EMA]])/Table2[[#This Row],[200D EMA]]</f>
        <v>6.0171231850212163E-3</v>
      </c>
      <c r="V601">
        <v>0.60763332397579295</v>
      </c>
      <c r="W601">
        <v>151.65</v>
      </c>
      <c r="X601">
        <v>153.65</v>
      </c>
      <c r="Y601">
        <v>150.43</v>
      </c>
      <c r="Z601">
        <v>155.94999999999999</v>
      </c>
      <c r="AA601">
        <v>150.43</v>
      </c>
      <c r="AB601">
        <v>162</v>
      </c>
      <c r="AC601" s="1">
        <f>(Table2[[#This Row],[Close Price]]/Table2[[#This Row],[Day Low]])-1</f>
        <v>2.3738872403560318E-3</v>
      </c>
      <c r="AD601" s="1">
        <f>(Table2[[#This Row],[Day High]]/Table2[[#This Row],[Close Price]])-1</f>
        <v>1.078876389711203E-2</v>
      </c>
      <c r="AE601" s="1">
        <f>(Table2[[#This Row],[Close Price]]/Table2[[#This Row],[Current Week Low]])-1</f>
        <v>1.0503224090939289E-2</v>
      </c>
      <c r="AF601" s="1">
        <f>(Table2[[#This Row],[Current Week High]]/Table2[[#This Row],[Close Price]])-1</f>
        <v>2.5919347411354599E-2</v>
      </c>
      <c r="AG601" s="1">
        <f>(Table2[[#This Row],[Close Price]]/Table2[[#This Row],[Current Month Low]])-1</f>
        <v>1.0503224090939289E-2</v>
      </c>
      <c r="AH601" s="1">
        <f>(Table2[[#This Row],[Current Month High]]/Table2[[#This Row],[Close Price]])-1</f>
        <v>6.5719360568383678E-2</v>
      </c>
      <c r="AI601">
        <v>17.814617459377601</v>
      </c>
      <c r="AJ601">
        <v>17.837209302325501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3202</v>
      </c>
      <c r="AN601">
        <v>-4.2</v>
      </c>
      <c r="AO601" t="s">
        <v>3202</v>
      </c>
      <c r="AP601">
        <v>3.1264452608760998E-2</v>
      </c>
      <c r="AQ601">
        <f>(Table2[[#This Row],[Sharpe Ratio]]-AVERAGE(Table2[Sharpe Ratio]))/_xlfn.STDEV.P(Table2[Sharpe Ratio])</f>
        <v>-0.39227880427587836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629</v>
      </c>
      <c r="AT601">
        <f>_xlfn.RANK.AVG(Table2[[#This Row],[6M Return vs Nifty Z-Score]],Table2[6M Return vs Nifty Z-Score])</f>
        <v>555</v>
      </c>
      <c r="AU601">
        <f>_xlfn.RANK.AVG(Table2[[#This Row],[Sharpe Ratio Z-Score]],Table2[Sharpe Ratio Z-Score])</f>
        <v>445</v>
      </c>
      <c r="AV601">
        <f>(Table2[[#This Row],[Rank 1Y]]+Table2[[#This Row],[Rank 6M]]+Table2[[#This Row],[Rank Sharpe]])/3</f>
        <v>543</v>
      </c>
    </row>
    <row r="602" spans="1:48" x14ac:dyDescent="0.3">
      <c r="A602" t="s">
        <v>1913</v>
      </c>
      <c r="B602" t="s">
        <v>1914</v>
      </c>
      <c r="C602" t="s">
        <v>3160</v>
      </c>
      <c r="D602" t="s">
        <v>171</v>
      </c>
      <c r="E602">
        <v>3771.8983062449902</v>
      </c>
      <c r="F602">
        <v>264.14999999999998</v>
      </c>
      <c r="G602">
        <v>-14.4157601907683</v>
      </c>
      <c r="H602">
        <f>(Table2[[#This Row],[1Y Return vs Nifty]]-AVERAGE(Table2[1Y Return vs Nifty]))/_xlfn.STDEV.P(Table2[1Y Return vs Nifty])</f>
        <v>-0.71021738498486342</v>
      </c>
      <c r="I602">
        <v>-3.0559019011094799</v>
      </c>
      <c r="J602">
        <f>(Table2[[#This Row],[1M Return vs Nifty]]-AVERAGE(Table2[1M Return vs Nifty]))/_xlfn.STDEV.P(Table2[1M Return vs Nifty])</f>
        <v>-0.24889390027282493</v>
      </c>
      <c r="K602">
        <v>6.2078714581091603</v>
      </c>
      <c r="L602">
        <f>(Table2[[#This Row],[6M Return vs Nifty]]-AVERAGE(Table2[6M Return vs Nifty]))/_xlfn.STDEV.P(Table2[6M Return vs Nifty])</f>
        <v>-0.26563207957206053</v>
      </c>
      <c r="M602">
        <v>-5.83841916907729</v>
      </c>
      <c r="N602">
        <f>(Table2[[#This Row],[1W Return vs Nifty]]-AVERAGE(Table2[1W Return vs Nifty]))/_xlfn.STDEV.P(Table2[1W Return vs Nifty])</f>
        <v>-0.8912344937743597</v>
      </c>
      <c r="O602">
        <v>269.89999999999998</v>
      </c>
      <c r="P602">
        <v>267.81903427145699</v>
      </c>
      <c r="Q602">
        <v>245.89830458151999</v>
      </c>
      <c r="R602">
        <v>38.286511617326198</v>
      </c>
      <c r="S602" s="1">
        <f>(Table2[[#This Row],[Close Price]]-Table2[[#This Row],[20D EMA]])/Table2[[#This Row],[20D EMA]]</f>
        <v>-2.1304186735828085E-2</v>
      </c>
      <c r="T602" s="1">
        <f>(Table2[[#This Row],[Close Price]]-Table2[[#This Row],[50D EMA]])/Table2[[#This Row],[50D EMA]]</f>
        <v>-1.3699677027952146E-2</v>
      </c>
      <c r="U602" s="1">
        <f>(Table2[[#This Row],[Close Price]]-Table2[[#This Row],[200D EMA]])/Table2[[#This Row],[200D EMA]]</f>
        <v>7.4224567955201964E-2</v>
      </c>
      <c r="V602">
        <v>0.71593458802192</v>
      </c>
      <c r="W602">
        <v>260.60000000000002</v>
      </c>
      <c r="X602">
        <v>268.39999999999998</v>
      </c>
      <c r="Y602">
        <v>260.60000000000002</v>
      </c>
      <c r="Z602">
        <v>273.95</v>
      </c>
      <c r="AA602">
        <v>260.60000000000002</v>
      </c>
      <c r="AB602">
        <v>288.95</v>
      </c>
      <c r="AC602" s="1">
        <f>(Table2[[#This Row],[Close Price]]/Table2[[#This Row],[Day Low]])-1</f>
        <v>1.3622409823484061E-2</v>
      </c>
      <c r="AD602" s="1">
        <f>(Table2[[#This Row],[Day High]]/Table2[[#This Row],[Close Price]])-1</f>
        <v>1.6089343176225679E-2</v>
      </c>
      <c r="AE602" s="1">
        <f>(Table2[[#This Row],[Close Price]]/Table2[[#This Row],[Current Week Low]])-1</f>
        <v>1.3622409823484061E-2</v>
      </c>
      <c r="AF602" s="1">
        <f>(Table2[[#This Row],[Current Week High]]/Table2[[#This Row],[Close Price]])-1</f>
        <v>3.7100132500473171E-2</v>
      </c>
      <c r="AG602" s="1">
        <f>(Table2[[#This Row],[Close Price]]/Table2[[#This Row],[Current Month Low]])-1</f>
        <v>1.3622409823484061E-2</v>
      </c>
      <c r="AH602" s="1">
        <f>(Table2[[#This Row],[Current Month High]]/Table2[[#This Row],[Close Price]])-1</f>
        <v>9.388604959303426E-2</v>
      </c>
      <c r="AI602">
        <v>9.3886049593034198</v>
      </c>
      <c r="AJ602">
        <v>32.240300375469303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-0.14000000000000001</v>
      </c>
      <c r="AM602" t="s">
        <v>3202</v>
      </c>
      <c r="AN602">
        <v>-1.53</v>
      </c>
      <c r="AO602" t="s">
        <v>3202</v>
      </c>
      <c r="AP602">
        <v>-3.5565051175521001E-2</v>
      </c>
      <c r="AQ602">
        <f>(Table2[[#This Row],[Sharpe Ratio]]-AVERAGE(Table2[Sharpe Ratio]))/_xlfn.STDEV.P(Table2[Sharpe Ratio])</f>
        <v>-1.1725988912954655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-3.2885767498995744</v>
      </c>
      <c r="AS602">
        <f>_xlfn.RANK.AVG(Table2[[#This Row],[1Y Return vs Nifty Z-Score]],Table2[1Y Return vs Nifty Z-Score])</f>
        <v>572</v>
      </c>
      <c r="AT602">
        <f>_xlfn.RANK.AVG(Table2[[#This Row],[6M Return vs Nifty Z-Score]],Table2[6M Return vs Nifty Z-Score])</f>
        <v>408</v>
      </c>
      <c r="AU602">
        <f>_xlfn.RANK.AVG(Table2[[#This Row],[Sharpe Ratio Z-Score]],Table2[Sharpe Ratio Z-Score])</f>
        <v>651</v>
      </c>
      <c r="AV602">
        <f>(Table2[[#This Row],[Rank 1Y]]+Table2[[#This Row],[Rank 6M]]+Table2[[#This Row],[Rank Sharpe]])/3</f>
        <v>543.66666666666663</v>
      </c>
    </row>
    <row r="603" spans="1:48" x14ac:dyDescent="0.3">
      <c r="A603" t="s">
        <v>781</v>
      </c>
      <c r="B603" t="s">
        <v>782</v>
      </c>
      <c r="C603" t="s">
        <v>3158</v>
      </c>
      <c r="D603" t="s">
        <v>51</v>
      </c>
      <c r="E603">
        <v>21730.994662500001</v>
      </c>
      <c r="F603">
        <v>743</v>
      </c>
      <c r="G603">
        <v>-19.150230236480699</v>
      </c>
      <c r="H603">
        <f>(Table2[[#This Row],[1Y Return vs Nifty]]-AVERAGE(Table2[1Y Return vs Nifty]))/_xlfn.STDEV.P(Table2[1Y Return vs Nifty])</f>
        <v>-0.78843007932574594</v>
      </c>
      <c r="I603">
        <v>1.3144815025645</v>
      </c>
      <c r="J603">
        <f>(Table2[[#This Row],[1M Return vs Nifty]]-AVERAGE(Table2[1M Return vs Nifty]))/_xlfn.STDEV.P(Table2[1M Return vs Nifty])</f>
        <v>0.16449872734601526</v>
      </c>
      <c r="K603">
        <v>0.121658866160521</v>
      </c>
      <c r="L603">
        <f>(Table2[[#This Row],[6M Return vs Nifty]]-AVERAGE(Table2[6M Return vs Nifty]))/_xlfn.STDEV.P(Table2[6M Return vs Nifty])</f>
        <v>-0.45457188632227274</v>
      </c>
      <c r="M603">
        <v>-2.81946689238073</v>
      </c>
      <c r="N603">
        <f>(Table2[[#This Row],[1W Return vs Nifty]]-AVERAGE(Table2[1W Return vs Nifty]))/_xlfn.STDEV.P(Table2[1W Return vs Nifty])</f>
        <v>-0.19221460462218848</v>
      </c>
      <c r="O603">
        <v>744.17</v>
      </c>
      <c r="P603">
        <v>748.12159261882903</v>
      </c>
      <c r="Q603">
        <v>734.28755346313199</v>
      </c>
      <c r="R603">
        <v>47.422907011390897</v>
      </c>
      <c r="S603" s="1">
        <f>(Table2[[#This Row],[Close Price]]-Table2[[#This Row],[20D EMA]])/Table2[[#This Row],[20D EMA]]</f>
        <v>-1.5722214010239046E-3</v>
      </c>
      <c r="T603" s="1">
        <f>(Table2[[#This Row],[Close Price]]-Table2[[#This Row],[50D EMA]])/Table2[[#This Row],[50D EMA]]</f>
        <v>-6.845936100976167E-3</v>
      </c>
      <c r="U603" s="1">
        <f>(Table2[[#This Row],[Close Price]]-Table2[[#This Row],[200D EMA]])/Table2[[#This Row],[200D EMA]]</f>
        <v>1.1865169844943395E-2</v>
      </c>
      <c r="V603">
        <v>1.22875873636648</v>
      </c>
      <c r="W603">
        <v>736</v>
      </c>
      <c r="X603">
        <v>750.6</v>
      </c>
      <c r="Y603">
        <v>732.05</v>
      </c>
      <c r="Z603">
        <v>758.45</v>
      </c>
      <c r="AA603">
        <v>732.05</v>
      </c>
      <c r="AB603">
        <v>773.15</v>
      </c>
      <c r="AC603" s="1">
        <f>(Table2[[#This Row],[Close Price]]/Table2[[#This Row],[Day Low]])-1</f>
        <v>9.5108695652172948E-3</v>
      </c>
      <c r="AD603" s="1">
        <f>(Table2[[#This Row],[Day High]]/Table2[[#This Row],[Close Price]])-1</f>
        <v>1.0228802153432026E-2</v>
      </c>
      <c r="AE603" s="1">
        <f>(Table2[[#This Row],[Close Price]]/Table2[[#This Row],[Current Week Low]])-1</f>
        <v>1.4957994672495145E-2</v>
      </c>
      <c r="AF603" s="1">
        <f>(Table2[[#This Row],[Current Week High]]/Table2[[#This Row],[Close Price]])-1</f>
        <v>2.0794078061911137E-2</v>
      </c>
      <c r="AG603" s="1">
        <f>(Table2[[#This Row],[Close Price]]/Table2[[#This Row],[Current Month Low]])-1</f>
        <v>1.4957994672495145E-2</v>
      </c>
      <c r="AH603" s="1">
        <f>(Table2[[#This Row],[Current Month High]]/Table2[[#This Row],[Close Price]])-1</f>
        <v>4.057873485868102E-2</v>
      </c>
      <c r="AI603">
        <v>16.117092866756401</v>
      </c>
      <c r="AJ603">
        <v>23.823014748770898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-0.08</v>
      </c>
      <c r="AM603" t="s">
        <v>3202</v>
      </c>
      <c r="AN603">
        <v>1.34</v>
      </c>
      <c r="AO603" t="s">
        <v>3203</v>
      </c>
      <c r="AQ603">
        <f>(Table2[[#This Row],[Sharpe Ratio]]-AVERAGE(Table2[Sharpe Ratio]))/_xlfn.STDEV.P(Table2[Sharpe Ratio])</f>
        <v>-0.7573313484192038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597</v>
      </c>
      <c r="AT603">
        <f>_xlfn.RANK.AVG(Table2[[#This Row],[6M Return vs Nifty Z-Score]],Table2[6M Return vs Nifty Z-Score])</f>
        <v>474</v>
      </c>
      <c r="AU603">
        <f>_xlfn.RANK.AVG(Table2[[#This Row],[Sharpe Ratio Z-Score]],Table2[Sharpe Ratio Z-Score])</f>
        <v>563.5</v>
      </c>
      <c r="AV603">
        <f>(Table2[[#This Row],[Rank 1Y]]+Table2[[#This Row],[Rank 6M]]+Table2[[#This Row],[Rank Sharpe]])/3</f>
        <v>544.83333333333337</v>
      </c>
    </row>
    <row r="604" spans="1:48" x14ac:dyDescent="0.3">
      <c r="A604" t="s">
        <v>450</v>
      </c>
      <c r="B604" t="s">
        <v>451</v>
      </c>
      <c r="C604" t="s">
        <v>3158</v>
      </c>
      <c r="D604" t="s">
        <v>34</v>
      </c>
      <c r="E604">
        <v>50470.875962475999</v>
      </c>
      <c r="F604">
        <v>110.86</v>
      </c>
      <c r="G604">
        <v>-14.382292366403</v>
      </c>
      <c r="H604">
        <f>(Table2[[#This Row],[1Y Return vs Nifty]]-AVERAGE(Table2[1Y Return vs Nifty]))/_xlfn.STDEV.P(Table2[1Y Return vs Nifty])</f>
        <v>-0.70966450183383201</v>
      </c>
      <c r="I604">
        <v>-10.1203999382346</v>
      </c>
      <c r="J604">
        <f>(Table2[[#This Row],[1M Return vs Nifty]]-AVERAGE(Table2[1M Return vs Nifty]))/_xlfn.STDEV.P(Table2[1M Return vs Nifty])</f>
        <v>-0.91712163606374819</v>
      </c>
      <c r="K604">
        <v>-34.596842997268602</v>
      </c>
      <c r="L604">
        <f>(Table2[[#This Row],[6M Return vs Nifty]]-AVERAGE(Table2[6M Return vs Nifty]))/_xlfn.STDEV.P(Table2[6M Return vs Nifty])</f>
        <v>-1.5323697669633338</v>
      </c>
      <c r="M604">
        <v>-6.61890672565778</v>
      </c>
      <c r="N604">
        <f>(Table2[[#This Row],[1W Return vs Nifty]]-AVERAGE(Table2[1W Return vs Nifty]))/_xlfn.STDEV.P(Table2[1W Return vs Nifty])</f>
        <v>-1.0719516019899729</v>
      </c>
      <c r="O604">
        <v>116.2</v>
      </c>
      <c r="P604">
        <v>119.267892967867</v>
      </c>
      <c r="Q604">
        <v>120.30164891823701</v>
      </c>
      <c r="R604">
        <v>19.429331643927998</v>
      </c>
      <c r="S604" s="1">
        <f>(Table2[[#This Row],[Close Price]]-Table2[[#This Row],[20D EMA]])/Table2[[#This Row],[20D EMA]]</f>
        <v>-4.5955249569707431E-2</v>
      </c>
      <c r="T604" s="1">
        <f>(Table2[[#This Row],[Close Price]]-Table2[[#This Row],[50D EMA]])/Table2[[#This Row],[50D EMA]]</f>
        <v>-7.0495862370371906E-2</v>
      </c>
      <c r="U604" s="1">
        <f>(Table2[[#This Row],[Close Price]]-Table2[[#This Row],[200D EMA]])/Table2[[#This Row],[200D EMA]]</f>
        <v>-7.8483121413024201E-2</v>
      </c>
      <c r="V604">
        <v>0.60443179121741697</v>
      </c>
      <c r="W604">
        <v>110.22</v>
      </c>
      <c r="X604">
        <v>112.49</v>
      </c>
      <c r="Y604">
        <v>110.22</v>
      </c>
      <c r="Z604">
        <v>115.58</v>
      </c>
      <c r="AA604">
        <v>110.22</v>
      </c>
      <c r="AB604">
        <v>119.39</v>
      </c>
      <c r="AC604" s="1">
        <f>(Table2[[#This Row],[Close Price]]/Table2[[#This Row],[Day Low]])-1</f>
        <v>5.80656868082019E-3</v>
      </c>
      <c r="AD604" s="1">
        <f>(Table2[[#This Row],[Day High]]/Table2[[#This Row],[Close Price]])-1</f>
        <v>1.4703229298213882E-2</v>
      </c>
      <c r="AE604" s="1">
        <f>(Table2[[#This Row],[Close Price]]/Table2[[#This Row],[Current Week Low]])-1</f>
        <v>5.80656868082019E-3</v>
      </c>
      <c r="AF604" s="1">
        <f>(Table2[[#This Row],[Current Week High]]/Table2[[#This Row],[Close Price]])-1</f>
        <v>4.2576222262312724E-2</v>
      </c>
      <c r="AG604" s="1">
        <f>(Table2[[#This Row],[Close Price]]/Table2[[#This Row],[Current Month Low]])-1</f>
        <v>5.80656868082019E-3</v>
      </c>
      <c r="AH604" s="1">
        <f>(Table2[[#This Row],[Current Month High]]/Table2[[#This Row],[Close Price]])-1</f>
        <v>7.6943893198628821E-2</v>
      </c>
      <c r="AI604">
        <v>42.476998015515001</v>
      </c>
      <c r="AJ604">
        <v>28.310185185185102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3202</v>
      </c>
      <c r="AN604">
        <v>-6.48</v>
      </c>
      <c r="AO604" t="s">
        <v>3202</v>
      </c>
      <c r="AP604">
        <v>6.7819531918980006E-2</v>
      </c>
      <c r="AQ604">
        <f>(Table2[[#This Row],[Sharpe Ratio]]-AVERAGE(Table2[Sharpe Ratio]))/_xlfn.STDEV.P(Table2[Sharpe Ratio])</f>
        <v>3.4548585621140139E-2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571</v>
      </c>
      <c r="AT604">
        <f>_xlfn.RANK.AVG(Table2[[#This Row],[6M Return vs Nifty Z-Score]],Table2[6M Return vs Nifty Z-Score])</f>
        <v>726</v>
      </c>
      <c r="AU604">
        <f>_xlfn.RANK.AVG(Table2[[#This Row],[Sharpe Ratio Z-Score]],Table2[Sharpe Ratio Z-Score])</f>
        <v>339</v>
      </c>
      <c r="AV604">
        <f>(Table2[[#This Row],[Rank 1Y]]+Table2[[#This Row],[Rank 6M]]+Table2[[#This Row],[Rank Sharpe]])/3</f>
        <v>545.33333333333337</v>
      </c>
    </row>
    <row r="605" spans="1:48" x14ac:dyDescent="0.3">
      <c r="A605" t="s">
        <v>1835</v>
      </c>
      <c r="B605" t="s">
        <v>1836</v>
      </c>
      <c r="C605" t="s">
        <v>3168</v>
      </c>
      <c r="D605" t="s">
        <v>1531</v>
      </c>
      <c r="E605">
        <v>4153.62</v>
      </c>
      <c r="F605">
        <v>374.2</v>
      </c>
      <c r="G605">
        <v>-38.061820296467303</v>
      </c>
      <c r="H605">
        <f>(Table2[[#This Row],[1Y Return vs Nifty]]-AVERAGE(Table2[1Y Return vs Nifty]))/_xlfn.STDEV.P(Table2[1Y Return vs Nifty])</f>
        <v>-1.1008465480287895</v>
      </c>
      <c r="I605">
        <v>11.7841147274753</v>
      </c>
      <c r="J605">
        <f>(Table2[[#This Row],[1M Return vs Nifty]]-AVERAGE(Table2[1M Return vs Nifty]))/_xlfn.STDEV.P(Table2[1M Return vs Nifty])</f>
        <v>1.1548166901620416</v>
      </c>
      <c r="K605">
        <v>3.7080700414624901</v>
      </c>
      <c r="L605">
        <f>(Table2[[#This Row],[6M Return vs Nifty]]-AVERAGE(Table2[6M Return vs Nifty]))/_xlfn.STDEV.P(Table2[6M Return vs Nifty])</f>
        <v>-0.34323567777695124</v>
      </c>
      <c r="M605">
        <v>12.2017631059209</v>
      </c>
      <c r="N605">
        <f>(Table2[[#This Row],[1W Return vs Nifty]]-AVERAGE(Table2[1W Return vs Nifty]))/_xlfn.STDEV.P(Table2[1W Return vs Nifty])</f>
        <v>3.2858590997530537</v>
      </c>
      <c r="O605">
        <v>337.53</v>
      </c>
      <c r="P605">
        <v>328.52277159493502</v>
      </c>
      <c r="Q605">
        <v>341.17401343915299</v>
      </c>
      <c r="R605">
        <v>88.203058119776799</v>
      </c>
      <c r="S605" s="1">
        <f>(Table2[[#This Row],[Close Price]]-Table2[[#This Row],[20D EMA]])/Table2[[#This Row],[20D EMA]]</f>
        <v>0.10864219476787254</v>
      </c>
      <c r="T605" s="1">
        <f>(Table2[[#This Row],[Close Price]]-Table2[[#This Row],[50D EMA]])/Table2[[#This Row],[50D EMA]]</f>
        <v>0.13903824134719187</v>
      </c>
      <c r="U605" s="1">
        <f>(Table2[[#This Row],[Close Price]]-Table2[[#This Row],[200D EMA]])/Table2[[#This Row],[200D EMA]]</f>
        <v>9.6801002596691194E-2</v>
      </c>
      <c r="V605">
        <v>2.58844743362949</v>
      </c>
      <c r="W605">
        <v>368.85</v>
      </c>
      <c r="X605">
        <v>383</v>
      </c>
      <c r="Y605">
        <v>342.5</v>
      </c>
      <c r="Z605">
        <v>383</v>
      </c>
      <c r="AA605">
        <v>322.05</v>
      </c>
      <c r="AB605">
        <v>383</v>
      </c>
      <c r="AC605" s="1">
        <f>(Table2[[#This Row],[Close Price]]/Table2[[#This Row],[Day Low]])-1</f>
        <v>1.450454114138533E-2</v>
      </c>
      <c r="AD605" s="1">
        <f>(Table2[[#This Row],[Day High]]/Table2[[#This Row],[Close Price]])-1</f>
        <v>2.3516835916622236E-2</v>
      </c>
      <c r="AE605" s="1">
        <f>(Table2[[#This Row],[Close Price]]/Table2[[#This Row],[Current Week Low]])-1</f>
        <v>9.2554744525547461E-2</v>
      </c>
      <c r="AF605" s="1">
        <f>(Table2[[#This Row],[Current Week High]]/Table2[[#This Row],[Close Price]])-1</f>
        <v>2.3516835916622236E-2</v>
      </c>
      <c r="AG605" s="1">
        <f>(Table2[[#This Row],[Close Price]]/Table2[[#This Row],[Current Month Low]])-1</f>
        <v>0.16193137711535477</v>
      </c>
      <c r="AH605" s="1">
        <f>(Table2[[#This Row],[Current Month High]]/Table2[[#This Row],[Close Price]])-1</f>
        <v>2.3516835916622236E-2</v>
      </c>
      <c r="AI605">
        <v>24.719401389631201</v>
      </c>
      <c r="AJ605">
        <v>28.856749311294699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0.08</v>
      </c>
      <c r="AM605" t="s">
        <v>3203</v>
      </c>
      <c r="AN605">
        <v>16.66</v>
      </c>
      <c r="AO605" t="s">
        <v>3203</v>
      </c>
      <c r="AP605">
        <v>4.9968159872100003E-3</v>
      </c>
      <c r="AQ605">
        <f>(Table2[[#This Row],[Sharpe Ratio]]-AVERAGE(Table2[Sharpe Ratio]))/_xlfn.STDEV.P(Table2[Sharpe Ratio])</f>
        <v>-0.69898711922147594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689</v>
      </c>
      <c r="AT605">
        <f>_xlfn.RANK.AVG(Table2[[#This Row],[6M Return vs Nifty Z-Score]],Table2[6M Return vs Nifty Z-Score])</f>
        <v>432</v>
      </c>
      <c r="AU605">
        <f>_xlfn.RANK.AVG(Table2[[#This Row],[Sharpe Ratio Z-Score]],Table2[Sharpe Ratio Z-Score])</f>
        <v>517</v>
      </c>
      <c r="AV605">
        <f>(Table2[[#This Row],[Rank 1Y]]+Table2[[#This Row],[Rank 6M]]+Table2[[#This Row],[Rank Sharpe]])/3</f>
        <v>546</v>
      </c>
    </row>
    <row r="606" spans="1:48" x14ac:dyDescent="0.3">
      <c r="A606" t="s">
        <v>19</v>
      </c>
      <c r="B606" t="s">
        <v>20</v>
      </c>
      <c r="C606" t="s">
        <v>3157</v>
      </c>
      <c r="D606" t="s">
        <v>21</v>
      </c>
      <c r="E606">
        <v>1634543.3980068599</v>
      </c>
      <c r="F606">
        <v>4517.7</v>
      </c>
      <c r="G606">
        <v>-0.82313157385040303</v>
      </c>
      <c r="H606">
        <f>(Table2[[#This Row],[1Y Return vs Nifty]]-AVERAGE(Table2[1Y Return vs Nifty]))/_xlfn.STDEV.P(Table2[1Y Return vs Nifty])</f>
        <v>-0.48566931581566364</v>
      </c>
      <c r="I606">
        <v>1.46542908513527</v>
      </c>
      <c r="J606">
        <f>(Table2[[#This Row],[1M Return vs Nifty]]-AVERAGE(Table2[1M Return vs Nifty]))/_xlfn.STDEV.P(Table2[1M Return vs Nifty])</f>
        <v>0.17877679222681844</v>
      </c>
      <c r="K606">
        <v>-5.9064618519091798</v>
      </c>
      <c r="L606">
        <f>(Table2[[#This Row],[6M Return vs Nifty]]-AVERAGE(Table2[6M Return vs Nifty]))/_xlfn.STDEV.P(Table2[6M Return vs Nifty])</f>
        <v>-0.64170829444671829</v>
      </c>
      <c r="M606">
        <v>-0.984081529197399</v>
      </c>
      <c r="N606">
        <f>(Table2[[#This Row],[1W Return vs Nifty]]-AVERAGE(Table2[1W Return vs Nifty]))/_xlfn.STDEV.P(Table2[1W Return vs Nifty])</f>
        <v>0.23275762267244102</v>
      </c>
      <c r="O606">
        <v>4457.43</v>
      </c>
      <c r="P606">
        <v>4325.2651381394899</v>
      </c>
      <c r="Q606">
        <v>3998.22822984086</v>
      </c>
      <c r="R606">
        <v>60.053885176299403</v>
      </c>
      <c r="S606" s="1">
        <f>(Table2[[#This Row],[Close Price]]-Table2[[#This Row],[20D EMA]])/Table2[[#This Row],[20D EMA]]</f>
        <v>1.3521244304453357E-2</v>
      </c>
      <c r="T606" s="1">
        <f>(Table2[[#This Row],[Close Price]]-Table2[[#This Row],[50D EMA]])/Table2[[#This Row],[50D EMA]]</f>
        <v>4.4490882226768114E-2</v>
      </c>
      <c r="U606" s="1">
        <f>(Table2[[#This Row],[Close Price]]-Table2[[#This Row],[200D EMA]])/Table2[[#This Row],[200D EMA]]</f>
        <v>0.12992549206722404</v>
      </c>
      <c r="V606">
        <v>0.739828803916457</v>
      </c>
      <c r="W606">
        <v>4431.3</v>
      </c>
      <c r="X606">
        <v>4532.6000000000004</v>
      </c>
      <c r="Y606">
        <v>4430.5</v>
      </c>
      <c r="Z606">
        <v>4549.3500000000004</v>
      </c>
      <c r="AA606">
        <v>4430.5</v>
      </c>
      <c r="AB606">
        <v>4588</v>
      </c>
      <c r="AC606" s="1">
        <f>(Table2[[#This Row],[Close Price]]/Table2[[#This Row],[Day Low]])-1</f>
        <v>1.9497664342292165E-2</v>
      </c>
      <c r="AD606" s="1">
        <f>(Table2[[#This Row],[Day High]]/Table2[[#This Row],[Close Price]])-1</f>
        <v>3.2981384332737562E-3</v>
      </c>
      <c r="AE606" s="1">
        <f>(Table2[[#This Row],[Close Price]]/Table2[[#This Row],[Current Week Low]])-1</f>
        <v>1.968175149531648E-2</v>
      </c>
      <c r="AF606" s="1">
        <f>(Table2[[#This Row],[Current Week High]]/Table2[[#This Row],[Close Price]])-1</f>
        <v>7.0057772760476755E-3</v>
      </c>
      <c r="AG606" s="1">
        <f>(Table2[[#This Row],[Close Price]]/Table2[[#This Row],[Current Month Low]])-1</f>
        <v>1.968175149531648E-2</v>
      </c>
      <c r="AH606" s="1">
        <f>(Table2[[#This Row],[Current Month High]]/Table2[[#This Row],[Close Price]])-1</f>
        <v>1.5561015561015523E-2</v>
      </c>
      <c r="AI606">
        <v>1.6501759745003</v>
      </c>
      <c r="AJ606">
        <v>36.445182724252398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-0.03</v>
      </c>
      <c r="AM606" t="s">
        <v>3202</v>
      </c>
      <c r="AN606">
        <v>0.46</v>
      </c>
      <c r="AO606" t="s">
        <v>3203</v>
      </c>
      <c r="AP606">
        <v>-2.3463285867451E-2</v>
      </c>
      <c r="AQ606">
        <f>(Table2[[#This Row],[Sharpe Ratio]]-AVERAGE(Table2[Sharpe Ratio]))/_xlfn.STDEV.P(Table2[Sharpe Ratio])</f>
        <v>-1.0312952750249402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-1.7471384703880626</v>
      </c>
      <c r="AS606">
        <f>_xlfn.RANK.AVG(Table2[[#This Row],[1Y Return vs Nifty Z-Score]],Table2[1Y Return vs Nifty Z-Score])</f>
        <v>472</v>
      </c>
      <c r="AT606">
        <f>_xlfn.RANK.AVG(Table2[[#This Row],[6M Return vs Nifty Z-Score]],Table2[6M Return vs Nifty Z-Score])</f>
        <v>539</v>
      </c>
      <c r="AU606">
        <f>_xlfn.RANK.AVG(Table2[[#This Row],[Sharpe Ratio Z-Score]],Table2[Sharpe Ratio Z-Score])</f>
        <v>632</v>
      </c>
      <c r="AV606">
        <f>(Table2[[#This Row],[Rank 1Y]]+Table2[[#This Row],[Rank 6M]]+Table2[[#This Row],[Rank Sharpe]])/3</f>
        <v>547.66666666666663</v>
      </c>
    </row>
    <row r="607" spans="1:48" x14ac:dyDescent="0.3">
      <c r="A607" t="s">
        <v>415</v>
      </c>
      <c r="B607" t="s">
        <v>416</v>
      </c>
      <c r="C607" t="s">
        <v>3159</v>
      </c>
      <c r="D607" t="s">
        <v>27</v>
      </c>
      <c r="E607">
        <v>57611.324999999997</v>
      </c>
      <c r="F607">
        <v>2021.45</v>
      </c>
      <c r="G607">
        <v>-17.7673386582732</v>
      </c>
      <c r="H607">
        <f>(Table2[[#This Row],[1Y Return vs Nifty]]-AVERAGE(Table2[1Y Return vs Nifty]))/_xlfn.STDEV.P(Table2[1Y Return vs Nifty])</f>
        <v>-0.76558492975913828</v>
      </c>
      <c r="I607">
        <v>1.4309476353249799</v>
      </c>
      <c r="J607">
        <f>(Table2[[#This Row],[1M Return vs Nifty]]-AVERAGE(Table2[1M Return vs Nifty]))/_xlfn.STDEV.P(Table2[1M Return vs Nifty])</f>
        <v>0.1755152071839135</v>
      </c>
      <c r="K607">
        <v>-11.9690956158187</v>
      </c>
      <c r="L607">
        <f>(Table2[[#This Row],[6M Return vs Nifty]]-AVERAGE(Table2[6M Return vs Nifty]))/_xlfn.STDEV.P(Table2[6M Return vs Nifty])</f>
        <v>-0.82991612229448442</v>
      </c>
      <c r="M607">
        <v>0.13445595623277101</v>
      </c>
      <c r="N607">
        <f>(Table2[[#This Row],[1W Return vs Nifty]]-AVERAGE(Table2[1W Return vs Nifty]))/_xlfn.STDEV.P(Table2[1W Return vs Nifty])</f>
        <v>0.49174811918121841</v>
      </c>
      <c r="O607">
        <v>1946.66</v>
      </c>
      <c r="P607">
        <v>1907.8749410708001</v>
      </c>
      <c r="Q607">
        <v>1820.7256883145301</v>
      </c>
      <c r="R607">
        <v>67.152663876916705</v>
      </c>
      <c r="S607" s="1">
        <f>(Table2[[#This Row],[Close Price]]-Table2[[#This Row],[20D EMA]])/Table2[[#This Row],[20D EMA]]</f>
        <v>3.841965212209629E-2</v>
      </c>
      <c r="T607" s="1">
        <f>(Table2[[#This Row],[Close Price]]-Table2[[#This Row],[50D EMA]])/Table2[[#This Row],[50D EMA]]</f>
        <v>5.9529614066557018E-2</v>
      </c>
      <c r="U607" s="1">
        <f>(Table2[[#This Row],[Close Price]]-Table2[[#This Row],[200D EMA]])/Table2[[#This Row],[200D EMA]]</f>
        <v>0.11024412572070816</v>
      </c>
      <c r="V607">
        <v>1.14829493634133</v>
      </c>
      <c r="W607">
        <v>1981</v>
      </c>
      <c r="X607">
        <v>2032.2</v>
      </c>
      <c r="Y607">
        <v>1909.4</v>
      </c>
      <c r="Z607">
        <v>2032.2</v>
      </c>
      <c r="AA607">
        <v>1909.4</v>
      </c>
      <c r="AB607">
        <v>2032.2</v>
      </c>
      <c r="AC607" s="1">
        <f>(Table2[[#This Row],[Close Price]]/Table2[[#This Row],[Day Low]])-1</f>
        <v>2.0418980312973289E-2</v>
      </c>
      <c r="AD607" s="1">
        <f>(Table2[[#This Row],[Day High]]/Table2[[#This Row],[Close Price]])-1</f>
        <v>5.3179648272279056E-3</v>
      </c>
      <c r="AE607" s="1">
        <f>(Table2[[#This Row],[Close Price]]/Table2[[#This Row],[Current Week Low]])-1</f>
        <v>5.8683356028071509E-2</v>
      </c>
      <c r="AF607" s="1">
        <f>(Table2[[#This Row],[Current Week High]]/Table2[[#This Row],[Close Price]])-1</f>
        <v>5.3179648272279056E-3</v>
      </c>
      <c r="AG607" s="1">
        <f>(Table2[[#This Row],[Close Price]]/Table2[[#This Row],[Current Month Low]])-1</f>
        <v>5.8683356028071509E-2</v>
      </c>
      <c r="AH607" s="1">
        <f>(Table2[[#This Row],[Current Month High]]/Table2[[#This Row],[Close Price]])-1</f>
        <v>5.3179648272279056E-3</v>
      </c>
      <c r="AI607">
        <v>3.1264686240075101</v>
      </c>
      <c r="AJ607">
        <v>30.973824024880098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0.02</v>
      </c>
      <c r="AM607" t="s">
        <v>3203</v>
      </c>
      <c r="AN607">
        <v>3.87</v>
      </c>
      <c r="AO607" t="s">
        <v>3203</v>
      </c>
      <c r="AP607">
        <v>2.675716584072E-2</v>
      </c>
      <c r="AQ607">
        <f>(Table2[[#This Row],[Sharpe Ratio]]-AVERAGE(Table2[Sharpe Ratio]))/_xlfn.STDEV.P(Table2[Sharpe Ratio])</f>
        <v>-0.44490715259360442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-1.3731448782820954</v>
      </c>
      <c r="AS607">
        <f>_xlfn.RANK.AVG(Table2[[#This Row],[1Y Return vs Nifty Z-Score]],Table2[1Y Return vs Nifty Z-Score])</f>
        <v>589</v>
      </c>
      <c r="AT607">
        <f>_xlfn.RANK.AVG(Table2[[#This Row],[6M Return vs Nifty Z-Score]],Table2[6M Return vs Nifty Z-Score])</f>
        <v>597</v>
      </c>
      <c r="AU607">
        <f>_xlfn.RANK.AVG(Table2[[#This Row],[Sharpe Ratio Z-Score]],Table2[Sharpe Ratio Z-Score])</f>
        <v>459</v>
      </c>
      <c r="AV607">
        <f>(Table2[[#This Row],[Rank 1Y]]+Table2[[#This Row],[Rank 6M]]+Table2[[#This Row],[Rank Sharpe]])/3</f>
        <v>548.33333333333337</v>
      </c>
    </row>
    <row r="608" spans="1:48" x14ac:dyDescent="0.3">
      <c r="A608" t="s">
        <v>2098</v>
      </c>
      <c r="B608" t="s">
        <v>2099</v>
      </c>
      <c r="C608" t="s">
        <v>3158</v>
      </c>
      <c r="D608" t="s">
        <v>550</v>
      </c>
      <c r="E608">
        <v>3021.6199880849999</v>
      </c>
      <c r="F608">
        <v>1010.55</v>
      </c>
      <c r="G608">
        <v>-3.68972559015601</v>
      </c>
      <c r="H608">
        <f>(Table2[[#This Row],[1Y Return vs Nifty]]-AVERAGE(Table2[1Y Return vs Nifty]))/_xlfn.STDEV.P(Table2[1Y Return vs Nifty])</f>
        <v>-0.53302499436721673</v>
      </c>
      <c r="I608">
        <v>-2.7560208908525299</v>
      </c>
      <c r="J608">
        <f>(Table2[[#This Row],[1M Return vs Nifty]]-AVERAGE(Table2[1M Return vs Nifty]))/_xlfn.STDEV.P(Table2[1M Return vs Nifty])</f>
        <v>-0.22052828852834999</v>
      </c>
      <c r="K608">
        <v>-22.534636564095798</v>
      </c>
      <c r="L608">
        <f>(Table2[[#This Row],[6M Return vs Nifty]]-AVERAGE(Table2[6M Return vs Nifty]))/_xlfn.STDEV.P(Table2[6M Return vs Nifty])</f>
        <v>-1.1579117739120013</v>
      </c>
      <c r="M608">
        <v>1.1481223698484599</v>
      </c>
      <c r="N608">
        <f>(Table2[[#This Row],[1W Return vs Nifty]]-AVERAGE(Table2[1W Return vs Nifty]))/_xlfn.STDEV.P(Table2[1W Return vs Nifty])</f>
        <v>0.72645636202176511</v>
      </c>
      <c r="O608">
        <v>987.97</v>
      </c>
      <c r="P608">
        <v>1005.60489483038</v>
      </c>
      <c r="Q608">
        <v>1005.78988527784</v>
      </c>
      <c r="R608">
        <v>65.602332039730697</v>
      </c>
      <c r="S608" s="1">
        <f>(Table2[[#This Row],[Close Price]]-Table2[[#This Row],[20D EMA]])/Table2[[#This Row],[20D EMA]]</f>
        <v>2.2854944988208069E-2</v>
      </c>
      <c r="T608" s="1">
        <f>(Table2[[#This Row],[Close Price]]-Table2[[#This Row],[50D EMA]])/Table2[[#This Row],[50D EMA]]</f>
        <v>4.9175428590709997E-3</v>
      </c>
      <c r="U608" s="1">
        <f>(Table2[[#This Row],[Close Price]]-Table2[[#This Row],[200D EMA]])/Table2[[#This Row],[200D EMA]]</f>
        <v>4.7327128576611669E-3</v>
      </c>
      <c r="V608">
        <v>0.723426805363105</v>
      </c>
      <c r="W608">
        <v>991.65</v>
      </c>
      <c r="X608">
        <v>1015</v>
      </c>
      <c r="Y608">
        <v>967.9</v>
      </c>
      <c r="Z608">
        <v>1015</v>
      </c>
      <c r="AA608">
        <v>960</v>
      </c>
      <c r="AB608">
        <v>1015</v>
      </c>
      <c r="AC608" s="1">
        <f>(Table2[[#This Row],[Close Price]]/Table2[[#This Row],[Day Low]])-1</f>
        <v>1.9059143851157145E-2</v>
      </c>
      <c r="AD608" s="1">
        <f>(Table2[[#This Row],[Day High]]/Table2[[#This Row],[Close Price]])-1</f>
        <v>4.4035426253030696E-3</v>
      </c>
      <c r="AE608" s="1">
        <f>(Table2[[#This Row],[Close Price]]/Table2[[#This Row],[Current Week Low]])-1</f>
        <v>4.4064469469986545E-2</v>
      </c>
      <c r="AF608" s="1">
        <f>(Table2[[#This Row],[Current Week High]]/Table2[[#This Row],[Close Price]])-1</f>
        <v>4.4035426253030696E-3</v>
      </c>
      <c r="AG608" s="1">
        <f>(Table2[[#This Row],[Close Price]]/Table2[[#This Row],[Current Month Low]])-1</f>
        <v>5.2656249999999849E-2</v>
      </c>
      <c r="AH608" s="1">
        <f>(Table2[[#This Row],[Current Month High]]/Table2[[#This Row],[Close Price]])-1</f>
        <v>4.4035426253030696E-3</v>
      </c>
      <c r="AI608">
        <v>25.075453960714398</v>
      </c>
      <c r="AJ608">
        <v>24.759259259259199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-0.05</v>
      </c>
      <c r="AM608" t="s">
        <v>3202</v>
      </c>
      <c r="AN608">
        <v>2.04</v>
      </c>
      <c r="AO608" t="s">
        <v>3203</v>
      </c>
      <c r="AP608">
        <v>2.4604933936809001E-2</v>
      </c>
      <c r="AQ608">
        <f>(Table2[[#This Row],[Sharpe Ratio]]-AVERAGE(Table2[Sharpe Ratio]))/_xlfn.STDEV.P(Table2[Sharpe Ratio])</f>
        <v>-0.47003721778108765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489</v>
      </c>
      <c r="AT608">
        <f>_xlfn.RANK.AVG(Table2[[#This Row],[6M Return vs Nifty Z-Score]],Table2[6M Return vs Nifty Z-Score])</f>
        <v>691</v>
      </c>
      <c r="AU608">
        <f>_xlfn.RANK.AVG(Table2[[#This Row],[Sharpe Ratio Z-Score]],Table2[Sharpe Ratio Z-Score])</f>
        <v>467</v>
      </c>
      <c r="AV608">
        <f>(Table2[[#This Row],[Rank 1Y]]+Table2[[#This Row],[Rank 6M]]+Table2[[#This Row],[Rank Sharpe]])/3</f>
        <v>549</v>
      </c>
    </row>
    <row r="609" spans="1:48" x14ac:dyDescent="0.3">
      <c r="A609" t="s">
        <v>1888</v>
      </c>
      <c r="B609" t="s">
        <v>1889</v>
      </c>
      <c r="C609" t="s">
        <v>3173</v>
      </c>
      <c r="D609" t="s">
        <v>412</v>
      </c>
      <c r="E609">
        <v>3831.6930182999999</v>
      </c>
      <c r="F609">
        <v>24.85</v>
      </c>
      <c r="G609">
        <v>-41.298020637361503</v>
      </c>
      <c r="H609">
        <f>(Table2[[#This Row],[1Y Return vs Nifty]]-AVERAGE(Table2[1Y Return vs Nifty]))/_xlfn.STDEV.P(Table2[1Y Return vs Nifty])</f>
        <v>-1.1543080644486556</v>
      </c>
      <c r="I609">
        <v>40.5364866866461</v>
      </c>
      <c r="J609">
        <f>(Table2[[#This Row],[1M Return vs Nifty]]-AVERAGE(Table2[1M Return vs Nifty]))/_xlfn.STDEV.P(Table2[1M Return vs Nifty])</f>
        <v>3.8744908003290921</v>
      </c>
      <c r="K609">
        <v>8.1441292832269792</v>
      </c>
      <c r="L609">
        <f>(Table2[[#This Row],[6M Return vs Nifty]]-AVERAGE(Table2[6M Return vs Nifty]))/_xlfn.STDEV.P(Table2[6M Return vs Nifty])</f>
        <v>-0.20552307520039167</v>
      </c>
      <c r="M609">
        <v>0.33839410567603601</v>
      </c>
      <c r="N609">
        <f>(Table2[[#This Row],[1W Return vs Nifty]]-AVERAGE(Table2[1W Return vs Nifty]))/_xlfn.STDEV.P(Table2[1W Return vs Nifty])</f>
        <v>0.53896874725080834</v>
      </c>
      <c r="O609">
        <v>23.19</v>
      </c>
      <c r="P609">
        <v>21.881378369125201</v>
      </c>
      <c r="Q609">
        <v>23.8361945638745</v>
      </c>
      <c r="R609">
        <v>60.277451729908897</v>
      </c>
      <c r="S609" s="1">
        <f>(Table2[[#This Row],[Close Price]]-Table2[[#This Row],[20D EMA]])/Table2[[#This Row],[20D EMA]]</f>
        <v>7.1582578697714533E-2</v>
      </c>
      <c r="T609" s="1">
        <f>(Table2[[#This Row],[Close Price]]-Table2[[#This Row],[50D EMA]])/Table2[[#This Row],[50D EMA]]</f>
        <v>0.13566885873439988</v>
      </c>
      <c r="U609" s="1">
        <f>(Table2[[#This Row],[Close Price]]-Table2[[#This Row],[200D EMA]])/Table2[[#This Row],[200D EMA]]</f>
        <v>4.2532184968065247E-2</v>
      </c>
      <c r="V609">
        <v>2.2025452977266</v>
      </c>
      <c r="W609">
        <v>24.7</v>
      </c>
      <c r="X609">
        <v>25.89</v>
      </c>
      <c r="Y609">
        <v>23.75</v>
      </c>
      <c r="Z609">
        <v>26.86</v>
      </c>
      <c r="AA609">
        <v>22.5</v>
      </c>
      <c r="AB609">
        <v>26.86</v>
      </c>
      <c r="AC609" s="1">
        <f>(Table2[[#This Row],[Close Price]]/Table2[[#This Row],[Day Low]])-1</f>
        <v>6.0728744939271273E-3</v>
      </c>
      <c r="AD609" s="1">
        <f>(Table2[[#This Row],[Day High]]/Table2[[#This Row],[Close Price]])-1</f>
        <v>4.1851106639839042E-2</v>
      </c>
      <c r="AE609" s="1">
        <f>(Table2[[#This Row],[Close Price]]/Table2[[#This Row],[Current Week Low]])-1</f>
        <v>4.631578947368431E-2</v>
      </c>
      <c r="AF609" s="1">
        <f>(Table2[[#This Row],[Current Week High]]/Table2[[#This Row],[Close Price]])-1</f>
        <v>8.0885311871227383E-2</v>
      </c>
      <c r="AG609" s="1">
        <f>(Table2[[#This Row],[Close Price]]/Table2[[#This Row],[Current Month Low]])-1</f>
        <v>0.10444444444444456</v>
      </c>
      <c r="AH609" s="1">
        <f>(Table2[[#This Row],[Current Month High]]/Table2[[#This Row],[Close Price]])-1</f>
        <v>8.0885311871227383E-2</v>
      </c>
      <c r="AI609">
        <v>81.690140845070403</v>
      </c>
      <c r="AJ609">
        <v>48.802395209580801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0.11</v>
      </c>
      <c r="AM609" t="s">
        <v>3203</v>
      </c>
      <c r="AN609">
        <v>25.06</v>
      </c>
      <c r="AO609" t="s">
        <v>3203</v>
      </c>
      <c r="AQ609">
        <f>(Table2[[#This Row],[Sharpe Ratio]]-AVERAGE(Table2[Sharpe Ratio]))/_xlfn.STDEV.P(Table2[Sharpe Ratio])</f>
        <v>-0.7573313484192038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698</v>
      </c>
      <c r="AT609">
        <f>_xlfn.RANK.AVG(Table2[[#This Row],[6M Return vs Nifty Z-Score]],Table2[6M Return vs Nifty Z-Score])</f>
        <v>387</v>
      </c>
      <c r="AU609">
        <f>_xlfn.RANK.AVG(Table2[[#This Row],[Sharpe Ratio Z-Score]],Table2[Sharpe Ratio Z-Score])</f>
        <v>563.5</v>
      </c>
      <c r="AV609">
        <f>(Table2[[#This Row],[Rank 1Y]]+Table2[[#This Row],[Rank 6M]]+Table2[[#This Row],[Rank Sharpe]])/3</f>
        <v>549.5</v>
      </c>
    </row>
    <row r="610" spans="1:48" x14ac:dyDescent="0.3">
      <c r="A610" t="s">
        <v>476</v>
      </c>
      <c r="B610" t="s">
        <v>477</v>
      </c>
      <c r="C610" t="s">
        <v>3172</v>
      </c>
      <c r="D610" t="s">
        <v>378</v>
      </c>
      <c r="E610">
        <v>46151.110806885001</v>
      </c>
      <c r="F610">
        <v>614.85</v>
      </c>
      <c r="G610">
        <v>-25.275517000842299</v>
      </c>
      <c r="H610">
        <f>(Table2[[#This Row],[1Y Return vs Nifty]]-AVERAGE(Table2[1Y Return vs Nifty]))/_xlfn.STDEV.P(Table2[1Y Return vs Nifty])</f>
        <v>-0.88961884529652746</v>
      </c>
      <c r="I610">
        <v>6.12900719596733</v>
      </c>
      <c r="J610">
        <f>(Table2[[#This Row],[1M Return vs Nifty]]-AVERAGE(Table2[1M Return vs Nifty]))/_xlfn.STDEV.P(Table2[1M Return vs Nifty])</f>
        <v>0.61990257714579933</v>
      </c>
      <c r="K610">
        <v>16.031912072748199</v>
      </c>
      <c r="L610">
        <f>(Table2[[#This Row],[6M Return vs Nifty]]-AVERAGE(Table2[6M Return vs Nifty]))/_xlfn.STDEV.P(Table2[6M Return vs Nifty])</f>
        <v>3.9344505979948027E-2</v>
      </c>
      <c r="M610">
        <v>-0.90406326554573302</v>
      </c>
      <c r="N610">
        <f>(Table2[[#This Row],[1W Return vs Nifty]]-AVERAGE(Table2[1W Return vs Nifty]))/_xlfn.STDEV.P(Table2[1W Return vs Nifty])</f>
        <v>0.25128536099400933</v>
      </c>
      <c r="O610">
        <v>593.5</v>
      </c>
      <c r="P610">
        <v>572.47073353234498</v>
      </c>
      <c r="Q610">
        <v>556.345278066079</v>
      </c>
      <c r="R610">
        <v>64.823962068915094</v>
      </c>
      <c r="S610" s="1">
        <f>(Table2[[#This Row],[Close Price]]-Table2[[#This Row],[20D EMA]])/Table2[[#This Row],[20D EMA]]</f>
        <v>3.5973041280539214E-2</v>
      </c>
      <c r="T610" s="1">
        <f>(Table2[[#This Row],[Close Price]]-Table2[[#This Row],[50D EMA]])/Table2[[#This Row],[50D EMA]]</f>
        <v>7.4028703976114413E-2</v>
      </c>
      <c r="U610" s="1">
        <f>(Table2[[#This Row],[Close Price]]-Table2[[#This Row],[200D EMA]])/Table2[[#This Row],[200D EMA]]</f>
        <v>0.10515901588540527</v>
      </c>
      <c r="V610">
        <v>1.0710987012692299</v>
      </c>
      <c r="W610">
        <v>608.70000000000005</v>
      </c>
      <c r="X610">
        <v>616.45000000000005</v>
      </c>
      <c r="Y610">
        <v>601.1</v>
      </c>
      <c r="Z610">
        <v>620</v>
      </c>
      <c r="AA610">
        <v>593</v>
      </c>
      <c r="AB610">
        <v>623.70000000000005</v>
      </c>
      <c r="AC610" s="1">
        <f>(Table2[[#This Row],[Close Price]]/Table2[[#This Row],[Day Low]])-1</f>
        <v>1.0103499260719628E-2</v>
      </c>
      <c r="AD610" s="1">
        <f>(Table2[[#This Row],[Day High]]/Table2[[#This Row],[Close Price]])-1</f>
        <v>2.6022607139952747E-3</v>
      </c>
      <c r="AE610" s="1">
        <f>(Table2[[#This Row],[Close Price]]/Table2[[#This Row],[Current Week Low]])-1</f>
        <v>2.2874729662285764E-2</v>
      </c>
      <c r="AF610" s="1">
        <f>(Table2[[#This Row],[Current Week High]]/Table2[[#This Row],[Close Price]])-1</f>
        <v>8.3760266731722766E-3</v>
      </c>
      <c r="AG610" s="1">
        <f>(Table2[[#This Row],[Close Price]]/Table2[[#This Row],[Current Month Low]])-1</f>
        <v>3.6846543001686438E-2</v>
      </c>
      <c r="AH610" s="1">
        <f>(Table2[[#This Row],[Current Month High]]/Table2[[#This Row],[Close Price]])-1</f>
        <v>1.4393754574286488E-2</v>
      </c>
      <c r="AI610">
        <v>3.9359193299178501</v>
      </c>
      <c r="AJ610">
        <v>37.304600267976703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0.04</v>
      </c>
      <c r="AM610" t="s">
        <v>3203</v>
      </c>
      <c r="AN610">
        <v>5.47</v>
      </c>
      <c r="AO610" t="s">
        <v>3203</v>
      </c>
      <c r="AP610">
        <v>-8.8321930413024996E-2</v>
      </c>
      <c r="AQ610">
        <f>(Table2[[#This Row],[Sharpe Ratio]]-AVERAGE(Table2[Sharpe Ratio]))/_xlfn.STDEV.P(Table2[Sharpe Ratio])</f>
        <v>-1.7886030551206846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-1.7676894562974554</v>
      </c>
      <c r="AS610">
        <f>_xlfn.RANK.AVG(Table2[[#This Row],[1Y Return vs Nifty Z-Score]],Table2[1Y Return vs Nifty Z-Score])</f>
        <v>635</v>
      </c>
      <c r="AT610">
        <f>_xlfn.RANK.AVG(Table2[[#This Row],[6M Return vs Nifty Z-Score]],Table2[6M Return vs Nifty Z-Score])</f>
        <v>307</v>
      </c>
      <c r="AU610">
        <f>_xlfn.RANK.AVG(Table2[[#This Row],[Sharpe Ratio Z-Score]],Table2[Sharpe Ratio Z-Score])</f>
        <v>714</v>
      </c>
      <c r="AV610">
        <f>(Table2[[#This Row],[Rank 1Y]]+Table2[[#This Row],[Rank 6M]]+Table2[[#This Row],[Rank Sharpe]])/3</f>
        <v>552</v>
      </c>
    </row>
    <row r="611" spans="1:48" x14ac:dyDescent="0.3">
      <c r="A611" t="s">
        <v>987</v>
      </c>
      <c r="B611" t="s">
        <v>988</v>
      </c>
      <c r="C611" t="s">
        <v>3169</v>
      </c>
      <c r="D611" t="s">
        <v>989</v>
      </c>
      <c r="E611">
        <v>15006.941977476001</v>
      </c>
      <c r="F611">
        <v>191.96</v>
      </c>
      <c r="G611">
        <v>-7.4609012145075697</v>
      </c>
      <c r="H611">
        <f>(Table2[[#This Row],[1Y Return vs Nifty]]-AVERAGE(Table2[1Y Return vs Nifty]))/_xlfn.STDEV.P(Table2[1Y Return vs Nifty])</f>
        <v>-0.59532421763092913</v>
      </c>
      <c r="I611">
        <v>-4.0287245945023997</v>
      </c>
      <c r="J611">
        <f>(Table2[[#This Row],[1M Return vs Nifty]]-AVERAGE(Table2[1M Return vs Nifty]))/_xlfn.STDEV.P(Table2[1M Return vs Nifty])</f>
        <v>-0.34091276733397591</v>
      </c>
      <c r="K611">
        <v>-17.617557177697101</v>
      </c>
      <c r="L611">
        <f>(Table2[[#This Row],[6M Return vs Nifty]]-AVERAGE(Table2[6M Return vs Nifty]))/_xlfn.STDEV.P(Table2[6M Return vs Nifty])</f>
        <v>-1.0052664275646481</v>
      </c>
      <c r="M611">
        <v>-4.4535603337716196</v>
      </c>
      <c r="N611">
        <f>(Table2[[#This Row],[1W Return vs Nifty]]-AVERAGE(Table2[1W Return vs Nifty]))/_xlfn.STDEV.P(Table2[1W Return vs Nifty])</f>
        <v>-0.570578921634597</v>
      </c>
      <c r="O611">
        <v>198.83</v>
      </c>
      <c r="P611">
        <v>202.60485632314899</v>
      </c>
      <c r="Q611">
        <v>198.16551810708</v>
      </c>
      <c r="R611">
        <v>27.218476760657399</v>
      </c>
      <c r="S611" s="1">
        <f>(Table2[[#This Row],[Close Price]]-Table2[[#This Row],[20D EMA]])/Table2[[#This Row],[20D EMA]]</f>
        <v>-3.4552129960267589E-2</v>
      </c>
      <c r="T611" s="1">
        <f>(Table2[[#This Row],[Close Price]]-Table2[[#This Row],[50D EMA]])/Table2[[#This Row],[50D EMA]]</f>
        <v>-5.2539986041453726E-2</v>
      </c>
      <c r="U611" s="1">
        <f>(Table2[[#This Row],[Close Price]]-Table2[[#This Row],[200D EMA]])/Table2[[#This Row],[200D EMA]]</f>
        <v>-3.1314822913473803E-2</v>
      </c>
      <c r="V611">
        <v>0.69143998997443301</v>
      </c>
      <c r="W611">
        <v>190.4</v>
      </c>
      <c r="X611">
        <v>193.83</v>
      </c>
      <c r="Y611">
        <v>190.4</v>
      </c>
      <c r="Z611">
        <v>202</v>
      </c>
      <c r="AA611">
        <v>190.4</v>
      </c>
      <c r="AB611">
        <v>203.65</v>
      </c>
      <c r="AC611" s="1">
        <f>(Table2[[#This Row],[Close Price]]/Table2[[#This Row],[Day Low]])-1</f>
        <v>8.1932773109243406E-3</v>
      </c>
      <c r="AD611" s="1">
        <f>(Table2[[#This Row],[Day High]]/Table2[[#This Row],[Close Price]])-1</f>
        <v>9.7416128360074961E-3</v>
      </c>
      <c r="AE611" s="1">
        <f>(Table2[[#This Row],[Close Price]]/Table2[[#This Row],[Current Week Low]])-1</f>
        <v>8.1932773109243406E-3</v>
      </c>
      <c r="AF611" s="1">
        <f>(Table2[[#This Row],[Current Week High]]/Table2[[#This Row],[Close Price]])-1</f>
        <v>5.2302563033965299E-2</v>
      </c>
      <c r="AG611" s="1">
        <f>(Table2[[#This Row],[Close Price]]/Table2[[#This Row],[Current Month Low]])-1</f>
        <v>8.1932773109243406E-3</v>
      </c>
      <c r="AH611" s="1">
        <f>(Table2[[#This Row],[Current Month High]]/Table2[[#This Row],[Close Price]])-1</f>
        <v>6.0898103771618972E-2</v>
      </c>
      <c r="AI611">
        <v>23.749739529068499</v>
      </c>
      <c r="AJ611">
        <v>40.939794419970603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-0.18</v>
      </c>
      <c r="AM611" t="s">
        <v>3202</v>
      </c>
      <c r="AN611">
        <v>-5.44</v>
      </c>
      <c r="AO611" t="s">
        <v>3202</v>
      </c>
      <c r="AP611">
        <v>1.6255099284981998E-2</v>
      </c>
      <c r="AQ611">
        <f>(Table2[[#This Row],[Sharpe Ratio]]-AVERAGE(Table2[Sharpe Ratio]))/_xlfn.STDEV.P(Table2[Sharpe Ratio])</f>
        <v>-0.56753223619607152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521</v>
      </c>
      <c r="AT611">
        <f>_xlfn.RANK.AVG(Table2[[#This Row],[6M Return vs Nifty Z-Score]],Table2[6M Return vs Nifty Z-Score])</f>
        <v>651</v>
      </c>
      <c r="AU611">
        <f>_xlfn.RANK.AVG(Table2[[#This Row],[Sharpe Ratio Z-Score]],Table2[Sharpe Ratio Z-Score])</f>
        <v>491</v>
      </c>
      <c r="AV611">
        <f>(Table2[[#This Row],[Rank 1Y]]+Table2[[#This Row],[Rank 6M]]+Table2[[#This Row],[Rank Sharpe]])/3</f>
        <v>554.33333333333337</v>
      </c>
    </row>
    <row r="612" spans="1:48" x14ac:dyDescent="0.3">
      <c r="A612" t="s">
        <v>460</v>
      </c>
      <c r="B612" t="s">
        <v>461</v>
      </c>
      <c r="C612" t="s">
        <v>3157</v>
      </c>
      <c r="D612" t="s">
        <v>279</v>
      </c>
      <c r="E612">
        <v>48505.855346600001</v>
      </c>
      <c r="F612">
        <v>7788.4</v>
      </c>
      <c r="G612">
        <v>-21.265420028810599</v>
      </c>
      <c r="H612">
        <f>(Table2[[#This Row],[1Y Return vs Nifty]]-AVERAGE(Table2[1Y Return vs Nifty]))/_xlfn.STDEV.P(Table2[1Y Return vs Nifty])</f>
        <v>-0.82337267925839797</v>
      </c>
      <c r="I612">
        <v>7.9571059567149396</v>
      </c>
      <c r="J612">
        <f>(Table2[[#This Row],[1M Return vs Nifty]]-AVERAGE(Table2[1M Return vs Nifty]))/_xlfn.STDEV.P(Table2[1M Return vs Nifty])</f>
        <v>0.79282162805032619</v>
      </c>
      <c r="K612">
        <v>-10.8375017774149</v>
      </c>
      <c r="L612">
        <f>(Table2[[#This Row],[6M Return vs Nifty]]-AVERAGE(Table2[6M Return vs Nifty]))/_xlfn.STDEV.P(Table2[6M Return vs Nifty])</f>
        <v>-0.79478703044669363</v>
      </c>
      <c r="M612">
        <v>-2.0609244542579299</v>
      </c>
      <c r="N612">
        <f>(Table2[[#This Row],[1W Return vs Nifty]]-AVERAGE(Table2[1W Return vs Nifty]))/_xlfn.STDEV.P(Table2[1W Return vs Nifty])</f>
        <v>-1.657875403033348E-2</v>
      </c>
      <c r="O612">
        <v>7619.92</v>
      </c>
      <c r="P612">
        <v>7375.3559649822701</v>
      </c>
      <c r="Q612">
        <v>7407.6320080616597</v>
      </c>
      <c r="R612">
        <v>53.874219417115299</v>
      </c>
      <c r="S612" s="1">
        <f>(Table2[[#This Row],[Close Price]]-Table2[[#This Row],[20D EMA]])/Table2[[#This Row],[20D EMA]]</f>
        <v>2.2110468351373709E-2</v>
      </c>
      <c r="T612" s="1">
        <f>(Table2[[#This Row],[Close Price]]-Table2[[#This Row],[50D EMA]])/Table2[[#This Row],[50D EMA]]</f>
        <v>5.6003267771594603E-2</v>
      </c>
      <c r="U612" s="1">
        <f>(Table2[[#This Row],[Close Price]]-Table2[[#This Row],[200D EMA]])/Table2[[#This Row],[200D EMA]]</f>
        <v>5.1402120343444914E-2</v>
      </c>
      <c r="V612">
        <v>1.4786885601280899</v>
      </c>
      <c r="W612">
        <v>7752</v>
      </c>
      <c r="X612">
        <v>7870</v>
      </c>
      <c r="Y612">
        <v>7490</v>
      </c>
      <c r="Z612">
        <v>8024</v>
      </c>
      <c r="AA612">
        <v>7490</v>
      </c>
      <c r="AB612">
        <v>8050</v>
      </c>
      <c r="AC612" s="1">
        <f>(Table2[[#This Row],[Close Price]]/Table2[[#This Row],[Day Low]])-1</f>
        <v>4.695562435500511E-3</v>
      </c>
      <c r="AD612" s="1">
        <f>(Table2[[#This Row],[Day High]]/Table2[[#This Row],[Close Price]])-1</f>
        <v>1.0477119819218395E-2</v>
      </c>
      <c r="AE612" s="1">
        <f>(Table2[[#This Row],[Close Price]]/Table2[[#This Row],[Current Week Low]])-1</f>
        <v>3.983978638184249E-2</v>
      </c>
      <c r="AF612" s="1">
        <f>(Table2[[#This Row],[Current Week High]]/Table2[[#This Row],[Close Price]])-1</f>
        <v>3.0250115556468726E-2</v>
      </c>
      <c r="AG612" s="1">
        <f>(Table2[[#This Row],[Close Price]]/Table2[[#This Row],[Current Month Low]])-1</f>
        <v>3.983978638184249E-2</v>
      </c>
      <c r="AH612" s="1">
        <f>(Table2[[#This Row],[Current Month High]]/Table2[[#This Row],[Close Price]])-1</f>
        <v>3.3588413538082396E-2</v>
      </c>
      <c r="AI612">
        <v>18.124390118637901</v>
      </c>
      <c r="AJ612">
        <v>21.4811579735462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3202</v>
      </c>
      <c r="AN612">
        <v>-13.19</v>
      </c>
      <c r="AO612" t="s">
        <v>3202</v>
      </c>
      <c r="AP612">
        <v>2.2993069628842001E-2</v>
      </c>
      <c r="AQ612">
        <f>(Table2[[#This Row],[Sharpe Ratio]]-AVERAGE(Table2[Sharpe Ratio]))/_xlfn.STDEV.P(Table2[Sharpe Ratio])</f>
        <v>-0.48885779889921949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610</v>
      </c>
      <c r="AT612">
        <f>_xlfn.RANK.AVG(Table2[[#This Row],[6M Return vs Nifty Z-Score]],Table2[6M Return vs Nifty Z-Score])</f>
        <v>582</v>
      </c>
      <c r="AU612">
        <f>_xlfn.RANK.AVG(Table2[[#This Row],[Sharpe Ratio Z-Score]],Table2[Sharpe Ratio Z-Score])</f>
        <v>471</v>
      </c>
      <c r="AV612">
        <f>(Table2[[#This Row],[Rank 1Y]]+Table2[[#This Row],[Rank 6M]]+Table2[[#This Row],[Rank Sharpe]])/3</f>
        <v>554.33333333333337</v>
      </c>
    </row>
    <row r="613" spans="1:48" x14ac:dyDescent="0.3">
      <c r="A613" t="s">
        <v>1091</v>
      </c>
      <c r="B613" t="s">
        <v>1092</v>
      </c>
      <c r="C613" t="s">
        <v>3170</v>
      </c>
      <c r="D613" t="s">
        <v>78</v>
      </c>
      <c r="E613">
        <v>11963.66011531</v>
      </c>
      <c r="F613">
        <v>579.35</v>
      </c>
      <c r="G613">
        <v>-47.071819543825903</v>
      </c>
      <c r="H613">
        <f>(Table2[[#This Row],[1Y Return vs Nifty]]-AVERAGE(Table2[1Y Return vs Nifty]))/_xlfn.STDEV.P(Table2[1Y Return vs Nifty])</f>
        <v>-1.2496903067475551</v>
      </c>
      <c r="I613">
        <v>-6.31051027533249</v>
      </c>
      <c r="J613">
        <f>(Table2[[#This Row],[1M Return vs Nifty]]-AVERAGE(Table2[1M Return vs Nifty]))/_xlfn.STDEV.P(Table2[1M Return vs Nifty])</f>
        <v>-0.55674586277096405</v>
      </c>
      <c r="K613">
        <v>-4.79991660535301</v>
      </c>
      <c r="L613">
        <f>(Table2[[#This Row],[6M Return vs Nifty]]-AVERAGE(Table2[6M Return vs Nifty]))/_xlfn.STDEV.P(Table2[6M Return vs Nifty])</f>
        <v>-0.60735680870971565</v>
      </c>
      <c r="M613">
        <v>-3.3825079240090501</v>
      </c>
      <c r="N613">
        <f>(Table2[[#This Row],[1W Return vs Nifty]]-AVERAGE(Table2[1W Return vs Nifty]))/_xlfn.STDEV.P(Table2[1W Return vs Nifty])</f>
        <v>-0.32258330324488338</v>
      </c>
      <c r="O613">
        <v>602.23</v>
      </c>
      <c r="P613">
        <v>610.92994118062097</v>
      </c>
      <c r="Q613">
        <v>640.83277820331898</v>
      </c>
      <c r="R613">
        <v>26.590801022418201</v>
      </c>
      <c r="S613" s="1">
        <f>(Table2[[#This Row],[Close Price]]-Table2[[#This Row],[20D EMA]])/Table2[[#This Row],[20D EMA]]</f>
        <v>-3.7992129252943221E-2</v>
      </c>
      <c r="T613" s="1">
        <f>(Table2[[#This Row],[Close Price]]-Table2[[#This Row],[50D EMA]])/Table2[[#This Row],[50D EMA]]</f>
        <v>-5.1691591869916821E-2</v>
      </c>
      <c r="U613" s="1">
        <f>(Table2[[#This Row],[Close Price]]-Table2[[#This Row],[200D EMA]])/Table2[[#This Row],[200D EMA]]</f>
        <v>-9.5941999683125029E-2</v>
      </c>
      <c r="V613">
        <v>0.45146565343113199</v>
      </c>
      <c r="W613">
        <v>577.54999999999995</v>
      </c>
      <c r="X613">
        <v>590.45000000000005</v>
      </c>
      <c r="Y613">
        <v>577.54999999999995</v>
      </c>
      <c r="Z613">
        <v>596</v>
      </c>
      <c r="AA613">
        <v>577.54999999999995</v>
      </c>
      <c r="AB613">
        <v>619.5</v>
      </c>
      <c r="AC613" s="1">
        <f>(Table2[[#This Row],[Close Price]]/Table2[[#This Row],[Day Low]])-1</f>
        <v>3.1166132802356028E-3</v>
      </c>
      <c r="AD613" s="1">
        <f>(Table2[[#This Row],[Day High]]/Table2[[#This Row],[Close Price]])-1</f>
        <v>1.9159402778976542E-2</v>
      </c>
      <c r="AE613" s="1">
        <f>(Table2[[#This Row],[Close Price]]/Table2[[#This Row],[Current Week Low]])-1</f>
        <v>3.1166132802356028E-3</v>
      </c>
      <c r="AF613" s="1">
        <f>(Table2[[#This Row],[Current Week High]]/Table2[[#This Row],[Close Price]])-1</f>
        <v>2.8739104168464591E-2</v>
      </c>
      <c r="AG613" s="1">
        <f>(Table2[[#This Row],[Close Price]]/Table2[[#This Row],[Current Month Low]])-1</f>
        <v>3.1166132802356028E-3</v>
      </c>
      <c r="AH613" s="1">
        <f>(Table2[[#This Row],[Current Month High]]/Table2[[#This Row],[Close Price]])-1</f>
        <v>6.9301803745576818E-2</v>
      </c>
      <c r="AI613">
        <v>42.2283593682575</v>
      </c>
      <c r="AJ613">
        <v>14.893406048587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-0.15</v>
      </c>
      <c r="AM613" t="s">
        <v>3202</v>
      </c>
      <c r="AN613">
        <v>-7.01</v>
      </c>
      <c r="AO613" t="s">
        <v>3202</v>
      </c>
      <c r="AP613">
        <v>3.7031442042906003E-2</v>
      </c>
      <c r="AQ613">
        <f>(Table2[[#This Row],[Sharpe Ratio]]-AVERAGE(Table2[Sharpe Ratio]))/_xlfn.STDEV.P(Table2[Sharpe Ratio])</f>
        <v>-0.324941813242414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711</v>
      </c>
      <c r="AT613">
        <f>_xlfn.RANK.AVG(Table2[[#This Row],[6M Return vs Nifty Z-Score]],Table2[6M Return vs Nifty Z-Score])</f>
        <v>531</v>
      </c>
      <c r="AU613">
        <f>_xlfn.RANK.AVG(Table2[[#This Row],[Sharpe Ratio Z-Score]],Table2[Sharpe Ratio Z-Score])</f>
        <v>428</v>
      </c>
      <c r="AV613">
        <f>(Table2[[#This Row],[Rank 1Y]]+Table2[[#This Row],[Rank 6M]]+Table2[[#This Row],[Rank Sharpe]])/3</f>
        <v>556.66666666666663</v>
      </c>
    </row>
    <row r="614" spans="1:48" x14ac:dyDescent="0.3">
      <c r="A614" t="s">
        <v>1651</v>
      </c>
      <c r="B614" t="s">
        <v>1652</v>
      </c>
      <c r="C614" t="s">
        <v>3168</v>
      </c>
      <c r="D614" t="s">
        <v>335</v>
      </c>
      <c r="E614">
        <v>5425.8948115699995</v>
      </c>
      <c r="F614">
        <v>254.3</v>
      </c>
      <c r="G614">
        <v>-18.866927510455501</v>
      </c>
      <c r="H614">
        <f>(Table2[[#This Row],[1Y Return vs Nifty]]-AVERAGE(Table2[1Y Return vs Nifty]))/_xlfn.STDEV.P(Table2[1Y Return vs Nifty])</f>
        <v>-0.78374996321927393</v>
      </c>
      <c r="I614">
        <v>-6.6180115736219998</v>
      </c>
      <c r="J614">
        <f>(Table2[[#This Row],[1M Return vs Nifty]]-AVERAGE(Table2[1M Return vs Nifty]))/_xlfn.STDEV.P(Table2[1M Return vs Nifty])</f>
        <v>-0.58583227418037087</v>
      </c>
      <c r="K614">
        <v>10.956720872178099</v>
      </c>
      <c r="L614">
        <f>(Table2[[#This Row],[6M Return vs Nifty]]-AVERAGE(Table2[6M Return vs Nifty]))/_xlfn.STDEV.P(Table2[6M Return vs Nifty])</f>
        <v>-0.11820924853802826</v>
      </c>
      <c r="M614">
        <v>-1.1225947888432599</v>
      </c>
      <c r="N614">
        <f>(Table2[[#This Row],[1W Return vs Nifty]]-AVERAGE(Table2[1W Return vs Nifty]))/_xlfn.STDEV.P(Table2[1W Return vs Nifty])</f>
        <v>0.20068572668682338</v>
      </c>
      <c r="O614">
        <v>264.43</v>
      </c>
      <c r="P614">
        <v>262.89826152327998</v>
      </c>
      <c r="Q614">
        <v>243.13202567278299</v>
      </c>
      <c r="R614">
        <v>30.729922972969899</v>
      </c>
      <c r="S614" s="1">
        <f>(Table2[[#This Row],[Close Price]]-Table2[[#This Row],[20D EMA]])/Table2[[#This Row],[20D EMA]]</f>
        <v>-3.8308815187384167E-2</v>
      </c>
      <c r="T614" s="1">
        <f>(Table2[[#This Row],[Close Price]]-Table2[[#This Row],[50D EMA]])/Table2[[#This Row],[50D EMA]]</f>
        <v>-3.2705661397150719E-2</v>
      </c>
      <c r="U614" s="1">
        <f>(Table2[[#This Row],[Close Price]]-Table2[[#This Row],[200D EMA]])/Table2[[#This Row],[200D EMA]]</f>
        <v>4.5933785548463044E-2</v>
      </c>
      <c r="V614">
        <v>0.528177138893694</v>
      </c>
      <c r="W614">
        <v>253.1</v>
      </c>
      <c r="X614">
        <v>262.25</v>
      </c>
      <c r="Y614">
        <v>252.25</v>
      </c>
      <c r="Z614">
        <v>269.8</v>
      </c>
      <c r="AA614">
        <v>252.25</v>
      </c>
      <c r="AB614">
        <v>270</v>
      </c>
      <c r="AC614" s="1">
        <f>(Table2[[#This Row],[Close Price]]/Table2[[#This Row],[Day Low]])-1</f>
        <v>4.7412090082972203E-3</v>
      </c>
      <c r="AD614" s="1">
        <f>(Table2[[#This Row],[Day High]]/Table2[[#This Row],[Close Price]])-1</f>
        <v>3.126228863546987E-2</v>
      </c>
      <c r="AE614" s="1">
        <f>(Table2[[#This Row],[Close Price]]/Table2[[#This Row],[Current Week Low]])-1</f>
        <v>8.1268582755202878E-3</v>
      </c>
      <c r="AF614" s="1">
        <f>(Table2[[#This Row],[Current Week High]]/Table2[[#This Row],[Close Price]])-1</f>
        <v>6.095163193079034E-2</v>
      </c>
      <c r="AG614" s="1">
        <f>(Table2[[#This Row],[Close Price]]/Table2[[#This Row],[Current Month Low]])-1</f>
        <v>8.1268582755202878E-3</v>
      </c>
      <c r="AH614" s="1">
        <f>(Table2[[#This Row],[Current Month High]]/Table2[[#This Row],[Close Price]])-1</f>
        <v>6.1738104600865151E-2</v>
      </c>
      <c r="AI614">
        <v>16.830515139598901</v>
      </c>
      <c r="AJ614">
        <v>34.550264550264501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-0.14000000000000001</v>
      </c>
      <c r="AM614" t="s">
        <v>3202</v>
      </c>
      <c r="AN614">
        <v>-2.29</v>
      </c>
      <c r="AO614" t="s">
        <v>3202</v>
      </c>
      <c r="AP614">
        <v>-0.101778226673988</v>
      </c>
      <c r="AQ614">
        <f>(Table2[[#This Row],[Sharpe Ratio]]-AVERAGE(Table2[Sharpe Ratio]))/_xlfn.STDEV.P(Table2[Sharpe Ratio])</f>
        <v>-1.9457225558610989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-3.2328283151119486</v>
      </c>
      <c r="AS614">
        <f>_xlfn.RANK.AVG(Table2[[#This Row],[1Y Return vs Nifty Z-Score]],Table2[1Y Return vs Nifty Z-Score])</f>
        <v>595</v>
      </c>
      <c r="AT614">
        <f>_xlfn.RANK.AVG(Table2[[#This Row],[6M Return vs Nifty Z-Score]],Table2[6M Return vs Nifty Z-Score])</f>
        <v>356</v>
      </c>
      <c r="AU614">
        <f>_xlfn.RANK.AVG(Table2[[#This Row],[Sharpe Ratio Z-Score]],Table2[Sharpe Ratio Z-Score])</f>
        <v>724</v>
      </c>
      <c r="AV614">
        <f>(Table2[[#This Row],[Rank 1Y]]+Table2[[#This Row],[Rank 6M]]+Table2[[#This Row],[Rank Sharpe]])/3</f>
        <v>558.33333333333337</v>
      </c>
    </row>
    <row r="615" spans="1:48" x14ac:dyDescent="0.3">
      <c r="A615" t="s">
        <v>2203</v>
      </c>
      <c r="B615" t="s">
        <v>2204</v>
      </c>
      <c r="C615" t="s">
        <v>3161</v>
      </c>
      <c r="D615" t="s">
        <v>46</v>
      </c>
      <c r="E615">
        <v>2667.6943253449999</v>
      </c>
      <c r="F615">
        <v>672.95</v>
      </c>
      <c r="G615">
        <v>-42.784722856822299</v>
      </c>
      <c r="H615">
        <f>(Table2[[#This Row],[1Y Return vs Nifty]]-AVERAGE(Table2[1Y Return vs Nifty]))/_xlfn.STDEV.P(Table2[1Y Return vs Nifty])</f>
        <v>-1.1788681493459934</v>
      </c>
      <c r="I615">
        <v>-7.5665493476785599</v>
      </c>
      <c r="J615">
        <f>(Table2[[#This Row],[1M Return vs Nifty]]-AVERAGE(Table2[1M Return vs Nifty]))/_xlfn.STDEV.P(Table2[1M Return vs Nifty])</f>
        <v>-0.67555404149335563</v>
      </c>
      <c r="K615">
        <v>-6.2039302855382603</v>
      </c>
      <c r="L615">
        <f>(Table2[[#This Row],[6M Return vs Nifty]]-AVERAGE(Table2[6M Return vs Nifty]))/_xlfn.STDEV.P(Table2[6M Return vs Nifty])</f>
        <v>-0.65094287630120651</v>
      </c>
      <c r="M615">
        <v>-2.7316219083923099</v>
      </c>
      <c r="N615">
        <f>(Table2[[#This Row],[1W Return vs Nifty]]-AVERAGE(Table2[1W Return vs Nifty]))/_xlfn.STDEV.P(Table2[1W Return vs Nifty])</f>
        <v>-0.17187463719569057</v>
      </c>
      <c r="O615">
        <v>675.95</v>
      </c>
      <c r="P615">
        <v>678.25255502248797</v>
      </c>
      <c r="Q615">
        <v>692.97245733465002</v>
      </c>
      <c r="R615">
        <v>48.807234019152602</v>
      </c>
      <c r="S615" s="1">
        <f>(Table2[[#This Row],[Close Price]]-Table2[[#This Row],[20D EMA]])/Table2[[#This Row],[20D EMA]]</f>
        <v>-4.4381980915748206E-3</v>
      </c>
      <c r="T615" s="1">
        <f>(Table2[[#This Row],[Close Price]]-Table2[[#This Row],[50D EMA]])/Table2[[#This Row],[50D EMA]]</f>
        <v>-7.8179654219100031E-3</v>
      </c>
      <c r="U615" s="1">
        <f>(Table2[[#This Row],[Close Price]]-Table2[[#This Row],[200D EMA]])/Table2[[#This Row],[200D EMA]]</f>
        <v>-2.8893583175962696E-2</v>
      </c>
      <c r="V615">
        <v>0.42322461167249797</v>
      </c>
      <c r="W615">
        <v>662</v>
      </c>
      <c r="X615">
        <v>679.5</v>
      </c>
      <c r="Y615">
        <v>660.95</v>
      </c>
      <c r="Z615">
        <v>679.5</v>
      </c>
      <c r="AA615">
        <v>660.95</v>
      </c>
      <c r="AB615">
        <v>689.45</v>
      </c>
      <c r="AC615" s="1">
        <f>(Table2[[#This Row],[Close Price]]/Table2[[#This Row],[Day Low]])-1</f>
        <v>1.6540785498489585E-2</v>
      </c>
      <c r="AD615" s="1">
        <f>(Table2[[#This Row],[Day High]]/Table2[[#This Row],[Close Price]])-1</f>
        <v>9.7332639869232018E-3</v>
      </c>
      <c r="AE615" s="1">
        <f>(Table2[[#This Row],[Close Price]]/Table2[[#This Row],[Current Week Low]])-1</f>
        <v>1.8155684998865329E-2</v>
      </c>
      <c r="AF615" s="1">
        <f>(Table2[[#This Row],[Current Week High]]/Table2[[#This Row],[Close Price]])-1</f>
        <v>9.7332639869232018E-3</v>
      </c>
      <c r="AG615" s="1">
        <f>(Table2[[#This Row],[Close Price]]/Table2[[#This Row],[Current Month Low]])-1</f>
        <v>1.8155684998865329E-2</v>
      </c>
      <c r="AH615" s="1">
        <f>(Table2[[#This Row],[Current Month High]]/Table2[[#This Row],[Close Price]])-1</f>
        <v>2.451890928003575E-2</v>
      </c>
      <c r="AI615">
        <v>24.080540901998599</v>
      </c>
      <c r="AJ615">
        <v>12.177029504917501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0.09</v>
      </c>
      <c r="AM615" t="s">
        <v>3203</v>
      </c>
      <c r="AN615">
        <v>-3</v>
      </c>
      <c r="AO615" t="s">
        <v>3202</v>
      </c>
      <c r="AP615">
        <v>3.5259136701423999E-2</v>
      </c>
      <c r="AQ615">
        <f>(Table2[[#This Row],[Sharpe Ratio]]-AVERAGE(Table2[Sharpe Ratio]))/_xlfn.STDEV.P(Table2[Sharpe Ratio])</f>
        <v>-0.34563574900399874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701</v>
      </c>
      <c r="AT615">
        <f>_xlfn.RANK.AVG(Table2[[#This Row],[6M Return vs Nifty Z-Score]],Table2[6M Return vs Nifty Z-Score])</f>
        <v>542</v>
      </c>
      <c r="AU615">
        <f>_xlfn.RANK.AVG(Table2[[#This Row],[Sharpe Ratio Z-Score]],Table2[Sharpe Ratio Z-Score])</f>
        <v>432</v>
      </c>
      <c r="AV615">
        <f>(Table2[[#This Row],[Rank 1Y]]+Table2[[#This Row],[Rank 6M]]+Table2[[#This Row],[Rank Sharpe]])/3</f>
        <v>558.33333333333337</v>
      </c>
    </row>
    <row r="616" spans="1:48" x14ac:dyDescent="0.3">
      <c r="A616" t="s">
        <v>1431</v>
      </c>
      <c r="B616" t="s">
        <v>1432</v>
      </c>
      <c r="C616" t="s">
        <v>3170</v>
      </c>
      <c r="D616" t="s">
        <v>211</v>
      </c>
      <c r="E616">
        <v>7720.0660876499996</v>
      </c>
      <c r="F616">
        <v>2000.25</v>
      </c>
      <c r="G616">
        <v>-9.8358660405355494</v>
      </c>
      <c r="H616">
        <f>(Table2[[#This Row],[1Y Return vs Nifty]]-AVERAGE(Table2[1Y Return vs Nifty]))/_xlfn.STDEV.P(Table2[1Y Return vs Nifty])</f>
        <v>-0.63455825992393999</v>
      </c>
      <c r="I616">
        <v>-8.67366810513718</v>
      </c>
      <c r="J616">
        <f>(Table2[[#This Row],[1M Return vs Nifty]]-AVERAGE(Table2[1M Return vs Nifty]))/_xlfn.STDEV.P(Table2[1M Return vs Nifty])</f>
        <v>-0.780275913685891</v>
      </c>
      <c r="K616">
        <v>-3.0882876407530002</v>
      </c>
      <c r="L616">
        <f>(Table2[[#This Row],[6M Return vs Nifty]]-AVERAGE(Table2[6M Return vs Nifty]))/_xlfn.STDEV.P(Table2[6M Return vs Nifty])</f>
        <v>-0.55422116138983635</v>
      </c>
      <c r="M616">
        <v>6.1225004285473499E-2</v>
      </c>
      <c r="N616">
        <f>(Table2[[#This Row],[1W Return vs Nifty]]-AVERAGE(Table2[1W Return vs Nifty]))/_xlfn.STDEV.P(Table2[1W Return vs Nifty])</f>
        <v>0.47479194126881974</v>
      </c>
      <c r="O616">
        <v>2015.21</v>
      </c>
      <c r="P616">
        <v>2067.08600841508</v>
      </c>
      <c r="Q616">
        <v>1996.8108224863199</v>
      </c>
      <c r="R616">
        <v>47.503197847893802</v>
      </c>
      <c r="S616" s="1">
        <f>(Table2[[#This Row],[Close Price]]-Table2[[#This Row],[20D EMA]])/Table2[[#This Row],[20D EMA]]</f>
        <v>-7.4235439482733985E-3</v>
      </c>
      <c r="T616" s="1">
        <f>(Table2[[#This Row],[Close Price]]-Table2[[#This Row],[50D EMA]])/Table2[[#This Row],[50D EMA]]</f>
        <v>-3.233344338019388E-2</v>
      </c>
      <c r="U616" s="1">
        <f>(Table2[[#This Row],[Close Price]]-Table2[[#This Row],[200D EMA]])/Table2[[#This Row],[200D EMA]]</f>
        <v>1.7223351731426428E-3</v>
      </c>
      <c r="V616">
        <v>0.42098312790464298</v>
      </c>
      <c r="W616">
        <v>1990</v>
      </c>
      <c r="X616">
        <v>2016.2</v>
      </c>
      <c r="Y616">
        <v>1966.5</v>
      </c>
      <c r="Z616">
        <v>2064.6</v>
      </c>
      <c r="AA616">
        <v>1955</v>
      </c>
      <c r="AB616">
        <v>2064.6</v>
      </c>
      <c r="AC616" s="1">
        <f>(Table2[[#This Row],[Close Price]]/Table2[[#This Row],[Day Low]])-1</f>
        <v>5.1507537688442184E-3</v>
      </c>
      <c r="AD616" s="1">
        <f>(Table2[[#This Row],[Day High]]/Table2[[#This Row],[Close Price]])-1</f>
        <v>7.9740032495938529E-3</v>
      </c>
      <c r="AE616" s="1">
        <f>(Table2[[#This Row],[Close Price]]/Table2[[#This Row],[Current Week Low]])-1</f>
        <v>1.7162471395880896E-2</v>
      </c>
      <c r="AF616" s="1">
        <f>(Table2[[#This Row],[Current Week High]]/Table2[[#This Row],[Close Price]])-1</f>
        <v>3.2170978627671598E-2</v>
      </c>
      <c r="AG616" s="1">
        <f>(Table2[[#This Row],[Close Price]]/Table2[[#This Row],[Current Month Low]])-1</f>
        <v>2.3145780051150977E-2</v>
      </c>
      <c r="AH616" s="1">
        <f>(Table2[[#This Row],[Current Month High]]/Table2[[#This Row],[Close Price]])-1</f>
        <v>3.2170978627671598E-2</v>
      </c>
      <c r="AI616">
        <v>37.132858392700903</v>
      </c>
      <c r="AJ616">
        <v>36.825364252000803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-0.14000000000000001</v>
      </c>
      <c r="AM616" t="s">
        <v>3202</v>
      </c>
      <c r="AN616">
        <v>-1.6</v>
      </c>
      <c r="AO616" t="s">
        <v>3202</v>
      </c>
      <c r="AP616">
        <v>-2.3154076550065999E-2</v>
      </c>
      <c r="AQ616">
        <f>(Table2[[#This Row],[Sharpe Ratio]]-AVERAGE(Table2[Sharpe Ratio]))/_xlfn.STDEV.P(Table2[Sharpe Ratio])</f>
        <v>-1.0276848600467299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543</v>
      </c>
      <c r="AT616">
        <f>_xlfn.RANK.AVG(Table2[[#This Row],[6M Return vs Nifty Z-Score]],Table2[6M Return vs Nifty Z-Score])</f>
        <v>512</v>
      </c>
      <c r="AU616">
        <f>_xlfn.RANK.AVG(Table2[[#This Row],[Sharpe Ratio Z-Score]],Table2[Sharpe Ratio Z-Score])</f>
        <v>631</v>
      </c>
      <c r="AV616">
        <f>(Table2[[#This Row],[Rank 1Y]]+Table2[[#This Row],[Rank 6M]]+Table2[[#This Row],[Rank Sharpe]])/3</f>
        <v>562</v>
      </c>
    </row>
    <row r="617" spans="1:48" x14ac:dyDescent="0.3">
      <c r="A617" t="s">
        <v>730</v>
      </c>
      <c r="B617" t="s">
        <v>731</v>
      </c>
      <c r="C617" t="s">
        <v>3158</v>
      </c>
      <c r="D617" t="s">
        <v>419</v>
      </c>
      <c r="E617">
        <v>24005.350793579899</v>
      </c>
      <c r="F617">
        <v>1069.9000000000001</v>
      </c>
      <c r="G617">
        <v>-26.400076505492901</v>
      </c>
      <c r="H617">
        <f>(Table2[[#This Row],[1Y Return vs Nifty]]-AVERAGE(Table2[1Y Return vs Nifty]))/_xlfn.STDEV.P(Table2[1Y Return vs Nifty])</f>
        <v>-0.90819638997547736</v>
      </c>
      <c r="I617">
        <v>3.7111003330822299</v>
      </c>
      <c r="J617">
        <f>(Table2[[#This Row],[1M Return vs Nifty]]-AVERAGE(Table2[1M Return vs Nifty]))/_xlfn.STDEV.P(Table2[1M Return vs Nifty])</f>
        <v>0.39119383947637049</v>
      </c>
      <c r="K617">
        <v>10.7590832138601</v>
      </c>
      <c r="L617">
        <f>(Table2[[#This Row],[6M Return vs Nifty]]-AVERAGE(Table2[6M Return vs Nifty]))/_xlfn.STDEV.P(Table2[6M Return vs Nifty])</f>
        <v>-0.12434469326740988</v>
      </c>
      <c r="M617">
        <v>-3.0024364503912402</v>
      </c>
      <c r="N617">
        <f>(Table2[[#This Row],[1W Return vs Nifty]]-AVERAGE(Table2[1W Return vs Nifty]))/_xlfn.STDEV.P(Table2[1W Return vs Nifty])</f>
        <v>-0.2345800839131299</v>
      </c>
      <c r="O617">
        <v>1042.0999999999999</v>
      </c>
      <c r="P617">
        <v>998.76516467099498</v>
      </c>
      <c r="Q617">
        <v>940.44693336032503</v>
      </c>
      <c r="R617">
        <v>58.495731252780899</v>
      </c>
      <c r="S617" s="1">
        <f>(Table2[[#This Row],[Close Price]]-Table2[[#This Row],[20D EMA]])/Table2[[#This Row],[20D EMA]]</f>
        <v>2.6676902408598199E-2</v>
      </c>
      <c r="T617" s="1">
        <f>(Table2[[#This Row],[Close Price]]-Table2[[#This Row],[50D EMA]])/Table2[[#This Row],[50D EMA]]</f>
        <v>7.1222783738595613E-2</v>
      </c>
      <c r="U617" s="1">
        <f>(Table2[[#This Row],[Close Price]]-Table2[[#This Row],[200D EMA]])/Table2[[#This Row],[200D EMA]]</f>
        <v>0.13765058085427995</v>
      </c>
      <c r="V617">
        <v>0.58293593337747396</v>
      </c>
      <c r="W617">
        <v>1048</v>
      </c>
      <c r="X617">
        <v>1075</v>
      </c>
      <c r="Y617">
        <v>1031</v>
      </c>
      <c r="Z617">
        <v>1075.6500000000001</v>
      </c>
      <c r="AA617">
        <v>1031</v>
      </c>
      <c r="AB617">
        <v>1088</v>
      </c>
      <c r="AC617" s="1">
        <f>(Table2[[#This Row],[Close Price]]/Table2[[#This Row],[Day Low]])-1</f>
        <v>2.089694656488561E-2</v>
      </c>
      <c r="AD617" s="1">
        <f>(Table2[[#This Row],[Day High]]/Table2[[#This Row],[Close Price]])-1</f>
        <v>4.7668006355734427E-3</v>
      </c>
      <c r="AE617" s="1">
        <f>(Table2[[#This Row],[Close Price]]/Table2[[#This Row],[Current Week Low]])-1</f>
        <v>3.7730358874878744E-2</v>
      </c>
      <c r="AF617" s="1">
        <f>(Table2[[#This Row],[Current Week High]]/Table2[[#This Row],[Close Price]])-1</f>
        <v>5.3743340499112779E-3</v>
      </c>
      <c r="AG617" s="1">
        <f>(Table2[[#This Row],[Close Price]]/Table2[[#This Row],[Current Month Low]])-1</f>
        <v>3.7730358874878744E-2</v>
      </c>
      <c r="AH617" s="1">
        <f>(Table2[[#This Row],[Current Month High]]/Table2[[#This Row],[Close Price]])-1</f>
        <v>1.6917468922329038E-2</v>
      </c>
      <c r="AI617">
        <v>6.1781474904196498</v>
      </c>
      <c r="AJ617">
        <v>45.248438772739597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0.19</v>
      </c>
      <c r="AM617" t="s">
        <v>3203</v>
      </c>
      <c r="AN617">
        <v>-1.1499999999999999</v>
      </c>
      <c r="AO617" t="s">
        <v>3202</v>
      </c>
      <c r="AP617">
        <v>-6.7673419050311004E-2</v>
      </c>
      <c r="AQ617">
        <f>(Table2[[#This Row],[Sharpe Ratio]]-AVERAGE(Table2[Sharpe Ratio]))/_xlfn.STDEV.P(Table2[Sharpe Ratio])</f>
        <v>-1.547505227499713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-2.4234325551793598</v>
      </c>
      <c r="AS617">
        <f>_xlfn.RANK.AVG(Table2[[#This Row],[1Y Return vs Nifty Z-Score]],Table2[1Y Return vs Nifty Z-Score])</f>
        <v>641</v>
      </c>
      <c r="AT617">
        <f>_xlfn.RANK.AVG(Table2[[#This Row],[6M Return vs Nifty Z-Score]],Table2[6M Return vs Nifty Z-Score])</f>
        <v>359</v>
      </c>
      <c r="AU617">
        <f>_xlfn.RANK.AVG(Table2[[#This Row],[Sharpe Ratio Z-Score]],Table2[Sharpe Ratio Z-Score])</f>
        <v>690</v>
      </c>
      <c r="AV617">
        <f>(Table2[[#This Row],[Rank 1Y]]+Table2[[#This Row],[Rank 6M]]+Table2[[#This Row],[Rank Sharpe]])/3</f>
        <v>563.33333333333337</v>
      </c>
    </row>
    <row r="618" spans="1:48" x14ac:dyDescent="0.3">
      <c r="A618" t="s">
        <v>821</v>
      </c>
      <c r="B618" t="s">
        <v>822</v>
      </c>
      <c r="C618" t="s">
        <v>3158</v>
      </c>
      <c r="D618" t="s">
        <v>51</v>
      </c>
      <c r="E618">
        <v>19989.8273508399</v>
      </c>
      <c r="F618">
        <v>1253.6500000000001</v>
      </c>
      <c r="G618">
        <v>-36.660562905387401</v>
      </c>
      <c r="H618">
        <f>(Table2[[#This Row],[1Y Return vs Nifty]]-AVERAGE(Table2[1Y Return vs Nifty]))/_xlfn.STDEV.P(Table2[1Y Return vs Nifty])</f>
        <v>-1.0776979981460659</v>
      </c>
      <c r="I618">
        <v>-6.9272397596747499</v>
      </c>
      <c r="J618">
        <f>(Table2[[#This Row],[1M Return vs Nifty]]-AVERAGE(Table2[1M Return vs Nifty]))/_xlfn.STDEV.P(Table2[1M Return vs Nifty])</f>
        <v>-0.61508203113732141</v>
      </c>
      <c r="K618">
        <v>-19.179300371280299</v>
      </c>
      <c r="L618">
        <f>(Table2[[#This Row],[6M Return vs Nifty]]-AVERAGE(Table2[6M Return vs Nifty]))/_xlfn.STDEV.P(Table2[6M Return vs Nifty])</f>
        <v>-1.0537490352177918</v>
      </c>
      <c r="M618">
        <v>1.09454130476177</v>
      </c>
      <c r="N618">
        <f>(Table2[[#This Row],[1W Return vs Nifty]]-AVERAGE(Table2[1W Return vs Nifty]))/_xlfn.STDEV.P(Table2[1W Return vs Nifty])</f>
        <v>0.71404999492988885</v>
      </c>
      <c r="O618">
        <v>1220.3499999999999</v>
      </c>
      <c r="P618">
        <v>1260.9973636386301</v>
      </c>
      <c r="Q618">
        <v>1363.17706573446</v>
      </c>
      <c r="R618">
        <v>68.898603526389905</v>
      </c>
      <c r="S618" s="1">
        <f>(Table2[[#This Row],[Close Price]]-Table2[[#This Row],[20D EMA]])/Table2[[#This Row],[20D EMA]]</f>
        <v>2.7287253656737974E-2</v>
      </c>
      <c r="T618" s="1">
        <f>(Table2[[#This Row],[Close Price]]-Table2[[#This Row],[50D EMA]])/Table2[[#This Row],[50D EMA]]</f>
        <v>-5.8266288657646669E-3</v>
      </c>
      <c r="U618" s="1">
        <f>(Table2[[#This Row],[Close Price]]-Table2[[#This Row],[200D EMA]])/Table2[[#This Row],[200D EMA]]</f>
        <v>-8.0346910528052595E-2</v>
      </c>
      <c r="V618">
        <v>0.88050365737560199</v>
      </c>
      <c r="W618">
        <v>1208.25</v>
      </c>
      <c r="X618">
        <v>1266.75</v>
      </c>
      <c r="Y618">
        <v>1176.8499999999999</v>
      </c>
      <c r="Z618">
        <v>1266.75</v>
      </c>
      <c r="AA618">
        <v>1176.5999999999999</v>
      </c>
      <c r="AB618">
        <v>1266.75</v>
      </c>
      <c r="AC618" s="1">
        <f>(Table2[[#This Row],[Close Price]]/Table2[[#This Row],[Day Low]])-1</f>
        <v>3.757500517277057E-2</v>
      </c>
      <c r="AD618" s="1">
        <f>(Table2[[#This Row],[Day High]]/Table2[[#This Row],[Close Price]])-1</f>
        <v>1.0449487496510201E-2</v>
      </c>
      <c r="AE618" s="1">
        <f>(Table2[[#This Row],[Close Price]]/Table2[[#This Row],[Current Week Low]])-1</f>
        <v>6.5258953987339163E-2</v>
      </c>
      <c r="AF618" s="1">
        <f>(Table2[[#This Row],[Current Week High]]/Table2[[#This Row],[Close Price]])-1</f>
        <v>1.0449487496510201E-2</v>
      </c>
      <c r="AG618" s="1">
        <f>(Table2[[#This Row],[Close Price]]/Table2[[#This Row],[Current Month Low]])-1</f>
        <v>6.5485296617372235E-2</v>
      </c>
      <c r="AH618" s="1">
        <f>(Table2[[#This Row],[Current Month High]]/Table2[[#This Row],[Close Price]])-1</f>
        <v>1.0449487496510201E-2</v>
      </c>
      <c r="AI618">
        <v>43.261675906353403</v>
      </c>
      <c r="AJ618">
        <v>8.7294015611448508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3202</v>
      </c>
      <c r="AN618">
        <v>3.45</v>
      </c>
      <c r="AO618" t="s">
        <v>3203</v>
      </c>
      <c r="AP618">
        <v>6.6805812904612003E-2</v>
      </c>
      <c r="AQ618">
        <f>(Table2[[#This Row],[Sharpe Ratio]]-AVERAGE(Table2[Sharpe Ratio]))/_xlfn.STDEV.P(Table2[Sharpe Ratio])</f>
        <v>2.2712117224511164E-2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682</v>
      </c>
      <c r="AT618">
        <f>_xlfn.RANK.AVG(Table2[[#This Row],[6M Return vs Nifty Z-Score]],Table2[6M Return vs Nifty Z-Score])</f>
        <v>666</v>
      </c>
      <c r="AU618">
        <f>_xlfn.RANK.AVG(Table2[[#This Row],[Sharpe Ratio Z-Score]],Table2[Sharpe Ratio Z-Score])</f>
        <v>344</v>
      </c>
      <c r="AV618">
        <f>(Table2[[#This Row],[Rank 1Y]]+Table2[[#This Row],[Rank 6M]]+Table2[[#This Row],[Rank Sharpe]])/3</f>
        <v>564</v>
      </c>
    </row>
    <row r="619" spans="1:48" x14ac:dyDescent="0.3">
      <c r="A619" t="s">
        <v>1385</v>
      </c>
      <c r="B619" t="s">
        <v>1386</v>
      </c>
      <c r="C619" t="s">
        <v>3174</v>
      </c>
      <c r="D619" t="s">
        <v>615</v>
      </c>
      <c r="E619">
        <v>8187.7841241599999</v>
      </c>
      <c r="F619">
        <v>47.76</v>
      </c>
      <c r="G619">
        <v>-18.688356081884098</v>
      </c>
      <c r="H619">
        <f>(Table2[[#This Row],[1Y Return vs Nifty]]-AVERAGE(Table2[1Y Return vs Nifty]))/_xlfn.STDEV.P(Table2[1Y Return vs Nifty])</f>
        <v>-0.78079999153796231</v>
      </c>
      <c r="I619">
        <v>-2.27937733601676</v>
      </c>
      <c r="J619">
        <f>(Table2[[#This Row],[1M Return vs Nifty]]-AVERAGE(Table2[1M Return vs Nifty]))/_xlfn.STDEV.P(Table2[1M Return vs Nifty])</f>
        <v>-0.17544278609725883</v>
      </c>
      <c r="K619">
        <v>-15.5997810118972</v>
      </c>
      <c r="L619">
        <f>(Table2[[#This Row],[6M Return vs Nifty]]-AVERAGE(Table2[6M Return vs Nifty]))/_xlfn.STDEV.P(Table2[6M Return vs Nifty])</f>
        <v>-0.9426267755525326</v>
      </c>
      <c r="M619">
        <v>-5.4408716942815598</v>
      </c>
      <c r="N619">
        <f>(Table2[[#This Row],[1W Return vs Nifty]]-AVERAGE(Table2[1W Return vs Nifty]))/_xlfn.STDEV.P(Table2[1W Return vs Nifty])</f>
        <v>-0.79918481352286619</v>
      </c>
      <c r="O619">
        <v>48.35</v>
      </c>
      <c r="P619">
        <v>46.941320801827104</v>
      </c>
      <c r="Q619">
        <v>46.7255005735894</v>
      </c>
      <c r="R619">
        <v>42.893661434445001</v>
      </c>
      <c r="S619" s="1">
        <f>(Table2[[#This Row],[Close Price]]-Table2[[#This Row],[20D EMA]])/Table2[[#This Row],[20D EMA]]</f>
        <v>-1.2202688728024888E-2</v>
      </c>
      <c r="T619" s="1">
        <f>(Table2[[#This Row],[Close Price]]-Table2[[#This Row],[50D EMA]])/Table2[[#This Row],[50D EMA]]</f>
        <v>1.7440480672223202E-2</v>
      </c>
      <c r="U619" s="1">
        <f>(Table2[[#This Row],[Close Price]]-Table2[[#This Row],[200D EMA]])/Table2[[#This Row],[200D EMA]]</f>
        <v>2.2139932450404323E-2</v>
      </c>
      <c r="V619">
        <v>1.6829359978634</v>
      </c>
      <c r="W619">
        <v>47.41</v>
      </c>
      <c r="X619">
        <v>48</v>
      </c>
      <c r="Y619">
        <v>47.05</v>
      </c>
      <c r="Z619">
        <v>49.17</v>
      </c>
      <c r="AA619">
        <v>47.05</v>
      </c>
      <c r="AB619">
        <v>51.7</v>
      </c>
      <c r="AC619" s="1">
        <f>(Table2[[#This Row],[Close Price]]/Table2[[#This Row],[Day Low]])-1</f>
        <v>7.3824087745202327E-3</v>
      </c>
      <c r="AD619" s="1">
        <f>(Table2[[#This Row],[Day High]]/Table2[[#This Row],[Close Price]])-1</f>
        <v>5.0251256281408363E-3</v>
      </c>
      <c r="AE619" s="1">
        <f>(Table2[[#This Row],[Close Price]]/Table2[[#This Row],[Current Week Low]])-1</f>
        <v>1.5090329436769467E-2</v>
      </c>
      <c r="AF619" s="1">
        <f>(Table2[[#This Row],[Current Week High]]/Table2[[#This Row],[Close Price]])-1</f>
        <v>2.9522613065326775E-2</v>
      </c>
      <c r="AG619" s="1">
        <f>(Table2[[#This Row],[Close Price]]/Table2[[#This Row],[Current Month Low]])-1</f>
        <v>1.5090329436769467E-2</v>
      </c>
      <c r="AH619" s="1">
        <f>(Table2[[#This Row],[Current Month High]]/Table2[[#This Row],[Close Price]])-1</f>
        <v>8.2495812395309898E-2</v>
      </c>
      <c r="AI619">
        <v>43.844221105527602</v>
      </c>
      <c r="AJ619">
        <v>23.5705045278137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0.09</v>
      </c>
      <c r="AM619" t="s">
        <v>3203</v>
      </c>
      <c r="AN619">
        <v>-2.17</v>
      </c>
      <c r="AO619" t="s">
        <v>3202</v>
      </c>
      <c r="AP619">
        <v>2.5118265413501002E-2</v>
      </c>
      <c r="AQ619">
        <f>(Table2[[#This Row],[Sharpe Ratio]]-AVERAGE(Table2[Sharpe Ratio]))/_xlfn.STDEV.P(Table2[Sharpe Ratio])</f>
        <v>-0.46404341504606861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-3.1620977817566884</v>
      </c>
      <c r="AS619">
        <f>_xlfn.RANK.AVG(Table2[[#This Row],[1Y Return vs Nifty Z-Score]],Table2[1Y Return vs Nifty Z-Score])</f>
        <v>593</v>
      </c>
      <c r="AT619">
        <f>_xlfn.RANK.AVG(Table2[[#This Row],[6M Return vs Nifty Z-Score]],Table2[6M Return vs Nifty Z-Score])</f>
        <v>635</v>
      </c>
      <c r="AU619">
        <f>_xlfn.RANK.AVG(Table2[[#This Row],[Sharpe Ratio Z-Score]],Table2[Sharpe Ratio Z-Score])</f>
        <v>464</v>
      </c>
      <c r="AV619">
        <f>(Table2[[#This Row],[Rank 1Y]]+Table2[[#This Row],[Rank 6M]]+Table2[[#This Row],[Rank Sharpe]])/3</f>
        <v>564</v>
      </c>
    </row>
    <row r="620" spans="1:48" x14ac:dyDescent="0.3">
      <c r="A620" t="s">
        <v>921</v>
      </c>
      <c r="B620" t="s">
        <v>922</v>
      </c>
      <c r="C620" t="s">
        <v>3172</v>
      </c>
      <c r="D620" t="s">
        <v>471</v>
      </c>
      <c r="E620">
        <v>16702.283768779998</v>
      </c>
      <c r="F620">
        <v>1571.95</v>
      </c>
      <c r="G620">
        <v>-17.279751044447401</v>
      </c>
      <c r="H620">
        <f>(Table2[[#This Row],[1Y Return vs Nifty]]-AVERAGE(Table2[1Y Return vs Nifty]))/_xlfn.STDEV.P(Table2[1Y Return vs Nifty])</f>
        <v>-0.75753005970264831</v>
      </c>
      <c r="I620">
        <v>-6.1261110043584699</v>
      </c>
      <c r="J620">
        <f>(Table2[[#This Row],[1M Return vs Nifty]]-AVERAGE(Table2[1M Return vs Nifty]))/_xlfn.STDEV.P(Table2[1M Return vs Nifty])</f>
        <v>-0.53930361752198519</v>
      </c>
      <c r="K620">
        <v>3.9429136130899902</v>
      </c>
      <c r="L620">
        <f>(Table2[[#This Row],[6M Return vs Nifty]]-AVERAGE(Table2[6M Return vs Nifty]))/_xlfn.STDEV.P(Table2[6M Return vs Nifty])</f>
        <v>-0.33594521620179568</v>
      </c>
      <c r="M620">
        <v>1.8770394374166</v>
      </c>
      <c r="N620">
        <f>(Table2[[#This Row],[1W Return vs Nifty]]-AVERAGE(Table2[1W Return vs Nifty]))/_xlfn.STDEV.P(Table2[1W Return vs Nifty])</f>
        <v>0.89523263970779388</v>
      </c>
      <c r="O620">
        <v>1535.99</v>
      </c>
      <c r="P620">
        <v>1515.17360648934</v>
      </c>
      <c r="Q620">
        <v>1446.58014945472</v>
      </c>
      <c r="R620">
        <v>64.316952290245197</v>
      </c>
      <c r="S620" s="1">
        <f>(Table2[[#This Row],[Close Price]]-Table2[[#This Row],[20D EMA]])/Table2[[#This Row],[20D EMA]]</f>
        <v>2.3411610752674193E-2</v>
      </c>
      <c r="T620" s="1">
        <f>(Table2[[#This Row],[Close Price]]-Table2[[#This Row],[50D EMA]])/Table2[[#This Row],[50D EMA]]</f>
        <v>3.7471873366518707E-2</v>
      </c>
      <c r="U620" s="1">
        <f>(Table2[[#This Row],[Close Price]]-Table2[[#This Row],[200D EMA]])/Table2[[#This Row],[200D EMA]]</f>
        <v>8.6666370053907857E-2</v>
      </c>
      <c r="V620">
        <v>0.652532661148436</v>
      </c>
      <c r="W620">
        <v>1548.5</v>
      </c>
      <c r="X620">
        <v>1579.65</v>
      </c>
      <c r="Y620">
        <v>1476.15</v>
      </c>
      <c r="Z620">
        <v>1593.35</v>
      </c>
      <c r="AA620">
        <v>1462.3</v>
      </c>
      <c r="AB620">
        <v>1593.35</v>
      </c>
      <c r="AC620" s="1">
        <f>(Table2[[#This Row],[Close Price]]/Table2[[#This Row],[Day Low]])-1</f>
        <v>1.5143687439457487E-2</v>
      </c>
      <c r="AD620" s="1">
        <f>(Table2[[#This Row],[Day High]]/Table2[[#This Row],[Close Price]])-1</f>
        <v>4.8983746302364573E-3</v>
      </c>
      <c r="AE620" s="1">
        <f>(Table2[[#This Row],[Close Price]]/Table2[[#This Row],[Current Week Low]])-1</f>
        <v>6.4898553670019954E-2</v>
      </c>
      <c r="AF620" s="1">
        <f>(Table2[[#This Row],[Current Week High]]/Table2[[#This Row],[Close Price]])-1</f>
        <v>1.3613664556760607E-2</v>
      </c>
      <c r="AG620" s="1">
        <f>(Table2[[#This Row],[Close Price]]/Table2[[#This Row],[Current Month Low]])-1</f>
        <v>7.4984613280448587E-2</v>
      </c>
      <c r="AH620" s="1">
        <f>(Table2[[#This Row],[Current Month High]]/Table2[[#This Row],[Close Price]])-1</f>
        <v>1.3613664556760607E-2</v>
      </c>
      <c r="AI620">
        <v>7.5097808454467296</v>
      </c>
      <c r="AJ620">
        <v>26.464199517296802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0.04</v>
      </c>
      <c r="AM620" t="s">
        <v>3203</v>
      </c>
      <c r="AN620">
        <v>2.89</v>
      </c>
      <c r="AO620" t="s">
        <v>3203</v>
      </c>
      <c r="AP620">
        <v>-6.1670680959988997E-2</v>
      </c>
      <c r="AQ620">
        <f>(Table2[[#This Row],[Sharpe Ratio]]-AVERAGE(Table2[Sharpe Ratio]))/_xlfn.STDEV.P(Table2[Sharpe Ratio])</f>
        <v>-1.47741556883465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-2.2149618225532852</v>
      </c>
      <c r="AS620">
        <f>_xlfn.RANK.AVG(Table2[[#This Row],[1Y Return vs Nifty Z-Score]],Table2[1Y Return vs Nifty Z-Score])</f>
        <v>586</v>
      </c>
      <c r="AT620">
        <f>_xlfn.RANK.AVG(Table2[[#This Row],[6M Return vs Nifty Z-Score]],Table2[6M Return vs Nifty Z-Score])</f>
        <v>428</v>
      </c>
      <c r="AU620">
        <f>_xlfn.RANK.AVG(Table2[[#This Row],[Sharpe Ratio Z-Score]],Table2[Sharpe Ratio Z-Score])</f>
        <v>682</v>
      </c>
      <c r="AV620">
        <f>(Table2[[#This Row],[Rank 1Y]]+Table2[[#This Row],[Rank 6M]]+Table2[[#This Row],[Rank Sharpe]])/3</f>
        <v>565.33333333333337</v>
      </c>
    </row>
    <row r="621" spans="1:48" x14ac:dyDescent="0.3">
      <c r="A621" t="s">
        <v>1670</v>
      </c>
      <c r="B621" t="s">
        <v>1671</v>
      </c>
      <c r="C621" t="s">
        <v>3167</v>
      </c>
      <c r="D621" t="s">
        <v>78</v>
      </c>
      <c r="E621">
        <v>5202.1306908959996</v>
      </c>
      <c r="F621">
        <v>229.56</v>
      </c>
      <c r="G621">
        <v>-4.7512540845357201</v>
      </c>
      <c r="H621">
        <f>(Table2[[#This Row],[1Y Return vs Nifty]]-AVERAGE(Table2[1Y Return vs Nifty]))/_xlfn.STDEV.P(Table2[1Y Return vs Nifty])</f>
        <v>-0.5505612767522422</v>
      </c>
      <c r="I621">
        <v>-1.34997986492824</v>
      </c>
      <c r="J621">
        <f>(Table2[[#This Row],[1M Return vs Nifty]]-AVERAGE(Table2[1M Return vs Nifty]))/_xlfn.STDEV.P(Table2[1M Return vs Nifty])</f>
        <v>-8.7531491552115717E-2</v>
      </c>
      <c r="K621">
        <v>-1.2503993411512799</v>
      </c>
      <c r="L621">
        <f>(Table2[[#This Row],[6M Return vs Nifty]]-AVERAGE(Table2[6M Return vs Nifty]))/_xlfn.STDEV.P(Table2[6M Return vs Nifty])</f>
        <v>-0.49716593124316072</v>
      </c>
      <c r="M621">
        <v>-1.7331300843569899</v>
      </c>
      <c r="N621">
        <f>(Table2[[#This Row],[1W Return vs Nifty]]-AVERAGE(Table2[1W Return vs Nifty]))/_xlfn.STDEV.P(Table2[1W Return vs Nifty])</f>
        <v>5.9320022469567996E-2</v>
      </c>
      <c r="O621">
        <v>228.7</v>
      </c>
      <c r="P621">
        <v>225.81488351565099</v>
      </c>
      <c r="Q621">
        <v>213.32611315913701</v>
      </c>
      <c r="R621">
        <v>51.619946317458698</v>
      </c>
      <c r="S621" s="1">
        <f>(Table2[[#This Row],[Close Price]]-Table2[[#This Row],[20D EMA]])/Table2[[#This Row],[20D EMA]]</f>
        <v>3.7603847835593076E-3</v>
      </c>
      <c r="T621" s="1">
        <f>(Table2[[#This Row],[Close Price]]-Table2[[#This Row],[50D EMA]])/Table2[[#This Row],[50D EMA]]</f>
        <v>1.658489655793411E-2</v>
      </c>
      <c r="U621" s="1">
        <f>(Table2[[#This Row],[Close Price]]-Table2[[#This Row],[200D EMA]])/Table2[[#This Row],[200D EMA]]</f>
        <v>7.6098920101510675E-2</v>
      </c>
      <c r="V621">
        <v>0.87160089119332096</v>
      </c>
      <c r="W621">
        <v>228.21</v>
      </c>
      <c r="X621">
        <v>231.4</v>
      </c>
      <c r="Y621">
        <v>226.2</v>
      </c>
      <c r="Z621">
        <v>233.45</v>
      </c>
      <c r="AA621">
        <v>224</v>
      </c>
      <c r="AB621">
        <v>239.89</v>
      </c>
      <c r="AC621" s="1">
        <f>(Table2[[#This Row],[Close Price]]/Table2[[#This Row],[Day Low]])-1</f>
        <v>5.9156040489023454E-3</v>
      </c>
      <c r="AD621" s="1">
        <f>(Table2[[#This Row],[Day High]]/Table2[[#This Row],[Close Price]])-1</f>
        <v>8.0153336818260534E-3</v>
      </c>
      <c r="AE621" s="1">
        <f>(Table2[[#This Row],[Close Price]]/Table2[[#This Row],[Current Week Low]])-1</f>
        <v>1.4854111405835591E-2</v>
      </c>
      <c r="AF621" s="1">
        <f>(Table2[[#This Row],[Current Week High]]/Table2[[#This Row],[Close Price]])-1</f>
        <v>1.694546088168658E-2</v>
      </c>
      <c r="AG621" s="1">
        <f>(Table2[[#This Row],[Close Price]]/Table2[[#This Row],[Current Month Low]])-1</f>
        <v>2.482142857142855E-2</v>
      </c>
      <c r="AH621" s="1">
        <f>(Table2[[#This Row],[Current Month High]]/Table2[[#This Row],[Close Price]])-1</f>
        <v>4.4999128768077989E-2</v>
      </c>
      <c r="AI621">
        <v>7.5971423592960496</v>
      </c>
      <c r="AJ621">
        <v>30.320749361339701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0.01</v>
      </c>
      <c r="AM621" t="s">
        <v>3203</v>
      </c>
      <c r="AN621">
        <v>-0.85</v>
      </c>
      <c r="AO621" t="s">
        <v>3202</v>
      </c>
      <c r="AP621">
        <v>-8.2584965784212996E-2</v>
      </c>
      <c r="AQ621">
        <f>(Table2[[#This Row],[Sharpe Ratio]]-AVERAGE(Table2[Sharpe Ratio]))/_xlfn.STDEV.P(Table2[Sharpe Ratio])</f>
        <v>-1.7216166421610279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-2.7975553192389784</v>
      </c>
      <c r="AS621">
        <f>_xlfn.RANK.AVG(Table2[[#This Row],[1Y Return vs Nifty Z-Score]],Table2[1Y Return vs Nifty Z-Score])</f>
        <v>503</v>
      </c>
      <c r="AT621">
        <f>_xlfn.RANK.AVG(Table2[[#This Row],[6M Return vs Nifty Z-Score]],Table2[6M Return vs Nifty Z-Score])</f>
        <v>487</v>
      </c>
      <c r="AU621">
        <f>_xlfn.RANK.AVG(Table2[[#This Row],[Sharpe Ratio Z-Score]],Table2[Sharpe Ratio Z-Score])</f>
        <v>710</v>
      </c>
      <c r="AV621">
        <f>(Table2[[#This Row],[Rank 1Y]]+Table2[[#This Row],[Rank 6M]]+Table2[[#This Row],[Rank Sharpe]])/3</f>
        <v>566.66666666666663</v>
      </c>
    </row>
    <row r="622" spans="1:48" x14ac:dyDescent="0.3">
      <c r="A622" t="s">
        <v>1712</v>
      </c>
      <c r="B622" t="s">
        <v>1713</v>
      </c>
      <c r="C622" t="s">
        <v>3172</v>
      </c>
      <c r="D622" t="s">
        <v>471</v>
      </c>
      <c r="E622">
        <v>4923.2326909699996</v>
      </c>
      <c r="F622">
        <v>890.45</v>
      </c>
      <c r="G622">
        <v>-20.020290381220999</v>
      </c>
      <c r="H622">
        <f>(Table2[[#This Row],[1Y Return vs Nifty]]-AVERAGE(Table2[1Y Return vs Nifty]))/_xlfn.STDEV.P(Table2[1Y Return vs Nifty])</f>
        <v>-0.80280333493867018</v>
      </c>
      <c r="I622">
        <v>-7.2346141895586902</v>
      </c>
      <c r="J622">
        <f>(Table2[[#This Row],[1M Return vs Nifty]]-AVERAGE(Table2[1M Return vs Nifty]))/_xlfn.STDEV.P(Table2[1M Return vs Nifty])</f>
        <v>-0.64415644212051937</v>
      </c>
      <c r="K622">
        <v>10.1415828809063</v>
      </c>
      <c r="L622">
        <f>(Table2[[#This Row],[6M Return vs Nifty]]-AVERAGE(Table2[6M Return vs Nifty]))/_xlfn.STDEV.P(Table2[6M Return vs Nifty])</f>
        <v>-0.14351431506649459</v>
      </c>
      <c r="M622">
        <v>-1.36544659003216</v>
      </c>
      <c r="N622">
        <f>(Table2[[#This Row],[1W Return vs Nifty]]-AVERAGE(Table2[1W Return vs Nifty]))/_xlfn.STDEV.P(Table2[1W Return vs Nifty])</f>
        <v>0.14445488115215158</v>
      </c>
      <c r="O622">
        <v>891.85</v>
      </c>
      <c r="P622">
        <v>865.914251611449</v>
      </c>
      <c r="Q622">
        <v>801.49026692635505</v>
      </c>
      <c r="R622">
        <v>47.8956171160875</v>
      </c>
      <c r="S622" s="1">
        <f>(Table2[[#This Row],[Close Price]]-Table2[[#This Row],[20D EMA]])/Table2[[#This Row],[20D EMA]]</f>
        <v>-1.5697707013510986E-3</v>
      </c>
      <c r="T622" s="1">
        <f>(Table2[[#This Row],[Close Price]]-Table2[[#This Row],[50D EMA]])/Table2[[#This Row],[50D EMA]]</f>
        <v>2.8335078609562678E-2</v>
      </c>
      <c r="U622" s="1">
        <f>(Table2[[#This Row],[Close Price]]-Table2[[#This Row],[200D EMA]])/Table2[[#This Row],[200D EMA]]</f>
        <v>0.11099290502278684</v>
      </c>
      <c r="V622">
        <v>0.36144167709646502</v>
      </c>
      <c r="W622">
        <v>883.8</v>
      </c>
      <c r="X622">
        <v>901.15</v>
      </c>
      <c r="Y622">
        <v>858.9</v>
      </c>
      <c r="Z622">
        <v>934.75</v>
      </c>
      <c r="AA622">
        <v>858.9</v>
      </c>
      <c r="AB622">
        <v>934.75</v>
      </c>
      <c r="AC622" s="1">
        <f>(Table2[[#This Row],[Close Price]]/Table2[[#This Row],[Day Low]])-1</f>
        <v>7.524326770762757E-3</v>
      </c>
      <c r="AD622" s="1">
        <f>(Table2[[#This Row],[Day High]]/Table2[[#This Row],[Close Price]])-1</f>
        <v>1.2016396204166391E-2</v>
      </c>
      <c r="AE622" s="1">
        <f>(Table2[[#This Row],[Close Price]]/Table2[[#This Row],[Current Week Low]])-1</f>
        <v>3.6733030620561324E-2</v>
      </c>
      <c r="AF622" s="1">
        <f>(Table2[[#This Row],[Current Week High]]/Table2[[#This Row],[Close Price]])-1</f>
        <v>4.9750126340614154E-2</v>
      </c>
      <c r="AG622" s="1">
        <f>(Table2[[#This Row],[Close Price]]/Table2[[#This Row],[Current Month Low]])-1</f>
        <v>3.6733030620561324E-2</v>
      </c>
      <c r="AH622" s="1">
        <f>(Table2[[#This Row],[Current Month High]]/Table2[[#This Row],[Close Price]])-1</f>
        <v>4.9750126340614154E-2</v>
      </c>
      <c r="AI622">
        <v>8.4844741422876098</v>
      </c>
      <c r="AJ622">
        <v>35.543039805160198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0.06</v>
      </c>
      <c r="AM622" t="s">
        <v>3203</v>
      </c>
      <c r="AN622">
        <v>-3.42</v>
      </c>
      <c r="AO622" t="s">
        <v>3202</v>
      </c>
      <c r="AP622">
        <v>-0.13541366808071401</v>
      </c>
      <c r="AQ622">
        <f>(Table2[[#This Row],[Sharpe Ratio]]-AVERAGE(Table2[Sharpe Ratio]))/_xlfn.STDEV.P(Table2[Sharpe Ratio])</f>
        <v>-2.3384594322287446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-3.7844786432022772</v>
      </c>
      <c r="AS622">
        <f>_xlfn.RANK.AVG(Table2[[#This Row],[1Y Return vs Nifty Z-Score]],Table2[1Y Return vs Nifty Z-Score])</f>
        <v>603</v>
      </c>
      <c r="AT622">
        <f>_xlfn.RANK.AVG(Table2[[#This Row],[6M Return vs Nifty Z-Score]],Table2[6M Return vs Nifty Z-Score])</f>
        <v>367</v>
      </c>
      <c r="AU622">
        <f>_xlfn.RANK.AVG(Table2[[#This Row],[Sharpe Ratio Z-Score]],Table2[Sharpe Ratio Z-Score])</f>
        <v>736</v>
      </c>
      <c r="AV622">
        <f>(Table2[[#This Row],[Rank 1Y]]+Table2[[#This Row],[Rank 6M]]+Table2[[#This Row],[Rank Sharpe]])/3</f>
        <v>568.66666666666663</v>
      </c>
    </row>
    <row r="623" spans="1:48" x14ac:dyDescent="0.3">
      <c r="A623" t="s">
        <v>1262</v>
      </c>
      <c r="B623" t="s">
        <v>1263</v>
      </c>
      <c r="C623" t="s">
        <v>3167</v>
      </c>
      <c r="D623" t="s">
        <v>78</v>
      </c>
      <c r="E623">
        <v>9395.36641977</v>
      </c>
      <c r="F623">
        <v>798.45</v>
      </c>
      <c r="G623">
        <v>-4.52601936805753</v>
      </c>
      <c r="H623">
        <f>(Table2[[#This Row],[1Y Return vs Nifty]]-AVERAGE(Table2[1Y Return vs Nifty]))/_xlfn.STDEV.P(Table2[1Y Return vs Nifty])</f>
        <v>-0.54684043495479184</v>
      </c>
      <c r="I623">
        <v>-8.5986375866555207</v>
      </c>
      <c r="J623">
        <f>(Table2[[#This Row],[1M Return vs Nifty]]-AVERAGE(Table2[1M Return vs Nifty]))/_xlfn.STDEV.P(Table2[1M Return vs Nifty])</f>
        <v>-0.77317881022337509</v>
      </c>
      <c r="K623">
        <v>-20.734718711770299</v>
      </c>
      <c r="L623">
        <f>(Table2[[#This Row],[6M Return vs Nifty]]-AVERAGE(Table2[6M Return vs Nifty]))/_xlfn.STDEV.P(Table2[6M Return vs Nifty])</f>
        <v>-1.1020352947310867</v>
      </c>
      <c r="M623">
        <v>-2.0513336069152799</v>
      </c>
      <c r="N623">
        <f>(Table2[[#This Row],[1W Return vs Nifty]]-AVERAGE(Table2[1W Return vs Nifty]))/_xlfn.STDEV.P(Table2[1W Return vs Nifty])</f>
        <v>-1.4358052133823018E-2</v>
      </c>
      <c r="O623">
        <v>796.31</v>
      </c>
      <c r="P623">
        <v>812.49069217476097</v>
      </c>
      <c r="Q623">
        <v>814.99929100204395</v>
      </c>
      <c r="R623">
        <v>54.759738722016102</v>
      </c>
      <c r="S623" s="1">
        <f>(Table2[[#This Row],[Close Price]]-Table2[[#This Row],[20D EMA]])/Table2[[#This Row],[20D EMA]]</f>
        <v>2.6873956122616823E-3</v>
      </c>
      <c r="T623" s="1">
        <f>(Table2[[#This Row],[Close Price]]-Table2[[#This Row],[50D EMA]])/Table2[[#This Row],[50D EMA]]</f>
        <v>-1.7281049875388439E-2</v>
      </c>
      <c r="U623" s="1">
        <f>(Table2[[#This Row],[Close Price]]-Table2[[#This Row],[200D EMA]])/Table2[[#This Row],[200D EMA]]</f>
        <v>-2.0305896194948221E-2</v>
      </c>
      <c r="V623">
        <v>0.43920346034576802</v>
      </c>
      <c r="W623">
        <v>781</v>
      </c>
      <c r="X623">
        <v>805</v>
      </c>
      <c r="Y623">
        <v>768.45</v>
      </c>
      <c r="Z623">
        <v>805</v>
      </c>
      <c r="AA623">
        <v>768.45</v>
      </c>
      <c r="AB623">
        <v>808.5</v>
      </c>
      <c r="AC623" s="1">
        <f>(Table2[[#This Row],[Close Price]]/Table2[[#This Row],[Day Low]])-1</f>
        <v>2.23431498079385E-2</v>
      </c>
      <c r="AD623" s="1">
        <f>(Table2[[#This Row],[Day High]]/Table2[[#This Row],[Close Price]])-1</f>
        <v>8.203394076022219E-3</v>
      </c>
      <c r="AE623" s="1">
        <f>(Table2[[#This Row],[Close Price]]/Table2[[#This Row],[Current Week Low]])-1</f>
        <v>3.9039625219597918E-2</v>
      </c>
      <c r="AF623" s="1">
        <f>(Table2[[#This Row],[Current Week High]]/Table2[[#This Row],[Close Price]])-1</f>
        <v>8.203394076022219E-3</v>
      </c>
      <c r="AG623" s="1">
        <f>(Table2[[#This Row],[Close Price]]/Table2[[#This Row],[Current Month Low]])-1</f>
        <v>3.9039625219597918E-2</v>
      </c>
      <c r="AH623" s="1">
        <f>(Table2[[#This Row],[Current Month High]]/Table2[[#This Row],[Close Price]])-1</f>
        <v>1.2586887093744004E-2</v>
      </c>
      <c r="AI623">
        <v>25.230133383430299</v>
      </c>
      <c r="AJ623">
        <v>27.1518432996257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-0.11</v>
      </c>
      <c r="AM623" t="s">
        <v>3202</v>
      </c>
      <c r="AN623">
        <v>-0.3</v>
      </c>
      <c r="AO623" t="s">
        <v>3202</v>
      </c>
      <c r="AP623">
        <v>1.793817405411E-3</v>
      </c>
      <c r="AQ623">
        <f>(Table2[[#This Row],[Sharpe Ratio]]-AVERAGE(Table2[Sharpe Ratio]))/_xlfn.STDEV.P(Table2[Sharpe Ratio])</f>
        <v>-0.73638623174729501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500</v>
      </c>
      <c r="AT623">
        <f>_xlfn.RANK.AVG(Table2[[#This Row],[6M Return vs Nifty Z-Score]],Table2[6M Return vs Nifty Z-Score])</f>
        <v>677</v>
      </c>
      <c r="AU623">
        <f>_xlfn.RANK.AVG(Table2[[#This Row],[Sharpe Ratio Z-Score]],Table2[Sharpe Ratio Z-Score])</f>
        <v>531</v>
      </c>
      <c r="AV623">
        <f>(Table2[[#This Row],[Rank 1Y]]+Table2[[#This Row],[Rank 6M]]+Table2[[#This Row],[Rank Sharpe]])/3</f>
        <v>569.33333333333337</v>
      </c>
    </row>
    <row r="624" spans="1:48" x14ac:dyDescent="0.3">
      <c r="A624" t="s">
        <v>958</v>
      </c>
      <c r="B624" t="s">
        <v>959</v>
      </c>
      <c r="C624" t="s">
        <v>3174</v>
      </c>
      <c r="D624" t="s">
        <v>960</v>
      </c>
      <c r="E624">
        <v>15654.11554744</v>
      </c>
      <c r="F624">
        <v>1595.15</v>
      </c>
      <c r="G624">
        <v>-36.8534760640485</v>
      </c>
      <c r="H624">
        <f>(Table2[[#This Row],[1Y Return vs Nifty]]-AVERAGE(Table2[1Y Return vs Nifty]))/_xlfn.STDEV.P(Table2[1Y Return vs Nifty])</f>
        <v>-1.0808848929340811</v>
      </c>
      <c r="I624">
        <v>2.0796830666677901</v>
      </c>
      <c r="J624">
        <f>(Table2[[#This Row],[1M Return vs Nifty]]-AVERAGE(Table2[1M Return vs Nifty]))/_xlfn.STDEV.P(Table2[1M Return vs Nifty])</f>
        <v>0.23687880388044072</v>
      </c>
      <c r="K624">
        <v>4.3148712486521896</v>
      </c>
      <c r="L624">
        <f>(Table2[[#This Row],[6M Return vs Nifty]]-AVERAGE(Table2[6M Return vs Nifty]))/_xlfn.STDEV.P(Table2[6M Return vs Nifty])</f>
        <v>-0.32439819862384306</v>
      </c>
      <c r="M624">
        <v>2.29501541618566</v>
      </c>
      <c r="N624">
        <f>(Table2[[#This Row],[1W Return vs Nifty]]-AVERAGE(Table2[1W Return vs Nifty]))/_xlfn.STDEV.P(Table2[1W Return vs Nifty])</f>
        <v>0.99201241479821856</v>
      </c>
      <c r="O624">
        <v>1538.27</v>
      </c>
      <c r="P624">
        <v>1494.8437854300801</v>
      </c>
      <c r="Q624">
        <v>1475.61081153898</v>
      </c>
      <c r="R624">
        <v>70.264223238167901</v>
      </c>
      <c r="S624" s="1">
        <f>(Table2[[#This Row],[Close Price]]-Table2[[#This Row],[20D EMA]])/Table2[[#This Row],[20D EMA]]</f>
        <v>3.6976603587146668E-2</v>
      </c>
      <c r="T624" s="1">
        <f>(Table2[[#This Row],[Close Price]]-Table2[[#This Row],[50D EMA]])/Table2[[#This Row],[50D EMA]]</f>
        <v>6.7101469429503652E-2</v>
      </c>
      <c r="U624" s="1">
        <f>(Table2[[#This Row],[Close Price]]-Table2[[#This Row],[200D EMA]])/Table2[[#This Row],[200D EMA]]</f>
        <v>8.1009970600816744E-2</v>
      </c>
      <c r="V624">
        <v>0.71093623901589098</v>
      </c>
      <c r="W624">
        <v>1585</v>
      </c>
      <c r="X624">
        <v>1607.75</v>
      </c>
      <c r="Y624">
        <v>1541.85</v>
      </c>
      <c r="Z624">
        <v>1610.75</v>
      </c>
      <c r="AA624">
        <v>1502</v>
      </c>
      <c r="AB624">
        <v>1610.75</v>
      </c>
      <c r="AC624" s="1">
        <f>(Table2[[#This Row],[Close Price]]/Table2[[#This Row],[Day Low]])-1</f>
        <v>6.4037854889591461E-3</v>
      </c>
      <c r="AD624" s="1">
        <f>(Table2[[#This Row],[Day High]]/Table2[[#This Row],[Close Price]])-1</f>
        <v>7.898943673008807E-3</v>
      </c>
      <c r="AE624" s="1">
        <f>(Table2[[#This Row],[Close Price]]/Table2[[#This Row],[Current Week Low]])-1</f>
        <v>3.4568862081266083E-2</v>
      </c>
      <c r="AF624" s="1">
        <f>(Table2[[#This Row],[Current Week High]]/Table2[[#This Row],[Close Price]])-1</f>
        <v>9.7796445475346605E-3</v>
      </c>
      <c r="AG624" s="1">
        <f>(Table2[[#This Row],[Close Price]]/Table2[[#This Row],[Current Month Low]])-1</f>
        <v>6.2017310252996172E-2</v>
      </c>
      <c r="AH624" s="1">
        <f>(Table2[[#This Row],[Current Month High]]/Table2[[#This Row],[Close Price]])-1</f>
        <v>9.7796445475346605E-3</v>
      </c>
      <c r="AI624">
        <v>14.747829357740599</v>
      </c>
      <c r="AJ624">
        <v>32.465537286165002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7.0000000000000007E-2</v>
      </c>
      <c r="AM624" t="s">
        <v>3203</v>
      </c>
      <c r="AN624">
        <v>4.91</v>
      </c>
      <c r="AO624" t="s">
        <v>3203</v>
      </c>
      <c r="AP624">
        <v>-1.0590899687895E-2</v>
      </c>
      <c r="AQ624">
        <f>(Table2[[#This Row],[Sharpe Ratio]]-AVERAGE(Table2[Sharpe Ratio]))/_xlfn.STDEV.P(Table2[Sharpe Ratio])</f>
        <v>-0.88099367266374917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-1.0573855455430141</v>
      </c>
      <c r="AS624">
        <f>_xlfn.RANK.AVG(Table2[[#This Row],[1Y Return vs Nifty Z-Score]],Table2[1Y Return vs Nifty Z-Score])</f>
        <v>685</v>
      </c>
      <c r="AT624">
        <f>_xlfn.RANK.AVG(Table2[[#This Row],[6M Return vs Nifty Z-Score]],Table2[6M Return vs Nifty Z-Score])</f>
        <v>423</v>
      </c>
      <c r="AU624">
        <f>_xlfn.RANK.AVG(Table2[[#This Row],[Sharpe Ratio Z-Score]],Table2[Sharpe Ratio Z-Score])</f>
        <v>604</v>
      </c>
      <c r="AV624">
        <f>(Table2[[#This Row],[Rank 1Y]]+Table2[[#This Row],[Rank 6M]]+Table2[[#This Row],[Rank Sharpe]])/3</f>
        <v>570.66666666666663</v>
      </c>
    </row>
    <row r="625" spans="1:48" x14ac:dyDescent="0.3">
      <c r="A625" t="s">
        <v>1071</v>
      </c>
      <c r="B625" t="s">
        <v>1072</v>
      </c>
      <c r="C625" t="s">
        <v>3166</v>
      </c>
      <c r="D625" t="s">
        <v>497</v>
      </c>
      <c r="E625">
        <v>12443.497813989999</v>
      </c>
      <c r="F625">
        <v>800.65</v>
      </c>
      <c r="G625">
        <v>-44.871546777517203</v>
      </c>
      <c r="H625">
        <f>(Table2[[#This Row],[1Y Return vs Nifty]]-AVERAGE(Table2[1Y Return vs Nifty]))/_xlfn.STDEV.P(Table2[1Y Return vs Nifty])</f>
        <v>-1.2133421495776271</v>
      </c>
      <c r="I625">
        <v>-6.0270460817710996</v>
      </c>
      <c r="J625">
        <f>(Table2[[#This Row],[1M Return vs Nifty]]-AVERAGE(Table2[1M Return vs Nifty]))/_xlfn.STDEV.P(Table2[1M Return vs Nifty])</f>
        <v>-0.52993311043585101</v>
      </c>
      <c r="K625">
        <v>-6.4157449008740004</v>
      </c>
      <c r="L625">
        <f>(Table2[[#This Row],[6M Return vs Nifty]]-AVERAGE(Table2[6M Return vs Nifty]))/_xlfn.STDEV.P(Table2[6M Return vs Nifty])</f>
        <v>-0.65751842914031489</v>
      </c>
      <c r="M625">
        <v>-3.9514617402076602</v>
      </c>
      <c r="N625">
        <f>(Table2[[#This Row],[1W Return vs Nifty]]-AVERAGE(Table2[1W Return vs Nifty]))/_xlfn.STDEV.P(Table2[1W Return vs Nifty])</f>
        <v>-0.45432107088096046</v>
      </c>
      <c r="O625">
        <v>818.86</v>
      </c>
      <c r="P625">
        <v>824.00650642588596</v>
      </c>
      <c r="Q625">
        <v>825.07210713801101</v>
      </c>
      <c r="R625">
        <v>35.740777641857299</v>
      </c>
      <c r="S625" s="1">
        <f>(Table2[[#This Row],[Close Price]]-Table2[[#This Row],[20D EMA]])/Table2[[#This Row],[20D EMA]]</f>
        <v>-2.2238233641892431E-2</v>
      </c>
      <c r="T625" s="1">
        <f>(Table2[[#This Row],[Close Price]]-Table2[[#This Row],[50D EMA]])/Table2[[#This Row],[50D EMA]]</f>
        <v>-2.8345050971981308E-2</v>
      </c>
      <c r="U625" s="1">
        <f>(Table2[[#This Row],[Close Price]]-Table2[[#This Row],[200D EMA]])/Table2[[#This Row],[200D EMA]]</f>
        <v>-2.9599966992855702E-2</v>
      </c>
      <c r="V625">
        <v>0.63652899553806497</v>
      </c>
      <c r="W625">
        <v>791.25</v>
      </c>
      <c r="X625">
        <v>806</v>
      </c>
      <c r="Y625">
        <v>789</v>
      </c>
      <c r="Z625">
        <v>833</v>
      </c>
      <c r="AA625">
        <v>789</v>
      </c>
      <c r="AB625">
        <v>845.75</v>
      </c>
      <c r="AC625" s="1">
        <f>(Table2[[#This Row],[Close Price]]/Table2[[#This Row],[Day Low]])-1</f>
        <v>1.1879936808846692E-2</v>
      </c>
      <c r="AD625" s="1">
        <f>(Table2[[#This Row],[Day High]]/Table2[[#This Row],[Close Price]])-1</f>
        <v>6.6820708174608612E-3</v>
      </c>
      <c r="AE625" s="1">
        <f>(Table2[[#This Row],[Close Price]]/Table2[[#This Row],[Current Week Low]])-1</f>
        <v>1.4765525982255889E-2</v>
      </c>
      <c r="AF625" s="1">
        <f>(Table2[[#This Row],[Current Week High]]/Table2[[#This Row],[Close Price]])-1</f>
        <v>4.0404671204646192E-2</v>
      </c>
      <c r="AG625" s="1">
        <f>(Table2[[#This Row],[Close Price]]/Table2[[#This Row],[Current Month Low]])-1</f>
        <v>1.4765525982255889E-2</v>
      </c>
      <c r="AH625" s="1">
        <f>(Table2[[#This Row],[Current Month High]]/Table2[[#This Row],[Close Price]])-1</f>
        <v>5.6329232498594894E-2</v>
      </c>
      <c r="AI625">
        <v>24.8985199525385</v>
      </c>
      <c r="AJ625">
        <v>12.934621623527701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-0.15</v>
      </c>
      <c r="AM625" t="s">
        <v>3202</v>
      </c>
      <c r="AN625">
        <v>-7.4</v>
      </c>
      <c r="AO625" t="s">
        <v>3202</v>
      </c>
      <c r="AP625">
        <v>2.5853115194112999E-2</v>
      </c>
      <c r="AQ625">
        <f>(Table2[[#This Row],[Sharpe Ratio]]-AVERAGE(Table2[Sharpe Ratio]))/_xlfn.STDEV.P(Table2[Sharpe Ratio])</f>
        <v>-0.4554631022757627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707</v>
      </c>
      <c r="AT625">
        <f>_xlfn.RANK.AVG(Table2[[#This Row],[6M Return vs Nifty Z-Score]],Table2[6M Return vs Nifty Z-Score])</f>
        <v>544</v>
      </c>
      <c r="AU625">
        <f>_xlfn.RANK.AVG(Table2[[#This Row],[Sharpe Ratio Z-Score]],Table2[Sharpe Ratio Z-Score])</f>
        <v>462</v>
      </c>
      <c r="AV625">
        <f>(Table2[[#This Row],[Rank 1Y]]+Table2[[#This Row],[Rank 6M]]+Table2[[#This Row],[Rank Sharpe]])/3</f>
        <v>571</v>
      </c>
    </row>
    <row r="626" spans="1:48" x14ac:dyDescent="0.3">
      <c r="A626" t="s">
        <v>2066</v>
      </c>
      <c r="B626" t="s">
        <v>2067</v>
      </c>
      <c r="C626" t="s">
        <v>3162</v>
      </c>
      <c r="D626" t="s">
        <v>187</v>
      </c>
      <c r="E626">
        <v>3152.7512573549998</v>
      </c>
      <c r="F626">
        <v>201.09</v>
      </c>
      <c r="G626">
        <v>5.2213971685284202</v>
      </c>
      <c r="H626">
        <f>(Table2[[#This Row],[1Y Return vs Nifty]]-AVERAGE(Table2[1Y Return vs Nifty]))/_xlfn.STDEV.P(Table2[1Y Return vs Nifty])</f>
        <v>-0.38581465956105471</v>
      </c>
      <c r="I626">
        <v>-1.7516082090573499</v>
      </c>
      <c r="J626">
        <f>(Table2[[#This Row],[1M Return vs Nifty]]-AVERAGE(Table2[1M Return vs Nifty]))/_xlfn.STDEV.P(Table2[1M Return vs Nifty])</f>
        <v>-0.12552133847633812</v>
      </c>
      <c r="K626">
        <v>-22.265050752423601</v>
      </c>
      <c r="L626">
        <f>(Table2[[#This Row],[6M Return vs Nifty]]-AVERAGE(Table2[6M Return vs Nifty]))/_xlfn.STDEV.P(Table2[6M Return vs Nifty])</f>
        <v>-1.1495427775303555</v>
      </c>
      <c r="M626">
        <v>-3.2211561319007198</v>
      </c>
      <c r="N626">
        <f>(Table2[[#This Row],[1W Return vs Nifty]]-AVERAGE(Table2[1W Return vs Nifty]))/_xlfn.STDEV.P(Table2[1W Return vs Nifty])</f>
        <v>-0.28522328510061323</v>
      </c>
      <c r="O626">
        <v>196.46</v>
      </c>
      <c r="P626">
        <v>189.73564514091001</v>
      </c>
      <c r="Q626">
        <v>186.13744958575501</v>
      </c>
      <c r="R626">
        <v>53.922989148766597</v>
      </c>
      <c r="S626" s="1">
        <f>(Table2[[#This Row],[Close Price]]-Table2[[#This Row],[20D EMA]])/Table2[[#This Row],[20D EMA]]</f>
        <v>2.3567138348773262E-2</v>
      </c>
      <c r="T626" s="1">
        <f>(Table2[[#This Row],[Close Price]]-Table2[[#This Row],[50D EMA]])/Table2[[#This Row],[50D EMA]]</f>
        <v>5.9843024491563056E-2</v>
      </c>
      <c r="U626" s="1">
        <f>(Table2[[#This Row],[Close Price]]-Table2[[#This Row],[200D EMA]])/Table2[[#This Row],[200D EMA]]</f>
        <v>8.0330693514505461E-2</v>
      </c>
      <c r="V626">
        <v>0.90082030603260299</v>
      </c>
      <c r="W626">
        <v>197.5</v>
      </c>
      <c r="X626">
        <v>203</v>
      </c>
      <c r="Y626">
        <v>195</v>
      </c>
      <c r="Z626">
        <v>210</v>
      </c>
      <c r="AA626">
        <v>192.6</v>
      </c>
      <c r="AB626">
        <v>212.15</v>
      </c>
      <c r="AC626" s="1">
        <f>(Table2[[#This Row],[Close Price]]/Table2[[#This Row],[Day Low]])-1</f>
        <v>1.8177215189873364E-2</v>
      </c>
      <c r="AD626" s="1">
        <f>(Table2[[#This Row],[Day High]]/Table2[[#This Row],[Close Price]])-1</f>
        <v>9.498234621313717E-3</v>
      </c>
      <c r="AE626" s="1">
        <f>(Table2[[#This Row],[Close Price]]/Table2[[#This Row],[Current Week Low]])-1</f>
        <v>3.1230769230769173E-2</v>
      </c>
      <c r="AF626" s="1">
        <f>(Table2[[#This Row],[Current Week High]]/Table2[[#This Row],[Close Price]])-1</f>
        <v>4.4308518573772826E-2</v>
      </c>
      <c r="AG626" s="1">
        <f>(Table2[[#This Row],[Close Price]]/Table2[[#This Row],[Current Month Low]])-1</f>
        <v>4.4080996884735324E-2</v>
      </c>
      <c r="AH626" s="1">
        <f>(Table2[[#This Row],[Current Month High]]/Table2[[#This Row],[Close Price]])-1</f>
        <v>5.5000248644885286E-2</v>
      </c>
      <c r="AI626">
        <v>40.733005122084599</v>
      </c>
      <c r="AJ626">
        <v>51.195488721804502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-0.02</v>
      </c>
      <c r="AM626" t="s">
        <v>3202</v>
      </c>
      <c r="AN626">
        <v>-0.13</v>
      </c>
      <c r="AO626" t="s">
        <v>3202</v>
      </c>
      <c r="AP626">
        <v>-4.161153399949E-3</v>
      </c>
      <c r="AQ626">
        <f>(Table2[[#This Row],[Sharpe Ratio]]-AVERAGE(Table2[Sharpe Ratio]))/_xlfn.STDEV.P(Table2[Sharpe Ratio])</f>
        <v>-0.80591814615499291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-2.7520202068233544</v>
      </c>
      <c r="AS626">
        <f>_xlfn.RANK.AVG(Table2[[#This Row],[1Y Return vs Nifty Z-Score]],Table2[1Y Return vs Nifty Z-Score])</f>
        <v>433</v>
      </c>
      <c r="AT626">
        <f>_xlfn.RANK.AVG(Table2[[#This Row],[6M Return vs Nifty Z-Score]],Table2[6M Return vs Nifty Z-Score])</f>
        <v>687</v>
      </c>
      <c r="AU626">
        <f>_xlfn.RANK.AVG(Table2[[#This Row],[Sharpe Ratio Z-Score]],Table2[Sharpe Ratio Z-Score])</f>
        <v>593</v>
      </c>
      <c r="AV626">
        <f>(Table2[[#This Row],[Rank 1Y]]+Table2[[#This Row],[Rank 6M]]+Table2[[#This Row],[Rank Sharpe]])/3</f>
        <v>571</v>
      </c>
    </row>
    <row r="627" spans="1:48" x14ac:dyDescent="0.3">
      <c r="A627" t="s">
        <v>2306</v>
      </c>
      <c r="B627" t="s">
        <v>2307</v>
      </c>
      <c r="C627" t="s">
        <v>3174</v>
      </c>
      <c r="D627" t="s">
        <v>1936</v>
      </c>
      <c r="E627">
        <v>2440.0879478520001</v>
      </c>
      <c r="F627">
        <v>51.18</v>
      </c>
      <c r="G627">
        <v>-2.9149485370480499</v>
      </c>
      <c r="H627">
        <f>(Table2[[#This Row],[1Y Return vs Nifty]]-AVERAGE(Table2[1Y Return vs Nifty]))/_xlfn.STDEV.P(Table2[1Y Return vs Nifty])</f>
        <v>-0.52022580031762289</v>
      </c>
      <c r="I627">
        <v>-6.0469085559975397</v>
      </c>
      <c r="J627">
        <f>(Table2[[#This Row],[1M Return vs Nifty]]-AVERAGE(Table2[1M Return vs Nifty]))/_xlfn.STDEV.P(Table2[1M Return vs Nifty])</f>
        <v>-0.53181189306269716</v>
      </c>
      <c r="K627">
        <v>-13.8061815728227</v>
      </c>
      <c r="L627">
        <f>(Table2[[#This Row],[6M Return vs Nifty]]-AVERAGE(Table2[6M Return vs Nifty]))/_xlfn.STDEV.P(Table2[6M Return vs Nifty])</f>
        <v>-0.88694644459361605</v>
      </c>
      <c r="M627">
        <v>-1.9380018084508801</v>
      </c>
      <c r="N627">
        <f>(Table2[[#This Row],[1W Return vs Nifty]]-AVERAGE(Table2[1W Return vs Nifty]))/_xlfn.STDEV.P(Table2[1W Return vs Nifty])</f>
        <v>1.1883230913780322E-2</v>
      </c>
      <c r="O627">
        <v>51.83</v>
      </c>
      <c r="P627">
        <v>52.462114528485301</v>
      </c>
      <c r="Q627">
        <v>51.817723532298999</v>
      </c>
      <c r="R627">
        <v>43.822885440934002</v>
      </c>
      <c r="S627" s="1">
        <f>(Table2[[#This Row],[Close Price]]-Table2[[#This Row],[20D EMA]])/Table2[[#This Row],[20D EMA]]</f>
        <v>-1.2540999421184616E-2</v>
      </c>
      <c r="T627" s="1">
        <f>(Table2[[#This Row],[Close Price]]-Table2[[#This Row],[50D EMA]])/Table2[[#This Row],[50D EMA]]</f>
        <v>-2.4438864883899281E-2</v>
      </c>
      <c r="U627" s="1">
        <f>(Table2[[#This Row],[Close Price]]-Table2[[#This Row],[200D EMA]])/Table2[[#This Row],[200D EMA]]</f>
        <v>-1.2307054205140706E-2</v>
      </c>
      <c r="V627">
        <v>0.66859390985946898</v>
      </c>
      <c r="W627">
        <v>51</v>
      </c>
      <c r="X627">
        <v>51.76</v>
      </c>
      <c r="Y627">
        <v>49.7</v>
      </c>
      <c r="Z627">
        <v>52</v>
      </c>
      <c r="AA627">
        <v>49.7</v>
      </c>
      <c r="AB627">
        <v>52.89</v>
      </c>
      <c r="AC627" s="1">
        <f>(Table2[[#This Row],[Close Price]]/Table2[[#This Row],[Day Low]])-1</f>
        <v>3.529411764705781E-3</v>
      </c>
      <c r="AD627" s="1">
        <f>(Table2[[#This Row],[Day High]]/Table2[[#This Row],[Close Price]])-1</f>
        <v>1.1332551778038269E-2</v>
      </c>
      <c r="AE627" s="1">
        <f>(Table2[[#This Row],[Close Price]]/Table2[[#This Row],[Current Week Low]])-1</f>
        <v>2.9778672032193088E-2</v>
      </c>
      <c r="AF627" s="1">
        <f>(Table2[[#This Row],[Current Week High]]/Table2[[#This Row],[Close Price]])-1</f>
        <v>1.6021883548261062E-2</v>
      </c>
      <c r="AG627" s="1">
        <f>(Table2[[#This Row],[Close Price]]/Table2[[#This Row],[Current Month Low]])-1</f>
        <v>2.9778672032193088E-2</v>
      </c>
      <c r="AH627" s="1">
        <f>(Table2[[#This Row],[Current Month High]]/Table2[[#This Row],[Close Price]])-1</f>
        <v>3.3411488862836958E-2</v>
      </c>
      <c r="AI627">
        <v>35.599843688941</v>
      </c>
      <c r="AJ627">
        <v>25.749385749385699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-0.11</v>
      </c>
      <c r="AM627" t="s">
        <v>3202</v>
      </c>
      <c r="AN627">
        <v>-3.12</v>
      </c>
      <c r="AO627" t="s">
        <v>3202</v>
      </c>
      <c r="AP627">
        <v>-1.37162683537E-2</v>
      </c>
      <c r="AQ627">
        <f>(Table2[[#This Row],[Sharpe Ratio]]-AVERAGE(Table2[Sharpe Ratio]))/_xlfn.STDEV.P(Table2[Sharpe Ratio])</f>
        <v>-0.91748635645115795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486</v>
      </c>
      <c r="AT627">
        <f>_xlfn.RANK.AVG(Table2[[#This Row],[6M Return vs Nifty Z-Score]],Table2[6M Return vs Nifty Z-Score])</f>
        <v>619</v>
      </c>
      <c r="AU627">
        <f>_xlfn.RANK.AVG(Table2[[#This Row],[Sharpe Ratio Z-Score]],Table2[Sharpe Ratio Z-Score])</f>
        <v>609</v>
      </c>
      <c r="AV627">
        <f>(Table2[[#This Row],[Rank 1Y]]+Table2[[#This Row],[Rank 6M]]+Table2[[#This Row],[Rank Sharpe]])/3</f>
        <v>571.33333333333337</v>
      </c>
    </row>
    <row r="628" spans="1:48" x14ac:dyDescent="0.3">
      <c r="A628" t="s">
        <v>87</v>
      </c>
      <c r="B628" t="s">
        <v>88</v>
      </c>
      <c r="C628" t="s">
        <v>3168</v>
      </c>
      <c r="D628" t="s">
        <v>89</v>
      </c>
      <c r="E628">
        <v>324341.55375667498</v>
      </c>
      <c r="F628">
        <v>3383.25</v>
      </c>
      <c r="G628">
        <v>-23.106625101268602</v>
      </c>
      <c r="H628">
        <f>(Table2[[#This Row],[1Y Return vs Nifty]]-AVERAGE(Table2[1Y Return vs Nifty]))/_xlfn.STDEV.P(Table2[1Y Return vs Nifty])</f>
        <v>-0.85378909506853795</v>
      </c>
      <c r="I628">
        <v>6.5667524554544503</v>
      </c>
      <c r="J628">
        <f>(Table2[[#This Row],[1M Return vs Nifty]]-AVERAGE(Table2[1M Return vs Nifty]))/_xlfn.STDEV.P(Table2[1M Return vs Nifty])</f>
        <v>0.66130870707365563</v>
      </c>
      <c r="K628">
        <v>3.9616121792416101</v>
      </c>
      <c r="L628">
        <f>(Table2[[#This Row],[6M Return vs Nifty]]-AVERAGE(Table2[6M Return vs Nifty]))/_xlfn.STDEV.P(Table2[6M Return vs Nifty])</f>
        <v>-0.33536473968675135</v>
      </c>
      <c r="M628">
        <v>2.9672773021487799</v>
      </c>
      <c r="N628">
        <f>(Table2[[#This Row],[1W Return vs Nifty]]-AVERAGE(Table2[1W Return vs Nifty]))/_xlfn.STDEV.P(Table2[1W Return vs Nifty])</f>
        <v>1.1476705325613044</v>
      </c>
      <c r="O628">
        <v>3206.95</v>
      </c>
      <c r="P628">
        <v>3102.29422467105</v>
      </c>
      <c r="Q628">
        <v>3025.9897865482098</v>
      </c>
      <c r="R628">
        <v>89.515716135120101</v>
      </c>
      <c r="S628" s="1">
        <f>(Table2[[#This Row],[Close Price]]-Table2[[#This Row],[20D EMA]])/Table2[[#This Row],[20D EMA]]</f>
        <v>5.4974352577994726E-2</v>
      </c>
      <c r="T628" s="1">
        <f>(Table2[[#This Row],[Close Price]]-Table2[[#This Row],[50D EMA]])/Table2[[#This Row],[50D EMA]]</f>
        <v>9.0563871438964189E-2</v>
      </c>
      <c r="U628" s="1">
        <f>(Table2[[#This Row],[Close Price]]-Table2[[#This Row],[200D EMA]])/Table2[[#This Row],[200D EMA]]</f>
        <v>0.11806391913150574</v>
      </c>
      <c r="V628">
        <v>1.0464444524257299</v>
      </c>
      <c r="W628">
        <v>3340.3</v>
      </c>
      <c r="X628">
        <v>3393</v>
      </c>
      <c r="Y628">
        <v>3258</v>
      </c>
      <c r="Z628">
        <v>3393</v>
      </c>
      <c r="AA628">
        <v>3139.6</v>
      </c>
      <c r="AB628">
        <v>3393</v>
      </c>
      <c r="AC628" s="1">
        <f>(Table2[[#This Row],[Close Price]]/Table2[[#This Row],[Day Low]])-1</f>
        <v>1.2858126515582269E-2</v>
      </c>
      <c r="AD628" s="1">
        <f>(Table2[[#This Row],[Day High]]/Table2[[#This Row],[Close Price]])-1</f>
        <v>2.8818443804035088E-3</v>
      </c>
      <c r="AE628" s="1">
        <f>(Table2[[#This Row],[Close Price]]/Table2[[#This Row],[Current Week Low]])-1</f>
        <v>3.8443830570902504E-2</v>
      </c>
      <c r="AF628" s="1">
        <f>(Table2[[#This Row],[Current Week High]]/Table2[[#This Row],[Close Price]])-1</f>
        <v>2.8818443804035088E-3</v>
      </c>
      <c r="AG628" s="1">
        <f>(Table2[[#This Row],[Close Price]]/Table2[[#This Row],[Current Month Low]])-1</f>
        <v>7.7605427442986485E-2</v>
      </c>
      <c r="AH628" s="1">
        <f>(Table2[[#This Row],[Current Month High]]/Table2[[#This Row],[Close Price]])-1</f>
        <v>2.8818443804035088E-3</v>
      </c>
      <c r="AI628">
        <v>1.17342791694377</v>
      </c>
      <c r="AJ628">
        <v>26.7087375004681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0.14000000000000001</v>
      </c>
      <c r="AM628" t="s">
        <v>3203</v>
      </c>
      <c r="AN628">
        <v>6.86</v>
      </c>
      <c r="AO628" t="s">
        <v>3203</v>
      </c>
      <c r="AP628">
        <v>-5.0580298608057003E-2</v>
      </c>
      <c r="AQ628">
        <f>(Table2[[#This Row],[Sharpe Ratio]]-AVERAGE(Table2[Sharpe Ratio]))/_xlfn.STDEV.P(Table2[Sharpe Ratio])</f>
        <v>-1.3479211444876678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-0.72809573960799723</v>
      </c>
      <c r="AS628">
        <f>_xlfn.RANK.AVG(Table2[[#This Row],[1Y Return vs Nifty Z-Score]],Table2[1Y Return vs Nifty Z-Score])</f>
        <v>621</v>
      </c>
      <c r="AT628">
        <f>_xlfn.RANK.AVG(Table2[[#This Row],[6M Return vs Nifty Z-Score]],Table2[6M Return vs Nifty Z-Score])</f>
        <v>427</v>
      </c>
      <c r="AU628">
        <f>_xlfn.RANK.AVG(Table2[[#This Row],[Sharpe Ratio Z-Score]],Table2[Sharpe Ratio Z-Score])</f>
        <v>669</v>
      </c>
      <c r="AV628">
        <f>(Table2[[#This Row],[Rank 1Y]]+Table2[[#This Row],[Rank 6M]]+Table2[[#This Row],[Rank Sharpe]])/3</f>
        <v>572.33333333333337</v>
      </c>
    </row>
    <row r="629" spans="1:48" x14ac:dyDescent="0.3">
      <c r="A629" t="s">
        <v>1390</v>
      </c>
      <c r="B629" t="s">
        <v>1391</v>
      </c>
      <c r="C629" t="s">
        <v>3158</v>
      </c>
      <c r="D629" t="s">
        <v>24</v>
      </c>
      <c r="E629">
        <v>8156.454952731</v>
      </c>
      <c r="F629">
        <v>42.17</v>
      </c>
      <c r="G629">
        <v>-39.949492115244801</v>
      </c>
      <c r="H629">
        <f>(Table2[[#This Row],[1Y Return vs Nifty]]-AVERAGE(Table2[1Y Return vs Nifty]))/_xlfn.STDEV.P(Table2[1Y Return vs Nifty])</f>
        <v>-1.1320305871192147</v>
      </c>
      <c r="I629">
        <v>-4.2082367147220001</v>
      </c>
      <c r="J629">
        <f>(Table2[[#This Row],[1M Return vs Nifty]]-AVERAGE(Table2[1M Return vs Nifty]))/_xlfn.STDEV.P(Table2[1M Return vs Nifty])</f>
        <v>-0.35789273916084713</v>
      </c>
      <c r="K629">
        <v>-27.958214093147902</v>
      </c>
      <c r="L629">
        <f>(Table2[[#This Row],[6M Return vs Nifty]]-AVERAGE(Table2[6M Return vs Nifty]))/_xlfn.STDEV.P(Table2[6M Return vs Nifty])</f>
        <v>-1.3262808005854199</v>
      </c>
      <c r="M629">
        <v>-5.7529661024310199</v>
      </c>
      <c r="N629">
        <f>(Table2[[#This Row],[1W Return vs Nifty]]-AVERAGE(Table2[1W Return vs Nifty]))/_xlfn.STDEV.P(Table2[1W Return vs Nifty])</f>
        <v>-0.87144836014254523</v>
      </c>
      <c r="O629">
        <v>43.2</v>
      </c>
      <c r="P629">
        <v>44.2264584284246</v>
      </c>
      <c r="Q629">
        <v>47.5289714705794</v>
      </c>
      <c r="R629">
        <v>30.883355683468299</v>
      </c>
      <c r="S629" s="1">
        <f>(Table2[[#This Row],[Close Price]]-Table2[[#This Row],[20D EMA]])/Table2[[#This Row],[20D EMA]]</f>
        <v>-2.3842592592592617E-2</v>
      </c>
      <c r="T629" s="1">
        <f>(Table2[[#This Row],[Close Price]]-Table2[[#This Row],[50D EMA]])/Table2[[#This Row],[50D EMA]]</f>
        <v>-4.6498374536426829E-2</v>
      </c>
      <c r="U629" s="1">
        <f>(Table2[[#This Row],[Close Price]]-Table2[[#This Row],[200D EMA]])/Table2[[#This Row],[200D EMA]]</f>
        <v>-0.11275168186411566</v>
      </c>
      <c r="V629">
        <v>0.52029722338455597</v>
      </c>
      <c r="W629">
        <v>42.04</v>
      </c>
      <c r="X629">
        <v>42.69</v>
      </c>
      <c r="Y629">
        <v>42.04</v>
      </c>
      <c r="Z629">
        <v>43.2</v>
      </c>
      <c r="AA629">
        <v>42.04</v>
      </c>
      <c r="AB629">
        <v>44.9</v>
      </c>
      <c r="AC629" s="1">
        <f>(Table2[[#This Row],[Close Price]]/Table2[[#This Row],[Day Low]])-1</f>
        <v>3.0922930542340854E-3</v>
      </c>
      <c r="AD629" s="1">
        <f>(Table2[[#This Row],[Day High]]/Table2[[#This Row],[Close Price]])-1</f>
        <v>1.2331041024424838E-2</v>
      </c>
      <c r="AE629" s="1">
        <f>(Table2[[#This Row],[Close Price]]/Table2[[#This Row],[Current Week Low]])-1</f>
        <v>3.0922930542340854E-3</v>
      </c>
      <c r="AF629" s="1">
        <f>(Table2[[#This Row],[Current Week High]]/Table2[[#This Row],[Close Price]])-1</f>
        <v>2.4424946644534096E-2</v>
      </c>
      <c r="AG629" s="1">
        <f>(Table2[[#This Row],[Close Price]]/Table2[[#This Row],[Current Month Low]])-1</f>
        <v>3.0922930542340854E-3</v>
      </c>
      <c r="AH629" s="1">
        <f>(Table2[[#This Row],[Current Month High]]/Table2[[#This Row],[Close Price]])-1</f>
        <v>6.4737965378230955E-2</v>
      </c>
      <c r="AI629">
        <v>49.395304718994502</v>
      </c>
      <c r="AJ629">
        <v>5.4250000000000096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-0.05</v>
      </c>
      <c r="AM629" t="s">
        <v>3202</v>
      </c>
      <c r="AN629">
        <v>-3.96</v>
      </c>
      <c r="AO629" t="s">
        <v>3202</v>
      </c>
      <c r="AP629">
        <v>7.4480867234301001E-2</v>
      </c>
      <c r="AQ629">
        <f>(Table2[[#This Row],[Sharpe Ratio]]-AVERAGE(Table2[Sharpe Ratio]))/_xlfn.STDEV.P(Table2[Sharpe Ratio])</f>
        <v>0.11232821076539369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696</v>
      </c>
      <c r="AT629">
        <f>_xlfn.RANK.AVG(Table2[[#This Row],[6M Return vs Nifty Z-Score]],Table2[6M Return vs Nifty Z-Score])</f>
        <v>712</v>
      </c>
      <c r="AU629">
        <f>_xlfn.RANK.AVG(Table2[[#This Row],[Sharpe Ratio Z-Score]],Table2[Sharpe Ratio Z-Score])</f>
        <v>313</v>
      </c>
      <c r="AV629">
        <f>(Table2[[#This Row],[Rank 1Y]]+Table2[[#This Row],[Rank 6M]]+Table2[[#This Row],[Rank Sharpe]])/3</f>
        <v>573.66666666666663</v>
      </c>
    </row>
    <row r="630" spans="1:48" x14ac:dyDescent="0.3">
      <c r="A630" t="s">
        <v>1724</v>
      </c>
      <c r="B630" t="s">
        <v>1725</v>
      </c>
      <c r="C630" t="s">
        <v>3169</v>
      </c>
      <c r="D630" t="s">
        <v>412</v>
      </c>
      <c r="E630">
        <v>4848.5437845440001</v>
      </c>
      <c r="F630">
        <v>97.04</v>
      </c>
      <c r="G630">
        <v>-12.9571235183534</v>
      </c>
      <c r="H630">
        <f>(Table2[[#This Row],[1Y Return vs Nifty]]-AVERAGE(Table2[1Y Return vs Nifty]))/_xlfn.STDEV.P(Table2[1Y Return vs Nifty])</f>
        <v>-0.68612093847395883</v>
      </c>
      <c r="I630">
        <v>-9.4675467376085898</v>
      </c>
      <c r="J630">
        <f>(Table2[[#This Row],[1M Return vs Nifty]]-AVERAGE(Table2[1M Return vs Nifty]))/_xlfn.STDEV.P(Table2[1M Return vs Nifty])</f>
        <v>-0.85536854139720786</v>
      </c>
      <c r="K630">
        <v>-18.345431177499499</v>
      </c>
      <c r="L630">
        <f>(Table2[[#This Row],[6M Return vs Nifty]]-AVERAGE(Table2[6M Return vs Nifty]))/_xlfn.STDEV.P(Table2[6M Return vs Nifty])</f>
        <v>-1.0278624790142965</v>
      </c>
      <c r="M630">
        <v>-4.4795726006259802</v>
      </c>
      <c r="N630">
        <f>(Table2[[#This Row],[1W Return vs Nifty]]-AVERAGE(Table2[1W Return vs Nifty]))/_xlfn.STDEV.P(Table2[1W Return vs Nifty])</f>
        <v>-0.57660190253213817</v>
      </c>
      <c r="O630">
        <v>99.54</v>
      </c>
      <c r="P630">
        <v>101.94998928587199</v>
      </c>
      <c r="Q630">
        <v>100.896119923089</v>
      </c>
      <c r="R630">
        <v>30.040553427179599</v>
      </c>
      <c r="S630" s="1">
        <f>(Table2[[#This Row],[Close Price]]-Table2[[#This Row],[20D EMA]])/Table2[[#This Row],[20D EMA]]</f>
        <v>-2.5115531444645366E-2</v>
      </c>
      <c r="T630" s="1">
        <f>(Table2[[#This Row],[Close Price]]-Table2[[#This Row],[50D EMA]])/Table2[[#This Row],[50D EMA]]</f>
        <v>-4.8160763137543583E-2</v>
      </c>
      <c r="U630" s="1">
        <f>(Table2[[#This Row],[Close Price]]-Table2[[#This Row],[200D EMA]])/Table2[[#This Row],[200D EMA]]</f>
        <v>-3.8218713722870973E-2</v>
      </c>
      <c r="V630">
        <v>0.62914884576990904</v>
      </c>
      <c r="W630">
        <v>96.21</v>
      </c>
      <c r="X630">
        <v>97.9</v>
      </c>
      <c r="Y630">
        <v>96.21</v>
      </c>
      <c r="Z630">
        <v>99.5</v>
      </c>
      <c r="AA630">
        <v>96.21</v>
      </c>
      <c r="AB630">
        <v>101.67</v>
      </c>
      <c r="AC630" s="1">
        <f>(Table2[[#This Row],[Close Price]]/Table2[[#This Row],[Day Low]])-1</f>
        <v>8.6269618542771376E-3</v>
      </c>
      <c r="AD630" s="1">
        <f>(Table2[[#This Row],[Day High]]/Table2[[#This Row],[Close Price]])-1</f>
        <v>8.8623248145094369E-3</v>
      </c>
      <c r="AE630" s="1">
        <f>(Table2[[#This Row],[Close Price]]/Table2[[#This Row],[Current Week Low]])-1</f>
        <v>8.6269618542771376E-3</v>
      </c>
      <c r="AF630" s="1">
        <f>(Table2[[#This Row],[Current Week High]]/Table2[[#This Row],[Close Price]])-1</f>
        <v>2.5350370981038761E-2</v>
      </c>
      <c r="AG630" s="1">
        <f>(Table2[[#This Row],[Close Price]]/Table2[[#This Row],[Current Month Low]])-1</f>
        <v>8.6269618542771376E-3</v>
      </c>
      <c r="AH630" s="1">
        <f>(Table2[[#This Row],[Current Month High]]/Table2[[#This Row],[Close Price]])-1</f>
        <v>4.7712283594393945E-2</v>
      </c>
      <c r="AI630">
        <v>25.257625721351999</v>
      </c>
      <c r="AJ630">
        <v>20.099009900990101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-0.11</v>
      </c>
      <c r="AM630" t="s">
        <v>3202</v>
      </c>
      <c r="AN630">
        <v>-1.99</v>
      </c>
      <c r="AO630" t="s">
        <v>3202</v>
      </c>
      <c r="AP630">
        <v>1.1479712811444999E-2</v>
      </c>
      <c r="AQ630">
        <f>(Table2[[#This Row],[Sharpe Ratio]]-AVERAGE(Table2[Sharpe Ratio]))/_xlfn.STDEV.P(Table2[Sharpe Ratio])</f>
        <v>-0.62329099209841554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561</v>
      </c>
      <c r="AT630">
        <f>_xlfn.RANK.AVG(Table2[[#This Row],[6M Return vs Nifty Z-Score]],Table2[6M Return vs Nifty Z-Score])</f>
        <v>661</v>
      </c>
      <c r="AU630">
        <f>_xlfn.RANK.AVG(Table2[[#This Row],[Sharpe Ratio Z-Score]],Table2[Sharpe Ratio Z-Score])</f>
        <v>503</v>
      </c>
      <c r="AV630">
        <f>(Table2[[#This Row],[Rank 1Y]]+Table2[[#This Row],[Rank 6M]]+Table2[[#This Row],[Rank Sharpe]])/3</f>
        <v>575</v>
      </c>
    </row>
    <row r="631" spans="1:48" x14ac:dyDescent="0.3">
      <c r="A631" t="s">
        <v>2019</v>
      </c>
      <c r="B631" t="s">
        <v>2020</v>
      </c>
      <c r="C631" t="s">
        <v>3169</v>
      </c>
      <c r="D631" t="s">
        <v>412</v>
      </c>
      <c r="E631">
        <v>3392.13005428</v>
      </c>
      <c r="F631">
        <v>470.8</v>
      </c>
      <c r="G631">
        <v>-11.7226494907644</v>
      </c>
      <c r="H631">
        <f>(Table2[[#This Row],[1Y Return vs Nifty]]-AVERAGE(Table2[1Y Return vs Nifty]))/_xlfn.STDEV.P(Table2[1Y Return vs Nifty])</f>
        <v>-0.66572762330682311</v>
      </c>
      <c r="I631">
        <v>-7.7845319751920199</v>
      </c>
      <c r="J631">
        <f>(Table2[[#This Row],[1M Return vs Nifty]]-AVERAGE(Table2[1M Return vs Nifty]))/_xlfn.STDEV.P(Table2[1M Return vs Nifty])</f>
        <v>-0.69617292154110955</v>
      </c>
      <c r="K631">
        <v>1.6942851946481301</v>
      </c>
      <c r="L631">
        <f>(Table2[[#This Row],[6M Return vs Nifty]]-AVERAGE(Table2[6M Return vs Nifty]))/_xlfn.STDEV.P(Table2[6M Return vs Nifty])</f>
        <v>-0.40575142366084427</v>
      </c>
      <c r="M631">
        <v>-3.5710294164428298</v>
      </c>
      <c r="N631">
        <f>(Table2[[#This Row],[1W Return vs Nifty]]-AVERAGE(Table2[1W Return vs Nifty]))/_xlfn.STDEV.P(Table2[1W Return vs Nifty])</f>
        <v>-0.36623429891019449</v>
      </c>
      <c r="O631">
        <v>482.94</v>
      </c>
      <c r="P631">
        <v>488.86699923070898</v>
      </c>
      <c r="Q631">
        <v>456.64588454136799</v>
      </c>
      <c r="R631">
        <v>38.607043560527302</v>
      </c>
      <c r="S631" s="1">
        <f>(Table2[[#This Row],[Close Price]]-Table2[[#This Row],[20D EMA]])/Table2[[#This Row],[20D EMA]]</f>
        <v>-2.5137698264794769E-2</v>
      </c>
      <c r="T631" s="1">
        <f>(Table2[[#This Row],[Close Price]]-Table2[[#This Row],[50D EMA]])/Table2[[#This Row],[50D EMA]]</f>
        <v>-3.6956880417658725E-2</v>
      </c>
      <c r="U631" s="1">
        <f>(Table2[[#This Row],[Close Price]]-Table2[[#This Row],[200D EMA]])/Table2[[#This Row],[200D EMA]]</f>
        <v>3.0995823980430038E-2</v>
      </c>
      <c r="V631">
        <v>0.41202866140432698</v>
      </c>
      <c r="W631">
        <v>466.45</v>
      </c>
      <c r="X631">
        <v>477.05</v>
      </c>
      <c r="Y631">
        <v>458.35</v>
      </c>
      <c r="Z631">
        <v>482.5</v>
      </c>
      <c r="AA631">
        <v>458.35</v>
      </c>
      <c r="AB631">
        <v>497.85</v>
      </c>
      <c r="AC631" s="1">
        <f>(Table2[[#This Row],[Close Price]]/Table2[[#This Row],[Day Low]])-1</f>
        <v>9.3257583878230133E-3</v>
      </c>
      <c r="AD631" s="1">
        <f>(Table2[[#This Row],[Day High]]/Table2[[#This Row],[Close Price]])-1</f>
        <v>1.3275276125743307E-2</v>
      </c>
      <c r="AE631" s="1">
        <f>(Table2[[#This Row],[Close Price]]/Table2[[#This Row],[Current Week Low]])-1</f>
        <v>2.7162648630958852E-2</v>
      </c>
      <c r="AF631" s="1">
        <f>(Table2[[#This Row],[Current Week High]]/Table2[[#This Row],[Close Price]])-1</f>
        <v>2.4851316907391618E-2</v>
      </c>
      <c r="AG631" s="1">
        <f>(Table2[[#This Row],[Close Price]]/Table2[[#This Row],[Current Month Low]])-1</f>
        <v>2.7162648630958852E-2</v>
      </c>
      <c r="AH631" s="1">
        <f>(Table2[[#This Row],[Current Month High]]/Table2[[#This Row],[Close Price]])-1</f>
        <v>5.7455395072217419E-2</v>
      </c>
      <c r="AI631">
        <v>17.8207306711979</v>
      </c>
      <c r="AJ631">
        <v>35.267921275678702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-0.09</v>
      </c>
      <c r="AM631" t="s">
        <v>3202</v>
      </c>
      <c r="AN631">
        <v>-6.61</v>
      </c>
      <c r="AO631" t="s">
        <v>3202</v>
      </c>
      <c r="AP631">
        <v>-8.8977803582936998E-2</v>
      </c>
      <c r="AQ631">
        <f>(Table2[[#This Row],[Sharpe Ratio]]-AVERAGE(Table2[Sharpe Ratio]))/_xlfn.STDEV.P(Table2[Sharpe Ratio])</f>
        <v>-1.7962612147663339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553</v>
      </c>
      <c r="AT631">
        <f>_xlfn.RANK.AVG(Table2[[#This Row],[6M Return vs Nifty Z-Score]],Table2[6M Return vs Nifty Z-Score])</f>
        <v>459</v>
      </c>
      <c r="AU631">
        <f>_xlfn.RANK.AVG(Table2[[#This Row],[Sharpe Ratio Z-Score]],Table2[Sharpe Ratio Z-Score])</f>
        <v>716</v>
      </c>
      <c r="AV631">
        <f>(Table2[[#This Row],[Rank 1Y]]+Table2[[#This Row],[Rank 6M]]+Table2[[#This Row],[Rank Sharpe]])/3</f>
        <v>576</v>
      </c>
    </row>
    <row r="632" spans="1:48" x14ac:dyDescent="0.3">
      <c r="A632" t="s">
        <v>1065</v>
      </c>
      <c r="B632" t="s">
        <v>1066</v>
      </c>
      <c r="C632" t="s">
        <v>3157</v>
      </c>
      <c r="D632" t="s">
        <v>279</v>
      </c>
      <c r="E632">
        <v>12614.34423266</v>
      </c>
      <c r="F632">
        <v>937.4</v>
      </c>
      <c r="G632">
        <v>-32.056286878690202</v>
      </c>
      <c r="H632">
        <f>(Table2[[#This Row],[1Y Return vs Nifty]]-AVERAGE(Table2[1Y Return vs Nifty]))/_xlfn.STDEV.P(Table2[1Y Return vs Nifty])</f>
        <v>-1.001636088352541</v>
      </c>
      <c r="I632">
        <v>-4.0813363361773298</v>
      </c>
      <c r="J632">
        <f>(Table2[[#This Row],[1M Return vs Nifty]]-AVERAGE(Table2[1M Return vs Nifty]))/_xlfn.STDEV.P(Table2[1M Return vs Nifty])</f>
        <v>-0.34588928864245405</v>
      </c>
      <c r="K632">
        <v>-9.0432219673352101</v>
      </c>
      <c r="L632">
        <f>(Table2[[#This Row],[6M Return vs Nifty]]-AVERAGE(Table2[6M Return vs Nifty]))/_xlfn.STDEV.P(Table2[6M Return vs Nifty])</f>
        <v>-0.73908557811478914</v>
      </c>
      <c r="M632">
        <v>-0.432515672591606</v>
      </c>
      <c r="N632">
        <f>(Table2[[#This Row],[1W Return vs Nifty]]-AVERAGE(Table2[1W Return vs Nifty]))/_xlfn.STDEV.P(Table2[1W Return vs Nifty])</f>
        <v>0.36046931487798717</v>
      </c>
      <c r="O632">
        <v>934.89</v>
      </c>
      <c r="P632">
        <v>936.93919929856702</v>
      </c>
      <c r="Q632">
        <v>944.67937387971801</v>
      </c>
      <c r="R632">
        <v>51.958622486047602</v>
      </c>
      <c r="S632" s="1">
        <f>(Table2[[#This Row],[Close Price]]-Table2[[#This Row],[20D EMA]])/Table2[[#This Row],[20D EMA]]</f>
        <v>2.6848078383553049E-3</v>
      </c>
      <c r="T632" s="1">
        <f>(Table2[[#This Row],[Close Price]]-Table2[[#This Row],[50D EMA]])/Table2[[#This Row],[50D EMA]]</f>
        <v>4.9181494570611827E-4</v>
      </c>
      <c r="U632" s="1">
        <f>(Table2[[#This Row],[Close Price]]-Table2[[#This Row],[200D EMA]])/Table2[[#This Row],[200D EMA]]</f>
        <v>-7.7056555705479904E-3</v>
      </c>
      <c r="V632">
        <v>0.62344181389847897</v>
      </c>
      <c r="W632">
        <v>931</v>
      </c>
      <c r="X632">
        <v>951.7</v>
      </c>
      <c r="Y632">
        <v>923</v>
      </c>
      <c r="Z632">
        <v>951.7</v>
      </c>
      <c r="AA632">
        <v>909</v>
      </c>
      <c r="AB632">
        <v>979.9</v>
      </c>
      <c r="AC632" s="1">
        <f>(Table2[[#This Row],[Close Price]]/Table2[[#This Row],[Day Low]])-1</f>
        <v>6.8743286788399693E-3</v>
      </c>
      <c r="AD632" s="1">
        <f>(Table2[[#This Row],[Day High]]/Table2[[#This Row],[Close Price]])-1</f>
        <v>1.5254960529123229E-2</v>
      </c>
      <c r="AE632" s="1">
        <f>(Table2[[#This Row],[Close Price]]/Table2[[#This Row],[Current Week Low]])-1</f>
        <v>1.5601300108342375E-2</v>
      </c>
      <c r="AF632" s="1">
        <f>(Table2[[#This Row],[Current Week High]]/Table2[[#This Row],[Close Price]])-1</f>
        <v>1.5254960529123229E-2</v>
      </c>
      <c r="AG632" s="1">
        <f>(Table2[[#This Row],[Close Price]]/Table2[[#This Row],[Current Month Low]])-1</f>
        <v>3.1243124312431148E-2</v>
      </c>
      <c r="AH632" s="1">
        <f>(Table2[[#This Row],[Current Month High]]/Table2[[#This Row],[Close Price]])-1</f>
        <v>4.5338169404736561E-2</v>
      </c>
      <c r="AI632">
        <v>33.134200981437999</v>
      </c>
      <c r="AJ632">
        <v>19.8644587941947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-0.19</v>
      </c>
      <c r="AM632" t="s">
        <v>3202</v>
      </c>
      <c r="AN632">
        <v>-4.12</v>
      </c>
      <c r="AO632" t="s">
        <v>3202</v>
      </c>
      <c r="AP632">
        <v>1.3407879076595E-2</v>
      </c>
      <c r="AQ632">
        <f>(Table2[[#This Row],[Sharpe Ratio]]-AVERAGE(Table2[Sharpe Ratio]))/_xlfn.STDEV.P(Table2[Sharpe Ratio])</f>
        <v>-0.60077718034445249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670</v>
      </c>
      <c r="AT632">
        <f>_xlfn.RANK.AVG(Table2[[#This Row],[6M Return vs Nifty Z-Score]],Table2[6M Return vs Nifty Z-Score])</f>
        <v>566</v>
      </c>
      <c r="AU632">
        <f>_xlfn.RANK.AVG(Table2[[#This Row],[Sharpe Ratio Z-Score]],Table2[Sharpe Ratio Z-Score])</f>
        <v>495</v>
      </c>
      <c r="AV632">
        <f>(Table2[[#This Row],[Rank 1Y]]+Table2[[#This Row],[Rank 6M]]+Table2[[#This Row],[Rank Sharpe]])/3</f>
        <v>577</v>
      </c>
    </row>
    <row r="633" spans="1:48" x14ac:dyDescent="0.3">
      <c r="A633" t="s">
        <v>865</v>
      </c>
      <c r="B633" t="s">
        <v>866</v>
      </c>
      <c r="C633" t="s">
        <v>633</v>
      </c>
      <c r="D633" t="s">
        <v>633</v>
      </c>
      <c r="E633">
        <v>18372.4483983299</v>
      </c>
      <c r="F633">
        <v>36.51</v>
      </c>
      <c r="G633">
        <v>-29.627675809775301</v>
      </c>
      <c r="H633">
        <f>(Table2[[#This Row],[1Y Return vs Nifty]]-AVERAGE(Table2[1Y Return vs Nifty]))/_xlfn.STDEV.P(Table2[1Y Return vs Nifty])</f>
        <v>-0.96151581863450886</v>
      </c>
      <c r="I633">
        <v>-7.3595685202971497</v>
      </c>
      <c r="J633">
        <f>(Table2[[#This Row],[1M Return vs Nifty]]-AVERAGE(Table2[1M Return vs Nifty]))/_xlfn.STDEV.P(Table2[1M Return vs Nifty])</f>
        <v>-0.65597581684011519</v>
      </c>
      <c r="K633">
        <v>-18.093679976602601</v>
      </c>
      <c r="L633">
        <f>(Table2[[#This Row],[6M Return vs Nifty]]-AVERAGE(Table2[6M Return vs Nifty]))/_xlfn.STDEV.P(Table2[6M Return vs Nifty])</f>
        <v>-1.0200471385988927</v>
      </c>
      <c r="M633">
        <v>-2.4540530324748202</v>
      </c>
      <c r="N633">
        <f>(Table2[[#This Row],[1W Return vs Nifty]]-AVERAGE(Table2[1W Return vs Nifty]))/_xlfn.STDEV.P(Table2[1W Return vs Nifty])</f>
        <v>-0.10760526587318446</v>
      </c>
      <c r="O633">
        <v>37.08</v>
      </c>
      <c r="P633">
        <v>37.5255063568247</v>
      </c>
      <c r="Q633">
        <v>38.1940031073188</v>
      </c>
      <c r="R633">
        <v>39.244918155931501</v>
      </c>
      <c r="S633" s="1">
        <f>(Table2[[#This Row],[Close Price]]-Table2[[#This Row],[20D EMA]])/Table2[[#This Row],[20D EMA]]</f>
        <v>-1.5372168284789652E-2</v>
      </c>
      <c r="T633" s="1">
        <f>(Table2[[#This Row],[Close Price]]-Table2[[#This Row],[50D EMA]])/Table2[[#This Row],[50D EMA]]</f>
        <v>-2.7061762929150007E-2</v>
      </c>
      <c r="U633" s="1">
        <f>(Table2[[#This Row],[Close Price]]-Table2[[#This Row],[200D EMA]])/Table2[[#This Row],[200D EMA]]</f>
        <v>-4.40907726426851E-2</v>
      </c>
      <c r="V633">
        <v>0.417381181106389</v>
      </c>
      <c r="W633">
        <v>36.47</v>
      </c>
      <c r="X633">
        <v>36.909999999999997</v>
      </c>
      <c r="Y633">
        <v>36.270000000000003</v>
      </c>
      <c r="Z633">
        <v>37.32</v>
      </c>
      <c r="AA633">
        <v>36.270000000000003</v>
      </c>
      <c r="AB633">
        <v>38.04</v>
      </c>
      <c r="AC633" s="1">
        <f>(Table2[[#This Row],[Close Price]]/Table2[[#This Row],[Day Low]])-1</f>
        <v>1.0967918837401225E-3</v>
      </c>
      <c r="AD633" s="1">
        <f>(Table2[[#This Row],[Day High]]/Table2[[#This Row],[Close Price]])-1</f>
        <v>1.0955902492467695E-2</v>
      </c>
      <c r="AE633" s="1">
        <f>(Table2[[#This Row],[Close Price]]/Table2[[#This Row],[Current Week Low]])-1</f>
        <v>6.6170388751032316E-3</v>
      </c>
      <c r="AF633" s="1">
        <f>(Table2[[#This Row],[Current Week High]]/Table2[[#This Row],[Close Price]])-1</f>
        <v>2.2185702547247388E-2</v>
      </c>
      <c r="AG633" s="1">
        <f>(Table2[[#This Row],[Close Price]]/Table2[[#This Row],[Current Month Low]])-1</f>
        <v>6.6170388751032316E-3</v>
      </c>
      <c r="AH633" s="1">
        <f>(Table2[[#This Row],[Current Month High]]/Table2[[#This Row],[Close Price]])-1</f>
        <v>4.1906327033689461E-2</v>
      </c>
      <c r="AI633">
        <v>44.891810462886802</v>
      </c>
      <c r="AJ633">
        <v>12.6851851851851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-0.16</v>
      </c>
      <c r="AM633" t="s">
        <v>3202</v>
      </c>
      <c r="AN633">
        <v>-2.82</v>
      </c>
      <c r="AO633" t="s">
        <v>3202</v>
      </c>
      <c r="AP633">
        <v>4.0863946632476E-2</v>
      </c>
      <c r="AQ633">
        <f>(Table2[[#This Row],[Sharpe Ratio]]-AVERAGE(Table2[Sharpe Ratio]))/_xlfn.STDEV.P(Table2[Sharpe Ratio])</f>
        <v>-0.2801924114738556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662</v>
      </c>
      <c r="AT633">
        <f>_xlfn.RANK.AVG(Table2[[#This Row],[6M Return vs Nifty Z-Score]],Table2[6M Return vs Nifty Z-Score])</f>
        <v>656</v>
      </c>
      <c r="AU633">
        <f>_xlfn.RANK.AVG(Table2[[#This Row],[Sharpe Ratio Z-Score]],Table2[Sharpe Ratio Z-Score])</f>
        <v>414</v>
      </c>
      <c r="AV633">
        <f>(Table2[[#This Row],[Rank 1Y]]+Table2[[#This Row],[Rank 6M]]+Table2[[#This Row],[Rank Sharpe]])/3</f>
        <v>577.33333333333337</v>
      </c>
    </row>
    <row r="634" spans="1:48" x14ac:dyDescent="0.3">
      <c r="A634" t="s">
        <v>174</v>
      </c>
      <c r="B634" t="s">
        <v>175</v>
      </c>
      <c r="C634" t="s">
        <v>3158</v>
      </c>
      <c r="D634" t="s">
        <v>40</v>
      </c>
      <c r="E634">
        <v>153748.39250771399</v>
      </c>
      <c r="F634">
        <v>714.55</v>
      </c>
      <c r="G634">
        <v>-18.878136510282101</v>
      </c>
      <c r="H634">
        <f>(Table2[[#This Row],[1Y Return vs Nifty]]-AVERAGE(Table2[1Y Return vs Nifty]))/_xlfn.STDEV.P(Table2[1Y Return vs Nifty])</f>
        <v>-0.7839351341188342</v>
      </c>
      <c r="I634">
        <v>-4.2222140634194103</v>
      </c>
      <c r="J634">
        <f>(Table2[[#This Row],[1M Return vs Nifty]]-AVERAGE(Table2[1M Return vs Nifty]))/_xlfn.STDEV.P(Table2[1M Return vs Nifty])</f>
        <v>-0.35921485037431861</v>
      </c>
      <c r="K634">
        <v>1.2929973092403599</v>
      </c>
      <c r="L634">
        <f>(Table2[[#This Row],[6M Return vs Nifty]]-AVERAGE(Table2[6M Return vs Nifty]))/_xlfn.STDEV.P(Table2[6M Return vs Nifty])</f>
        <v>-0.4182089667345853</v>
      </c>
      <c r="M634">
        <v>-8.3387596086302107</v>
      </c>
      <c r="N634">
        <f>(Table2[[#This Row],[1W Return vs Nifty]]-AVERAGE(Table2[1W Return vs Nifty]))/_xlfn.STDEV.P(Table2[1W Return vs Nifty])</f>
        <v>-1.4701729918719391</v>
      </c>
      <c r="O634">
        <v>722.41</v>
      </c>
      <c r="P634">
        <v>692.40394680274505</v>
      </c>
      <c r="Q634">
        <v>637.22643378570501</v>
      </c>
      <c r="R634">
        <v>41.561964041834301</v>
      </c>
      <c r="S634" s="1">
        <f>(Table2[[#This Row],[Close Price]]-Table2[[#This Row],[20D EMA]])/Table2[[#This Row],[20D EMA]]</f>
        <v>-1.0880248058581711E-2</v>
      </c>
      <c r="T634" s="1">
        <f>(Table2[[#This Row],[Close Price]]-Table2[[#This Row],[50D EMA]])/Table2[[#This Row],[50D EMA]]</f>
        <v>3.1984296593797382E-2</v>
      </c>
      <c r="U634" s="1">
        <f>(Table2[[#This Row],[Close Price]]-Table2[[#This Row],[200D EMA]])/Table2[[#This Row],[200D EMA]]</f>
        <v>0.1213439401044972</v>
      </c>
      <c r="V634">
        <v>0.76983294982572403</v>
      </c>
      <c r="W634">
        <v>698.3</v>
      </c>
      <c r="X634">
        <v>715.95</v>
      </c>
      <c r="Y634">
        <v>696</v>
      </c>
      <c r="Z634">
        <v>749</v>
      </c>
      <c r="AA634">
        <v>696</v>
      </c>
      <c r="AB634">
        <v>761.2</v>
      </c>
      <c r="AC634" s="1">
        <f>(Table2[[#This Row],[Close Price]]/Table2[[#This Row],[Day Low]])-1</f>
        <v>2.327080051553776E-2</v>
      </c>
      <c r="AD634" s="1">
        <f>(Table2[[#This Row],[Day High]]/Table2[[#This Row],[Close Price]])-1</f>
        <v>1.9592750682249083E-3</v>
      </c>
      <c r="AE634" s="1">
        <f>(Table2[[#This Row],[Close Price]]/Table2[[#This Row],[Current Week Low]])-1</f>
        <v>2.6652298850574629E-2</v>
      </c>
      <c r="AF634" s="1">
        <f>(Table2[[#This Row],[Current Week High]]/Table2[[#This Row],[Close Price]])-1</f>
        <v>4.8212161500244877E-2</v>
      </c>
      <c r="AG634" s="1">
        <f>(Table2[[#This Row],[Close Price]]/Table2[[#This Row],[Current Month Low]])-1</f>
        <v>2.6652298850574629E-2</v>
      </c>
      <c r="AH634" s="1">
        <f>(Table2[[#This Row],[Current Month High]]/Table2[[#This Row],[Close Price]])-1</f>
        <v>6.5285844237632285E-2</v>
      </c>
      <c r="AI634">
        <v>6.5285844237632196</v>
      </c>
      <c r="AJ634">
        <v>39.724286272976101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0.19</v>
      </c>
      <c r="AM634" t="s">
        <v>3203</v>
      </c>
      <c r="AN634">
        <v>-3.38</v>
      </c>
      <c r="AO634" t="s">
        <v>3202</v>
      </c>
      <c r="AP634">
        <v>-5.8383590784727997E-2</v>
      </c>
      <c r="AQ634">
        <f>(Table2[[#This Row],[Sharpe Ratio]]-AVERAGE(Table2[Sharpe Ratio]))/_xlfn.STDEV.P(Table2[Sharpe Ratio])</f>
        <v>-1.4390345792064707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-4.4705665223061484</v>
      </c>
      <c r="AS634">
        <f>_xlfn.RANK.AVG(Table2[[#This Row],[1Y Return vs Nifty Z-Score]],Table2[1Y Return vs Nifty Z-Score])</f>
        <v>596</v>
      </c>
      <c r="AT634">
        <f>_xlfn.RANK.AVG(Table2[[#This Row],[6M Return vs Nifty Z-Score]],Table2[6M Return vs Nifty Z-Score])</f>
        <v>460</v>
      </c>
      <c r="AU634">
        <f>_xlfn.RANK.AVG(Table2[[#This Row],[Sharpe Ratio Z-Score]],Table2[Sharpe Ratio Z-Score])</f>
        <v>678</v>
      </c>
      <c r="AV634">
        <f>(Table2[[#This Row],[Rank 1Y]]+Table2[[#This Row],[Rank 6M]]+Table2[[#This Row],[Rank Sharpe]])/3</f>
        <v>578</v>
      </c>
    </row>
    <row r="635" spans="1:48" x14ac:dyDescent="0.3">
      <c r="A635" t="s">
        <v>2205</v>
      </c>
      <c r="B635" t="s">
        <v>2206</v>
      </c>
      <c r="C635" t="s">
        <v>3169</v>
      </c>
      <c r="D635" t="s">
        <v>412</v>
      </c>
      <c r="E635">
        <v>2660.36242025</v>
      </c>
      <c r="F635">
        <v>501.25</v>
      </c>
      <c r="G635">
        <v>-24.325105405269401</v>
      </c>
      <c r="H635">
        <f>(Table2[[#This Row],[1Y Return vs Nifty]]-AVERAGE(Table2[1Y Return vs Nifty]))/_xlfn.STDEV.P(Table2[1Y Return vs Nifty])</f>
        <v>-0.87391819645835567</v>
      </c>
      <c r="I635">
        <v>3.2813884200598098</v>
      </c>
      <c r="J635">
        <f>(Table2[[#This Row],[1M Return vs Nifty]]-AVERAGE(Table2[1M Return vs Nifty]))/_xlfn.STDEV.P(Table2[1M Return vs Nifty])</f>
        <v>0.35054758022732529</v>
      </c>
      <c r="K635">
        <v>-11.331907354376201</v>
      </c>
      <c r="L635">
        <f>(Table2[[#This Row],[6M Return vs Nifty]]-AVERAGE(Table2[6M Return vs Nifty]))/_xlfn.STDEV.P(Table2[6M Return vs Nifty])</f>
        <v>-0.81013531030975172</v>
      </c>
      <c r="M635">
        <v>4.4372570789693002</v>
      </c>
      <c r="N635">
        <f>(Table2[[#This Row],[1W Return vs Nifty]]-AVERAGE(Table2[1W Return vs Nifty]))/_xlfn.STDEV.P(Table2[1W Return vs Nifty])</f>
        <v>1.488035336795106</v>
      </c>
      <c r="O635">
        <v>479.48</v>
      </c>
      <c r="P635">
        <v>475.78211550986799</v>
      </c>
      <c r="Q635">
        <v>493.66733796556002</v>
      </c>
      <c r="R635">
        <v>73.148688164306193</v>
      </c>
      <c r="S635" s="1">
        <f>(Table2[[#This Row],[Close Price]]-Table2[[#This Row],[20D EMA]])/Table2[[#This Row],[20D EMA]]</f>
        <v>4.5403353633102488E-2</v>
      </c>
      <c r="T635" s="1">
        <f>(Table2[[#This Row],[Close Price]]-Table2[[#This Row],[50D EMA]])/Table2[[#This Row],[50D EMA]]</f>
        <v>5.352846115882174E-2</v>
      </c>
      <c r="U635" s="1">
        <f>(Table2[[#This Row],[Close Price]]-Table2[[#This Row],[200D EMA]])/Table2[[#This Row],[200D EMA]]</f>
        <v>1.5359861694899026E-2</v>
      </c>
      <c r="V635">
        <v>2.69438015482719</v>
      </c>
      <c r="W635">
        <v>498.25</v>
      </c>
      <c r="X635">
        <v>506.85</v>
      </c>
      <c r="Y635">
        <v>486.05</v>
      </c>
      <c r="Z635">
        <v>512</v>
      </c>
      <c r="AA635">
        <v>470.7</v>
      </c>
      <c r="AB635">
        <v>522.15</v>
      </c>
      <c r="AC635" s="1">
        <f>(Table2[[#This Row],[Close Price]]/Table2[[#This Row],[Day Low]])-1</f>
        <v>6.0210737581536389E-3</v>
      </c>
      <c r="AD635" s="1">
        <f>(Table2[[#This Row],[Day High]]/Table2[[#This Row],[Close Price]])-1</f>
        <v>1.1172069825436504E-2</v>
      </c>
      <c r="AE635" s="1">
        <f>(Table2[[#This Row],[Close Price]]/Table2[[#This Row],[Current Week Low]])-1</f>
        <v>3.1272502828927129E-2</v>
      </c>
      <c r="AF635" s="1">
        <f>(Table2[[#This Row],[Current Week High]]/Table2[[#This Row],[Close Price]])-1</f>
        <v>2.1446384039900179E-2</v>
      </c>
      <c r="AG635" s="1">
        <f>(Table2[[#This Row],[Close Price]]/Table2[[#This Row],[Current Month Low]])-1</f>
        <v>6.4903335457828781E-2</v>
      </c>
      <c r="AH635" s="1">
        <f>(Table2[[#This Row],[Current Month High]]/Table2[[#This Row],[Close Price]])-1</f>
        <v>4.1695760598503773E-2</v>
      </c>
      <c r="AI635">
        <v>16.109725685785499</v>
      </c>
      <c r="AJ635">
        <v>15.735395982451999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-0.03</v>
      </c>
      <c r="AM635" t="s">
        <v>3202</v>
      </c>
      <c r="AN635">
        <v>7.61</v>
      </c>
      <c r="AO635" t="s">
        <v>3203</v>
      </c>
      <c r="AP635">
        <v>1.0815460544659999E-3</v>
      </c>
      <c r="AQ635">
        <f>(Table2[[#This Row],[Sharpe Ratio]]-AVERAGE(Table2[Sharpe Ratio]))/_xlfn.STDEV.P(Table2[Sharpe Ratio])</f>
        <v>-0.74470291242092401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625</v>
      </c>
      <c r="AT635">
        <f>_xlfn.RANK.AVG(Table2[[#This Row],[6M Return vs Nifty Z-Score]],Table2[6M Return vs Nifty Z-Score])</f>
        <v>590</v>
      </c>
      <c r="AU635">
        <f>_xlfn.RANK.AVG(Table2[[#This Row],[Sharpe Ratio Z-Score]],Table2[Sharpe Ratio Z-Score])</f>
        <v>536</v>
      </c>
      <c r="AV635">
        <f>(Table2[[#This Row],[Rank 1Y]]+Table2[[#This Row],[Rank 6M]]+Table2[[#This Row],[Rank Sharpe]])/3</f>
        <v>583.66666666666663</v>
      </c>
    </row>
    <row r="636" spans="1:48" x14ac:dyDescent="0.3">
      <c r="A636" t="s">
        <v>1674</v>
      </c>
      <c r="B636" t="s">
        <v>1675</v>
      </c>
      <c r="C636" t="s">
        <v>3169</v>
      </c>
      <c r="D636" t="s">
        <v>1095</v>
      </c>
      <c r="E636">
        <v>5182.9894057499996</v>
      </c>
      <c r="F636">
        <v>3091.95</v>
      </c>
      <c r="G636">
        <v>-6.1659025301066901</v>
      </c>
      <c r="H636">
        <f>(Table2[[#This Row],[1Y Return vs Nifty]]-AVERAGE(Table2[1Y Return vs Nifty]))/_xlfn.STDEV.P(Table2[1Y Return vs Nifty])</f>
        <v>-0.57393104473154277</v>
      </c>
      <c r="I636">
        <v>-2.3041933328903301</v>
      </c>
      <c r="J636">
        <f>(Table2[[#This Row],[1M Return vs Nifty]]-AVERAGE(Table2[1M Return vs Nifty]))/_xlfn.STDEV.P(Table2[1M Return vs Nifty])</f>
        <v>-0.17779012023410415</v>
      </c>
      <c r="K636">
        <v>-7.1020770782726297</v>
      </c>
      <c r="L636">
        <f>(Table2[[#This Row],[6M Return vs Nifty]]-AVERAGE(Table2[6M Return vs Nifty]))/_xlfn.STDEV.P(Table2[6M Return vs Nifty])</f>
        <v>-0.67882486019329769</v>
      </c>
      <c r="M636">
        <v>-1.8166276987893699</v>
      </c>
      <c r="N636">
        <f>(Table2[[#This Row],[1W Return vs Nifty]]-AVERAGE(Table2[1W Return vs Nifty]))/_xlfn.STDEV.P(Table2[1W Return vs Nifty])</f>
        <v>3.9986661808146869E-2</v>
      </c>
      <c r="O636">
        <v>3145.26</v>
      </c>
      <c r="P636">
        <v>3120.0386330912002</v>
      </c>
      <c r="Q636">
        <v>2992.2138216895801</v>
      </c>
      <c r="R636">
        <v>41.123879719551503</v>
      </c>
      <c r="S636" s="1">
        <f>(Table2[[#This Row],[Close Price]]-Table2[[#This Row],[20D EMA]])/Table2[[#This Row],[20D EMA]]</f>
        <v>-1.6949314206138887E-2</v>
      </c>
      <c r="T636" s="1">
        <f>(Table2[[#This Row],[Close Price]]-Table2[[#This Row],[50D EMA]])/Table2[[#This Row],[50D EMA]]</f>
        <v>-9.0026555419191485E-3</v>
      </c>
      <c r="U636" s="1">
        <f>(Table2[[#This Row],[Close Price]]-Table2[[#This Row],[200D EMA]])/Table2[[#This Row],[200D EMA]]</f>
        <v>3.3331902147989818E-2</v>
      </c>
      <c r="V636">
        <v>0.74583523946734898</v>
      </c>
      <c r="W636">
        <v>3069</v>
      </c>
      <c r="X636">
        <v>3160.1</v>
      </c>
      <c r="Y636">
        <v>3025</v>
      </c>
      <c r="Z636">
        <v>3259.95</v>
      </c>
      <c r="AA636">
        <v>3025</v>
      </c>
      <c r="AB636">
        <v>3259.95</v>
      </c>
      <c r="AC636" s="1">
        <f>(Table2[[#This Row],[Close Price]]/Table2[[#This Row],[Day Low]])-1</f>
        <v>7.4780058651024994E-3</v>
      </c>
      <c r="AD636" s="1">
        <f>(Table2[[#This Row],[Day High]]/Table2[[#This Row],[Close Price]])-1</f>
        <v>2.2041106744934424E-2</v>
      </c>
      <c r="AE636" s="1">
        <f>(Table2[[#This Row],[Close Price]]/Table2[[#This Row],[Current Week Low]])-1</f>
        <v>2.2132231404958569E-2</v>
      </c>
      <c r="AF636" s="1">
        <f>(Table2[[#This Row],[Current Week High]]/Table2[[#This Row],[Close Price]])-1</f>
        <v>5.4334643186338738E-2</v>
      </c>
      <c r="AG636" s="1">
        <f>(Table2[[#This Row],[Close Price]]/Table2[[#This Row],[Current Month Low]])-1</f>
        <v>2.2132231404958569E-2</v>
      </c>
      <c r="AH636" s="1">
        <f>(Table2[[#This Row],[Current Month High]]/Table2[[#This Row],[Close Price]])-1</f>
        <v>5.4334643186338738E-2</v>
      </c>
      <c r="AI636">
        <v>19.665583208007899</v>
      </c>
      <c r="AJ636">
        <v>34.4326086956521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</v>
      </c>
      <c r="AM636">
        <v>0</v>
      </c>
      <c r="AN636">
        <v>-2.2799999999999998</v>
      </c>
      <c r="AO636" t="s">
        <v>3202</v>
      </c>
      <c r="AP636">
        <v>-7.0414766732830994E-2</v>
      </c>
      <c r="AQ636">
        <f>(Table2[[#This Row],[Sharpe Ratio]]-AVERAGE(Table2[Sharpe Ratio]))/_xlfn.STDEV.P(Table2[Sharpe Ratio])</f>
        <v>-1.5795139742514441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-2.9700733376022419</v>
      </c>
      <c r="AS636">
        <f>_xlfn.RANK.AVG(Table2[[#This Row],[1Y Return vs Nifty Z-Score]],Table2[1Y Return vs Nifty Z-Score])</f>
        <v>511</v>
      </c>
      <c r="AT636">
        <f>_xlfn.RANK.AVG(Table2[[#This Row],[6M Return vs Nifty Z-Score]],Table2[6M Return vs Nifty Z-Score])</f>
        <v>551</v>
      </c>
      <c r="AU636">
        <f>_xlfn.RANK.AVG(Table2[[#This Row],[Sharpe Ratio Z-Score]],Table2[Sharpe Ratio Z-Score])</f>
        <v>697</v>
      </c>
      <c r="AV636">
        <f>(Table2[[#This Row],[Rank 1Y]]+Table2[[#This Row],[Rank 6M]]+Table2[[#This Row],[Rank Sharpe]])/3</f>
        <v>586.33333333333337</v>
      </c>
    </row>
    <row r="637" spans="1:48" x14ac:dyDescent="0.3">
      <c r="A637" t="s">
        <v>1934</v>
      </c>
      <c r="B637" t="s">
        <v>1935</v>
      </c>
      <c r="C637" t="s">
        <v>3174</v>
      </c>
      <c r="D637" t="s">
        <v>1936</v>
      </c>
      <c r="E637">
        <v>3713.6792409999998</v>
      </c>
      <c r="F637">
        <v>20.98</v>
      </c>
      <c r="G637">
        <v>-5.0109316237288004</v>
      </c>
      <c r="H637">
        <f>(Table2[[#This Row],[1Y Return vs Nifty]]-AVERAGE(Table2[1Y Return vs Nifty]))/_xlfn.STDEV.P(Table2[1Y Return vs Nifty])</f>
        <v>-0.55485110851883968</v>
      </c>
      <c r="I637">
        <v>-6.2877846223315599</v>
      </c>
      <c r="J637">
        <f>(Table2[[#This Row],[1M Return vs Nifty]]-AVERAGE(Table2[1M Return vs Nifty]))/_xlfn.STDEV.P(Table2[1M Return vs Nifty])</f>
        <v>-0.55459625333383533</v>
      </c>
      <c r="K637">
        <v>-11.3281327923349</v>
      </c>
      <c r="L637">
        <f>(Table2[[#This Row],[6M Return vs Nifty]]-AVERAGE(Table2[6M Return vs Nifty]))/_xlfn.STDEV.P(Table2[6M Return vs Nifty])</f>
        <v>-0.81001813316355842</v>
      </c>
      <c r="M637">
        <v>0.67771422107944701</v>
      </c>
      <c r="N637">
        <f>(Table2[[#This Row],[1W Return vs Nifty]]-AVERAGE(Table2[1W Return vs Nifty]))/_xlfn.STDEV.P(Table2[1W Return vs Nifty])</f>
        <v>0.61753623945241987</v>
      </c>
      <c r="O637">
        <v>21.15</v>
      </c>
      <c r="P637">
        <v>21.626100079469701</v>
      </c>
      <c r="Q637">
        <v>21.304442340640801</v>
      </c>
      <c r="R637">
        <v>49.161897679944502</v>
      </c>
      <c r="S637" s="1">
        <f>(Table2[[#This Row],[Close Price]]-Table2[[#This Row],[20D EMA]])/Table2[[#This Row],[20D EMA]]</f>
        <v>-8.0378250591015676E-3</v>
      </c>
      <c r="T637" s="1">
        <f>(Table2[[#This Row],[Close Price]]-Table2[[#This Row],[50D EMA]])/Table2[[#This Row],[50D EMA]]</f>
        <v>-2.9875940511486985E-2</v>
      </c>
      <c r="U637" s="1">
        <f>(Table2[[#This Row],[Close Price]]-Table2[[#This Row],[200D EMA]])/Table2[[#This Row],[200D EMA]]</f>
        <v>-1.5228858632074464E-2</v>
      </c>
      <c r="V637">
        <v>0.686045107568379</v>
      </c>
      <c r="W637">
        <v>20.81</v>
      </c>
      <c r="X637">
        <v>21.18</v>
      </c>
      <c r="Y637">
        <v>20.16</v>
      </c>
      <c r="Z637">
        <v>21.61</v>
      </c>
      <c r="AA637">
        <v>20.16</v>
      </c>
      <c r="AB637">
        <v>21.61</v>
      </c>
      <c r="AC637" s="1">
        <f>(Table2[[#This Row],[Close Price]]/Table2[[#This Row],[Day Low]])-1</f>
        <v>8.1691494473812298E-3</v>
      </c>
      <c r="AD637" s="1">
        <f>(Table2[[#This Row],[Day High]]/Table2[[#This Row],[Close Price]])-1</f>
        <v>9.5328884652048362E-3</v>
      </c>
      <c r="AE637" s="1">
        <f>(Table2[[#This Row],[Close Price]]/Table2[[#This Row],[Current Week Low]])-1</f>
        <v>4.0674603174603252E-2</v>
      </c>
      <c r="AF637" s="1">
        <f>(Table2[[#This Row],[Current Week High]]/Table2[[#This Row],[Close Price]])-1</f>
        <v>3.0028598665395645E-2</v>
      </c>
      <c r="AG637" s="1">
        <f>(Table2[[#This Row],[Close Price]]/Table2[[#This Row],[Current Month Low]])-1</f>
        <v>4.0674603174603252E-2</v>
      </c>
      <c r="AH637" s="1">
        <f>(Table2[[#This Row],[Current Month High]]/Table2[[#This Row],[Close Price]])-1</f>
        <v>3.0028598665395645E-2</v>
      </c>
      <c r="AI637">
        <v>33.222116301239197</v>
      </c>
      <c r="AJ637">
        <v>26.006006006006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-0.12</v>
      </c>
      <c r="AM637" t="s">
        <v>3202</v>
      </c>
      <c r="AN637">
        <v>-2.0099999999999998</v>
      </c>
      <c r="AO637" t="s">
        <v>3202</v>
      </c>
      <c r="AP637">
        <v>-4.8210413557218001E-2</v>
      </c>
      <c r="AQ637">
        <f>(Table2[[#This Row],[Sharpe Ratio]]-AVERAGE(Table2[Sharpe Ratio]))/_xlfn.STDEV.P(Table2[Sharpe Ratio])</f>
        <v>-1.3202496999253028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504</v>
      </c>
      <c r="AT637">
        <f>_xlfn.RANK.AVG(Table2[[#This Row],[6M Return vs Nifty Z-Score]],Table2[6M Return vs Nifty Z-Score])</f>
        <v>589</v>
      </c>
      <c r="AU637">
        <f>_xlfn.RANK.AVG(Table2[[#This Row],[Sharpe Ratio Z-Score]],Table2[Sharpe Ratio Z-Score])</f>
        <v>667</v>
      </c>
      <c r="AV637">
        <f>(Table2[[#This Row],[Rank 1Y]]+Table2[[#This Row],[Rank 6M]]+Table2[[#This Row],[Rank Sharpe]])/3</f>
        <v>586.66666666666663</v>
      </c>
    </row>
    <row r="638" spans="1:48" x14ac:dyDescent="0.3">
      <c r="A638" t="s">
        <v>857</v>
      </c>
      <c r="B638" t="s">
        <v>858</v>
      </c>
      <c r="C638" t="s">
        <v>3166</v>
      </c>
      <c r="D638" t="s">
        <v>116</v>
      </c>
      <c r="E638">
        <v>18747.724054499999</v>
      </c>
      <c r="F638">
        <v>3128.75</v>
      </c>
      <c r="G638">
        <v>-27.088253733719199</v>
      </c>
      <c r="H638">
        <f>(Table2[[#This Row],[1Y Return vs Nifty]]-AVERAGE(Table2[1Y Return vs Nifty]))/_xlfn.STDEV.P(Table2[1Y Return vs Nifty])</f>
        <v>-0.91956496865142934</v>
      </c>
      <c r="I638">
        <v>8.3501575181601009</v>
      </c>
      <c r="J638">
        <f>(Table2[[#This Row],[1M Return vs Nifty]]-AVERAGE(Table2[1M Return vs Nifty]))/_xlfn.STDEV.P(Table2[1M Return vs Nifty])</f>
        <v>0.83000020090480608</v>
      </c>
      <c r="K638">
        <v>5.9926912884891603</v>
      </c>
      <c r="L638">
        <f>(Table2[[#This Row],[6M Return vs Nifty]]-AVERAGE(Table2[6M Return vs Nifty]))/_xlfn.STDEV.P(Table2[6M Return vs Nifty])</f>
        <v>-0.27231211235932534</v>
      </c>
      <c r="M638">
        <v>0.33964415473658299</v>
      </c>
      <c r="N638">
        <f>(Table2[[#This Row],[1W Return vs Nifty]]-AVERAGE(Table2[1W Return vs Nifty]))/_xlfn.STDEV.P(Table2[1W Return vs Nifty])</f>
        <v>0.53925818844618034</v>
      </c>
      <c r="O638">
        <v>2996.63</v>
      </c>
      <c r="P638">
        <v>2892.59369296965</v>
      </c>
      <c r="Q638">
        <v>2749.5320918039602</v>
      </c>
      <c r="R638">
        <v>68.543685280461503</v>
      </c>
      <c r="S638" s="1">
        <f>(Table2[[#This Row],[Close Price]]-Table2[[#This Row],[20D EMA]])/Table2[[#This Row],[20D EMA]]</f>
        <v>4.4089527235594617E-2</v>
      </c>
      <c r="T638" s="1">
        <f>(Table2[[#This Row],[Close Price]]-Table2[[#This Row],[50D EMA]])/Table2[[#This Row],[50D EMA]]</f>
        <v>8.1641714010619551E-2</v>
      </c>
      <c r="U638" s="1">
        <f>(Table2[[#This Row],[Close Price]]-Table2[[#This Row],[200D EMA]])/Table2[[#This Row],[200D EMA]]</f>
        <v>0.13792088818546433</v>
      </c>
      <c r="V638">
        <v>1.00333196643166</v>
      </c>
      <c r="W638">
        <v>3101</v>
      </c>
      <c r="X638">
        <v>3145.15</v>
      </c>
      <c r="Y638">
        <v>2976.1</v>
      </c>
      <c r="Z638">
        <v>3145.15</v>
      </c>
      <c r="AA638">
        <v>2939.8</v>
      </c>
      <c r="AB638">
        <v>3145.15</v>
      </c>
      <c r="AC638" s="1">
        <f>(Table2[[#This Row],[Close Price]]/Table2[[#This Row],[Day Low]])-1</f>
        <v>8.9487262173493232E-3</v>
      </c>
      <c r="AD638" s="1">
        <f>(Table2[[#This Row],[Day High]]/Table2[[#This Row],[Close Price]])-1</f>
        <v>5.2417099480623897E-3</v>
      </c>
      <c r="AE638" s="1">
        <f>(Table2[[#This Row],[Close Price]]/Table2[[#This Row],[Current Week Low]])-1</f>
        <v>5.1291959275562071E-2</v>
      </c>
      <c r="AF638" s="1">
        <f>(Table2[[#This Row],[Current Week High]]/Table2[[#This Row],[Close Price]])-1</f>
        <v>5.2417099480623897E-3</v>
      </c>
      <c r="AG638" s="1">
        <f>(Table2[[#This Row],[Close Price]]/Table2[[#This Row],[Current Month Low]])-1</f>
        <v>6.4273079801346888E-2</v>
      </c>
      <c r="AH638" s="1">
        <f>(Table2[[#This Row],[Current Month High]]/Table2[[#This Row],[Close Price]])-1</f>
        <v>5.2417099480623897E-3</v>
      </c>
      <c r="AI638">
        <v>2.7550938873351898</v>
      </c>
      <c r="AJ638">
        <v>40.302690582959599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-0.05</v>
      </c>
      <c r="AM638" t="s">
        <v>3202</v>
      </c>
      <c r="AN638">
        <v>4.49</v>
      </c>
      <c r="AO638" t="s">
        <v>3203</v>
      </c>
      <c r="AP638">
        <v>-7.8707909905521997E-2</v>
      </c>
      <c r="AQ638">
        <f>(Table2[[#This Row],[Sharpe Ratio]]-AVERAGE(Table2[Sharpe Ratio]))/_xlfn.STDEV.P(Table2[Sharpe Ratio])</f>
        <v>-1.6763470470072852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-1.4989657386670534</v>
      </c>
      <c r="AS638">
        <f>_xlfn.RANK.AVG(Table2[[#This Row],[1Y Return vs Nifty Z-Score]],Table2[1Y Return vs Nifty Z-Score])</f>
        <v>649</v>
      </c>
      <c r="AT638">
        <f>_xlfn.RANK.AVG(Table2[[#This Row],[6M Return vs Nifty Z-Score]],Table2[6M Return vs Nifty Z-Score])</f>
        <v>409</v>
      </c>
      <c r="AU638">
        <f>_xlfn.RANK.AVG(Table2[[#This Row],[Sharpe Ratio Z-Score]],Table2[Sharpe Ratio Z-Score])</f>
        <v>707</v>
      </c>
      <c r="AV638">
        <f>(Table2[[#This Row],[Rank 1Y]]+Table2[[#This Row],[Rank 6M]]+Table2[[#This Row],[Rank Sharpe]])/3</f>
        <v>588.33333333333337</v>
      </c>
    </row>
    <row r="639" spans="1:48" x14ac:dyDescent="0.3">
      <c r="A639" t="s">
        <v>1424</v>
      </c>
      <c r="B639" t="s">
        <v>1425</v>
      </c>
      <c r="C639" t="s">
        <v>3172</v>
      </c>
      <c r="D639" t="s">
        <v>438</v>
      </c>
      <c r="E639">
        <v>7756.85570043999</v>
      </c>
      <c r="F639">
        <v>490.6</v>
      </c>
      <c r="G639">
        <v>-28.848047884190201</v>
      </c>
      <c r="H639">
        <f>(Table2[[#This Row],[1Y Return vs Nifty]]-AVERAGE(Table2[1Y Return vs Nifty]))/_xlfn.STDEV.P(Table2[1Y Return vs Nifty])</f>
        <v>-0.94863648894086672</v>
      </c>
      <c r="I639">
        <v>-8.9104452971818109</v>
      </c>
      <c r="J639">
        <f>(Table2[[#This Row],[1M Return vs Nifty]]-AVERAGE(Table2[1M Return vs Nifty]))/_xlfn.STDEV.P(Table2[1M Return vs Nifty])</f>
        <v>-0.80267256325609948</v>
      </c>
      <c r="K639">
        <v>-2.0427475152739998</v>
      </c>
      <c r="L639">
        <f>(Table2[[#This Row],[6M Return vs Nifty]]-AVERAGE(Table2[6M Return vs Nifty]))/_xlfn.STDEV.P(Table2[6M Return vs Nifty])</f>
        <v>-0.52176351284845557</v>
      </c>
      <c r="M639">
        <v>-1.8674741341207399</v>
      </c>
      <c r="N639">
        <f>(Table2[[#This Row],[1W Return vs Nifty]]-AVERAGE(Table2[1W Return vs Nifty]))/_xlfn.STDEV.P(Table2[1W Return vs Nifty])</f>
        <v>2.8213481468903713E-2</v>
      </c>
      <c r="O639">
        <v>501.71</v>
      </c>
      <c r="P639">
        <v>510.49076875089997</v>
      </c>
      <c r="Q639">
        <v>495.99740114892802</v>
      </c>
      <c r="R639">
        <v>35.691490676489501</v>
      </c>
      <c r="S639" s="1">
        <f>(Table2[[#This Row],[Close Price]]-Table2[[#This Row],[20D EMA]])/Table2[[#This Row],[20D EMA]]</f>
        <v>-2.2144266608199872E-2</v>
      </c>
      <c r="T639" s="1">
        <f>(Table2[[#This Row],[Close Price]]-Table2[[#This Row],[50D EMA]])/Table2[[#This Row],[50D EMA]]</f>
        <v>-3.8964012610002527E-2</v>
      </c>
      <c r="U639" s="1">
        <f>(Table2[[#This Row],[Close Price]]-Table2[[#This Row],[200D EMA]])/Table2[[#This Row],[200D EMA]]</f>
        <v>-1.0881914172182075E-2</v>
      </c>
      <c r="V639">
        <v>0.39627841780616702</v>
      </c>
      <c r="W639">
        <v>487.45</v>
      </c>
      <c r="X639">
        <v>498.85</v>
      </c>
      <c r="Y639">
        <v>487.45</v>
      </c>
      <c r="Z639">
        <v>510</v>
      </c>
      <c r="AA639">
        <v>487.45</v>
      </c>
      <c r="AB639">
        <v>516.65</v>
      </c>
      <c r="AC639" s="1">
        <f>(Table2[[#This Row],[Close Price]]/Table2[[#This Row],[Day Low]])-1</f>
        <v>6.4622012514103933E-3</v>
      </c>
      <c r="AD639" s="1">
        <f>(Table2[[#This Row],[Day High]]/Table2[[#This Row],[Close Price]])-1</f>
        <v>1.6816143497757841E-2</v>
      </c>
      <c r="AE639" s="1">
        <f>(Table2[[#This Row],[Close Price]]/Table2[[#This Row],[Current Week Low]])-1</f>
        <v>6.4622012514103933E-3</v>
      </c>
      <c r="AF639" s="1">
        <f>(Table2[[#This Row],[Current Week High]]/Table2[[#This Row],[Close Price]])-1</f>
        <v>3.9543416225030548E-2</v>
      </c>
      <c r="AG639" s="1">
        <f>(Table2[[#This Row],[Close Price]]/Table2[[#This Row],[Current Month Low]])-1</f>
        <v>6.4622012514103933E-3</v>
      </c>
      <c r="AH639" s="1">
        <f>(Table2[[#This Row],[Current Month High]]/Table2[[#This Row],[Close Price]])-1</f>
        <v>5.3098247044435221E-2</v>
      </c>
      <c r="AI639">
        <v>29.2091316754993</v>
      </c>
      <c r="AJ639">
        <v>21.797418073485598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-0.16</v>
      </c>
      <c r="AM639" t="s">
        <v>3202</v>
      </c>
      <c r="AN639">
        <v>-3.07</v>
      </c>
      <c r="AO639" t="s">
        <v>3202</v>
      </c>
      <c r="AP639">
        <v>-1.6774643832876999E-2</v>
      </c>
      <c r="AQ639">
        <f>(Table2[[#This Row],[Sharpe Ratio]]-AVERAGE(Table2[Sharpe Ratio]))/_xlfn.STDEV.P(Table2[Sharpe Ratio])</f>
        <v>-0.95319680894461578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655</v>
      </c>
      <c r="AT639">
        <f>_xlfn.RANK.AVG(Table2[[#This Row],[6M Return vs Nifty Z-Score]],Table2[6M Return vs Nifty Z-Score])</f>
        <v>495</v>
      </c>
      <c r="AU639">
        <f>_xlfn.RANK.AVG(Table2[[#This Row],[Sharpe Ratio Z-Score]],Table2[Sharpe Ratio Z-Score])</f>
        <v>616</v>
      </c>
      <c r="AV639">
        <f>(Table2[[#This Row],[Rank 1Y]]+Table2[[#This Row],[Rank 6M]]+Table2[[#This Row],[Rank Sharpe]])/3</f>
        <v>588.66666666666663</v>
      </c>
    </row>
    <row r="640" spans="1:48" x14ac:dyDescent="0.3">
      <c r="A640" t="s">
        <v>1917</v>
      </c>
      <c r="B640" t="s">
        <v>1918</v>
      </c>
      <c r="C640" t="s">
        <v>3158</v>
      </c>
      <c r="D640" t="s">
        <v>24</v>
      </c>
      <c r="E640">
        <v>3761.32026</v>
      </c>
      <c r="F640">
        <v>120</v>
      </c>
      <c r="G640">
        <v>-24.335836630989998</v>
      </c>
      <c r="H640">
        <f>(Table2[[#This Row],[1Y Return vs Nifty]]-AVERAGE(Table2[1Y Return vs Nifty]))/_xlfn.STDEV.P(Table2[1Y Return vs Nifty])</f>
        <v>-0.87409547460545234</v>
      </c>
      <c r="I640">
        <v>-3.0051157326412299</v>
      </c>
      <c r="J640">
        <f>(Table2[[#This Row],[1M Return vs Nifty]]-AVERAGE(Table2[1M Return vs Nifty]))/_xlfn.STDEV.P(Table2[1M Return vs Nifty])</f>
        <v>-0.24409005912421225</v>
      </c>
      <c r="K640">
        <v>-17.631180840822601</v>
      </c>
      <c r="L640">
        <f>(Table2[[#This Row],[6M Return vs Nifty]]-AVERAGE(Table2[6M Return vs Nifty]))/_xlfn.STDEV.P(Table2[6M Return vs Nifty])</f>
        <v>-1.0056893592712348</v>
      </c>
      <c r="M640">
        <v>-3.0501861776494699</v>
      </c>
      <c r="N640">
        <f>(Table2[[#This Row],[1W Return vs Nifty]]-AVERAGE(Table2[1W Return vs Nifty]))/_xlfn.STDEV.P(Table2[1W Return vs Nifty])</f>
        <v>-0.24563624048530913</v>
      </c>
      <c r="O640">
        <v>121.88</v>
      </c>
      <c r="P640">
        <v>124.74098209240501</v>
      </c>
      <c r="Q640">
        <v>127.04750566492</v>
      </c>
      <c r="R640">
        <v>37.0508452445183</v>
      </c>
      <c r="S640" s="1">
        <f>(Table2[[#This Row],[Close Price]]-Table2[[#This Row],[20D EMA]])/Table2[[#This Row],[20D EMA]]</f>
        <v>-1.5425008204791561E-2</v>
      </c>
      <c r="T640" s="1">
        <f>(Table2[[#This Row],[Close Price]]-Table2[[#This Row],[50D EMA]])/Table2[[#This Row],[50D EMA]]</f>
        <v>-3.8006611883919628E-2</v>
      </c>
      <c r="U640" s="1">
        <f>(Table2[[#This Row],[Close Price]]-Table2[[#This Row],[200D EMA]])/Table2[[#This Row],[200D EMA]]</f>
        <v>-5.5471420930587649E-2</v>
      </c>
      <c r="V640">
        <v>0.49078496578326403</v>
      </c>
      <c r="W640">
        <v>119.47</v>
      </c>
      <c r="X640">
        <v>120.74</v>
      </c>
      <c r="Y640">
        <v>118.05</v>
      </c>
      <c r="Z640">
        <v>121.99</v>
      </c>
      <c r="AA640">
        <v>118.05</v>
      </c>
      <c r="AB640">
        <v>124.25</v>
      </c>
      <c r="AC640" s="1">
        <f>(Table2[[#This Row],[Close Price]]/Table2[[#This Row],[Day Low]])-1</f>
        <v>4.4362601489913445E-3</v>
      </c>
      <c r="AD640" s="1">
        <f>(Table2[[#This Row],[Day High]]/Table2[[#This Row],[Close Price]])-1</f>
        <v>6.1666666666666536E-3</v>
      </c>
      <c r="AE640" s="1">
        <f>(Table2[[#This Row],[Close Price]]/Table2[[#This Row],[Current Week Low]])-1</f>
        <v>1.6518424396442244E-2</v>
      </c>
      <c r="AF640" s="1">
        <f>(Table2[[#This Row],[Current Week High]]/Table2[[#This Row],[Close Price]])-1</f>
        <v>1.6583333333333394E-2</v>
      </c>
      <c r="AG640" s="1">
        <f>(Table2[[#This Row],[Close Price]]/Table2[[#This Row],[Current Month Low]])-1</f>
        <v>1.6518424396442244E-2</v>
      </c>
      <c r="AH640" s="1">
        <f>(Table2[[#This Row],[Current Month High]]/Table2[[#This Row],[Close Price]])-1</f>
        <v>3.5416666666666652E-2</v>
      </c>
      <c r="AI640">
        <v>36.2083333333333</v>
      </c>
      <c r="AJ640">
        <v>9.1901728844403898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-0.14000000000000001</v>
      </c>
      <c r="AM640" t="s">
        <v>3202</v>
      </c>
      <c r="AN640">
        <v>-2.5099999999999998</v>
      </c>
      <c r="AO640" t="s">
        <v>3202</v>
      </c>
      <c r="AP640">
        <v>1.7658085696886001E-2</v>
      </c>
      <c r="AQ640">
        <f>(Table2[[#This Row],[Sharpe Ratio]]-AVERAGE(Table2[Sharpe Ratio]))/_xlfn.STDEV.P(Table2[Sharpe Ratio])</f>
        <v>-0.55115057215502095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626</v>
      </c>
      <c r="AT640">
        <f>_xlfn.RANK.AVG(Table2[[#This Row],[6M Return vs Nifty Z-Score]],Table2[6M Return vs Nifty Z-Score])</f>
        <v>652</v>
      </c>
      <c r="AU640">
        <f>_xlfn.RANK.AVG(Table2[[#This Row],[Sharpe Ratio Z-Score]],Table2[Sharpe Ratio Z-Score])</f>
        <v>488</v>
      </c>
      <c r="AV640">
        <f>(Table2[[#This Row],[Rank 1Y]]+Table2[[#This Row],[Rank 6M]]+Table2[[#This Row],[Rank Sharpe]])/3</f>
        <v>588.66666666666663</v>
      </c>
    </row>
    <row r="641" spans="1:48" x14ac:dyDescent="0.3">
      <c r="A641" t="s">
        <v>49</v>
      </c>
      <c r="B641" t="s">
        <v>50</v>
      </c>
      <c r="C641" t="s">
        <v>3158</v>
      </c>
      <c r="D641" t="s">
        <v>51</v>
      </c>
      <c r="E641">
        <v>459432.58871235</v>
      </c>
      <c r="F641">
        <v>7428.3</v>
      </c>
      <c r="G641">
        <v>-27.028045597026502</v>
      </c>
      <c r="H641">
        <f>(Table2[[#This Row],[1Y Return vs Nifty]]-AVERAGE(Table2[1Y Return vs Nifty]))/_xlfn.STDEV.P(Table2[1Y Return vs Nifty])</f>
        <v>-0.91857033978135239</v>
      </c>
      <c r="I641">
        <v>6.8383729438368004</v>
      </c>
      <c r="J641">
        <f>(Table2[[#This Row],[1M Return vs Nifty]]-AVERAGE(Table2[1M Return vs Nifty]))/_xlfn.STDEV.P(Table2[1M Return vs Nifty])</f>
        <v>0.68700116858929727</v>
      </c>
      <c r="K641">
        <v>1.7474686076299</v>
      </c>
      <c r="L641">
        <f>(Table2[[#This Row],[6M Return vs Nifty]]-AVERAGE(Table2[6M Return vs Nifty]))/_xlfn.STDEV.P(Table2[6M Return vs Nifty])</f>
        <v>-0.4041004028298622</v>
      </c>
      <c r="M641">
        <v>-0.464691398215129</v>
      </c>
      <c r="N641">
        <f>(Table2[[#This Row],[1W Return vs Nifty]]-AVERAGE(Table2[1W Return vs Nifty]))/_xlfn.STDEV.P(Table2[1W Return vs Nifty])</f>
        <v>0.35301922289330806</v>
      </c>
      <c r="O641">
        <v>7122.46</v>
      </c>
      <c r="P641">
        <v>6987.2054088417499</v>
      </c>
      <c r="Q641">
        <v>6979.8692756678201</v>
      </c>
      <c r="R641">
        <v>71.122746955397005</v>
      </c>
      <c r="S641" s="1">
        <f>(Table2[[#This Row],[Close Price]]-Table2[[#This Row],[20D EMA]])/Table2[[#This Row],[20D EMA]]</f>
        <v>4.2940220092496151E-2</v>
      </c>
      <c r="T641" s="1">
        <f>(Table2[[#This Row],[Close Price]]-Table2[[#This Row],[50D EMA]])/Table2[[#This Row],[50D EMA]]</f>
        <v>6.3128899946190267E-2</v>
      </c>
      <c r="U641" s="1">
        <f>(Table2[[#This Row],[Close Price]]-Table2[[#This Row],[200D EMA]])/Table2[[#This Row],[200D EMA]]</f>
        <v>6.4246292677060932E-2</v>
      </c>
      <c r="V641">
        <v>1.4344345247544299</v>
      </c>
      <c r="W641">
        <v>7296.6</v>
      </c>
      <c r="X641">
        <v>7440</v>
      </c>
      <c r="Y641">
        <v>7193</v>
      </c>
      <c r="Z641">
        <v>7440</v>
      </c>
      <c r="AA641">
        <v>7193</v>
      </c>
      <c r="AB641">
        <v>7460</v>
      </c>
      <c r="AC641" s="1">
        <f>(Table2[[#This Row],[Close Price]]/Table2[[#This Row],[Day Low]])-1</f>
        <v>1.8049502508017401E-2</v>
      </c>
      <c r="AD641" s="1">
        <f>(Table2[[#This Row],[Day High]]/Table2[[#This Row],[Close Price]])-1</f>
        <v>1.5750575501796149E-3</v>
      </c>
      <c r="AE641" s="1">
        <f>(Table2[[#This Row],[Close Price]]/Table2[[#This Row],[Current Week Low]])-1</f>
        <v>3.2712359238148192E-2</v>
      </c>
      <c r="AF641" s="1">
        <f>(Table2[[#This Row],[Current Week High]]/Table2[[#This Row],[Close Price]])-1</f>
        <v>1.5750575501796149E-3</v>
      </c>
      <c r="AG641" s="1">
        <f>(Table2[[#This Row],[Close Price]]/Table2[[#This Row],[Current Month Low]])-1</f>
        <v>3.2712359238148192E-2</v>
      </c>
      <c r="AH641" s="1">
        <f>(Table2[[#This Row],[Current Month High]]/Table2[[#This Row],[Close Price]])-1</f>
        <v>4.2674636188628767E-3</v>
      </c>
      <c r="AI641">
        <v>10.280952573266999</v>
      </c>
      <c r="AJ641">
        <v>20.047512847861899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0.03</v>
      </c>
      <c r="AM641" t="s">
        <v>3203</v>
      </c>
      <c r="AN641">
        <v>8.23</v>
      </c>
      <c r="AO641" t="s">
        <v>3203</v>
      </c>
      <c r="AP641">
        <v>-5.3855431655071E-2</v>
      </c>
      <c r="AQ641">
        <f>(Table2[[#This Row],[Sharpe Ratio]]-AVERAGE(Table2[Sharpe Ratio]))/_xlfn.STDEV.P(Table2[Sharpe Ratio])</f>
        <v>-1.3861625193225915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-1.6688128704512009</v>
      </c>
      <c r="AS641">
        <f>_xlfn.RANK.AVG(Table2[[#This Row],[1Y Return vs Nifty Z-Score]],Table2[1Y Return vs Nifty Z-Score])</f>
        <v>646</v>
      </c>
      <c r="AT641">
        <f>_xlfn.RANK.AVG(Table2[[#This Row],[6M Return vs Nifty Z-Score]],Table2[6M Return vs Nifty Z-Score])</f>
        <v>458</v>
      </c>
      <c r="AU641">
        <f>_xlfn.RANK.AVG(Table2[[#This Row],[Sharpe Ratio Z-Score]],Table2[Sharpe Ratio Z-Score])</f>
        <v>670</v>
      </c>
      <c r="AV641">
        <f>(Table2[[#This Row],[Rank 1Y]]+Table2[[#This Row],[Rank 6M]]+Table2[[#This Row],[Rank Sharpe]])/3</f>
        <v>591.33333333333337</v>
      </c>
    </row>
    <row r="642" spans="1:48" x14ac:dyDescent="0.3">
      <c r="A642" t="s">
        <v>1286</v>
      </c>
      <c r="B642" t="s">
        <v>1287</v>
      </c>
      <c r="C642" t="s">
        <v>3158</v>
      </c>
      <c r="D642" t="s">
        <v>132</v>
      </c>
      <c r="E642">
        <v>9047.3206384549994</v>
      </c>
      <c r="F642">
        <v>84.17</v>
      </c>
      <c r="G642">
        <v>-28.1965959975687</v>
      </c>
      <c r="H642">
        <f>(Table2[[#This Row],[1Y Return vs Nifty]]-AVERAGE(Table2[1Y Return vs Nifty]))/_xlfn.STDEV.P(Table2[1Y Return vs Nifty])</f>
        <v>-0.93787460708415038</v>
      </c>
      <c r="I642">
        <v>-1.3749655713108699</v>
      </c>
      <c r="J642">
        <f>(Table2[[#This Row],[1M Return vs Nifty]]-AVERAGE(Table2[1M Return vs Nifty]))/_xlfn.STDEV.P(Table2[1M Return vs Nifty])</f>
        <v>-8.9894878436146353E-2</v>
      </c>
      <c r="K642">
        <v>-8.3254159816875095</v>
      </c>
      <c r="L642">
        <f>(Table2[[#This Row],[6M Return vs Nifty]]-AVERAGE(Table2[6M Return vs Nifty]))/_xlfn.STDEV.P(Table2[6M Return vs Nifty])</f>
        <v>-0.71680207714214239</v>
      </c>
      <c r="M642">
        <v>-1.1834763439414899</v>
      </c>
      <c r="N642">
        <f>(Table2[[#This Row],[1W Return vs Nifty]]-AVERAGE(Table2[1W Return vs Nifty]))/_xlfn.STDEV.P(Table2[1W Return vs Nifty])</f>
        <v>0.18658897589527251</v>
      </c>
      <c r="O642">
        <v>84.08</v>
      </c>
      <c r="P642">
        <v>83.717617096065695</v>
      </c>
      <c r="Q642">
        <v>84.798499575173594</v>
      </c>
      <c r="R642">
        <v>50.025957485061198</v>
      </c>
      <c r="S642" s="1">
        <f>(Table2[[#This Row],[Close Price]]-Table2[[#This Row],[20D EMA]])/Table2[[#This Row],[20D EMA]]</f>
        <v>1.0704091341579853E-3</v>
      </c>
      <c r="T642" s="1">
        <f>(Table2[[#This Row],[Close Price]]-Table2[[#This Row],[50D EMA]])/Table2[[#This Row],[50D EMA]]</f>
        <v>5.4036763064481295E-3</v>
      </c>
      <c r="U642" s="1">
        <f>(Table2[[#This Row],[Close Price]]-Table2[[#This Row],[200D EMA]])/Table2[[#This Row],[200D EMA]]</f>
        <v>-7.4116827340374013E-3</v>
      </c>
      <c r="V642">
        <v>1.0720712173448701</v>
      </c>
      <c r="W642">
        <v>83.21</v>
      </c>
      <c r="X642">
        <v>84.74</v>
      </c>
      <c r="Y642">
        <v>81.11</v>
      </c>
      <c r="Z642">
        <v>86.85</v>
      </c>
      <c r="AA642">
        <v>81.11</v>
      </c>
      <c r="AB642">
        <v>87.3</v>
      </c>
      <c r="AC642" s="1">
        <f>(Table2[[#This Row],[Close Price]]/Table2[[#This Row],[Day Low]])-1</f>
        <v>1.1537074870808794E-2</v>
      </c>
      <c r="AD642" s="1">
        <f>(Table2[[#This Row],[Day High]]/Table2[[#This Row],[Close Price]])-1</f>
        <v>6.7720090293452717E-3</v>
      </c>
      <c r="AE642" s="1">
        <f>(Table2[[#This Row],[Close Price]]/Table2[[#This Row],[Current Week Low]])-1</f>
        <v>3.7726544199235601E-2</v>
      </c>
      <c r="AF642" s="1">
        <f>(Table2[[#This Row],[Current Week High]]/Table2[[#This Row],[Close Price]])-1</f>
        <v>3.1840323155518435E-2</v>
      </c>
      <c r="AG642" s="1">
        <f>(Table2[[#This Row],[Close Price]]/Table2[[#This Row],[Current Month Low]])-1</f>
        <v>3.7726544199235601E-2</v>
      </c>
      <c r="AH642" s="1">
        <f>(Table2[[#This Row],[Current Month High]]/Table2[[#This Row],[Close Price]])-1</f>
        <v>3.7186646073422702E-2</v>
      </c>
      <c r="AI642">
        <v>16.431032434359</v>
      </c>
      <c r="AJ642">
        <v>16.256906077347999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-0.03</v>
      </c>
      <c r="AM642" t="s">
        <v>3202</v>
      </c>
      <c r="AN642">
        <v>-3.3</v>
      </c>
      <c r="AO642" t="s">
        <v>3202</v>
      </c>
      <c r="AQ642">
        <f>(Table2[[#This Row],[Sharpe Ratio]]-AVERAGE(Table2[Sharpe Ratio]))/_xlfn.STDEV.P(Table2[Sharpe Ratio])</f>
        <v>-0.7573313484192038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653</v>
      </c>
      <c r="AT642">
        <f>_xlfn.RANK.AVG(Table2[[#This Row],[6M Return vs Nifty Z-Score]],Table2[6M Return vs Nifty Z-Score])</f>
        <v>560</v>
      </c>
      <c r="AU642">
        <f>_xlfn.RANK.AVG(Table2[[#This Row],[Sharpe Ratio Z-Score]],Table2[Sharpe Ratio Z-Score])</f>
        <v>563.5</v>
      </c>
      <c r="AV642">
        <f>(Table2[[#This Row],[Rank 1Y]]+Table2[[#This Row],[Rank 6M]]+Table2[[#This Row],[Rank Sharpe]])/3</f>
        <v>592.16666666666663</v>
      </c>
    </row>
    <row r="643" spans="1:48" x14ac:dyDescent="0.3">
      <c r="A643" t="s">
        <v>148</v>
      </c>
      <c r="B643" t="s">
        <v>149</v>
      </c>
      <c r="C643" t="s">
        <v>3165</v>
      </c>
      <c r="D643" t="s">
        <v>127</v>
      </c>
      <c r="E643">
        <v>189425.10760313401</v>
      </c>
      <c r="F643">
        <v>151.74</v>
      </c>
      <c r="G643">
        <v>-9.3597688330311293</v>
      </c>
      <c r="H643">
        <f>(Table2[[#This Row],[1Y Return vs Nifty]]-AVERAGE(Table2[1Y Return vs Nifty]))/_xlfn.STDEV.P(Table2[1Y Return vs Nifty])</f>
        <v>-0.62669320955767704</v>
      </c>
      <c r="I643">
        <v>-6.1145436272583202</v>
      </c>
      <c r="J643">
        <f>(Table2[[#This Row],[1M Return vs Nifty]]-AVERAGE(Table2[1M Return vs Nifty]))/_xlfn.STDEV.P(Table2[1M Return vs Nifty])</f>
        <v>-0.53820946445292739</v>
      </c>
      <c r="K643">
        <v>-14.1679568627068</v>
      </c>
      <c r="L643">
        <f>(Table2[[#This Row],[6M Return vs Nifty]]-AVERAGE(Table2[6M Return vs Nifty]))/_xlfn.STDEV.P(Table2[6M Return vs Nifty])</f>
        <v>-0.89817736239759294</v>
      </c>
      <c r="M643">
        <v>-3.4764814044159502</v>
      </c>
      <c r="N643">
        <f>(Table2[[#This Row],[1W Return vs Nifty]]-AVERAGE(Table2[1W Return vs Nifty]))/_xlfn.STDEV.P(Table2[1W Return vs Nifty])</f>
        <v>-0.34434228644058812</v>
      </c>
      <c r="O643">
        <v>152.25</v>
      </c>
      <c r="P643">
        <v>156.78669756307701</v>
      </c>
      <c r="Q643">
        <v>152.499872328359</v>
      </c>
      <c r="R643">
        <v>51.7426671734938</v>
      </c>
      <c r="S643" s="1">
        <f>(Table2[[#This Row],[Close Price]]-Table2[[#This Row],[20D EMA]])/Table2[[#This Row],[20D EMA]]</f>
        <v>-3.3497536945812211E-3</v>
      </c>
      <c r="T643" s="1">
        <f>(Table2[[#This Row],[Close Price]]-Table2[[#This Row],[50D EMA]])/Table2[[#This Row],[50D EMA]]</f>
        <v>-3.2188301951105655E-2</v>
      </c>
      <c r="U643" s="1">
        <f>(Table2[[#This Row],[Close Price]]-Table2[[#This Row],[200D EMA]])/Table2[[#This Row],[200D EMA]]</f>
        <v>-4.9827735378220918E-3</v>
      </c>
      <c r="V643">
        <v>0.89168512549379397</v>
      </c>
      <c r="W643">
        <v>148.75</v>
      </c>
      <c r="X643">
        <v>152.44</v>
      </c>
      <c r="Y643">
        <v>147.62</v>
      </c>
      <c r="Z643">
        <v>152.44</v>
      </c>
      <c r="AA643">
        <v>147.62</v>
      </c>
      <c r="AB643">
        <v>153.9</v>
      </c>
      <c r="AC643" s="1">
        <f>(Table2[[#This Row],[Close Price]]/Table2[[#This Row],[Day Low]])-1</f>
        <v>2.0100840336134462E-2</v>
      </c>
      <c r="AD643" s="1">
        <f>(Table2[[#This Row],[Day High]]/Table2[[#This Row],[Close Price]])-1</f>
        <v>4.613154079346149E-3</v>
      </c>
      <c r="AE643" s="1">
        <f>(Table2[[#This Row],[Close Price]]/Table2[[#This Row],[Current Week Low]])-1</f>
        <v>2.790949735808157E-2</v>
      </c>
      <c r="AF643" s="1">
        <f>(Table2[[#This Row],[Current Week High]]/Table2[[#This Row],[Close Price]])-1</f>
        <v>4.613154079346149E-3</v>
      </c>
      <c r="AG643" s="1">
        <f>(Table2[[#This Row],[Close Price]]/Table2[[#This Row],[Current Month Low]])-1</f>
        <v>2.790949735808157E-2</v>
      </c>
      <c r="AH643" s="1">
        <f>(Table2[[#This Row],[Current Month High]]/Table2[[#This Row],[Close Price]])-1</f>
        <v>1.4234875444839812E-2</v>
      </c>
      <c r="AI643">
        <v>21.6554632924739</v>
      </c>
      <c r="AJ643">
        <v>32.408376963350698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3202</v>
      </c>
      <c r="AN643">
        <v>-1.91</v>
      </c>
      <c r="AO643" t="s">
        <v>3202</v>
      </c>
      <c r="AP643">
        <v>-1.9241629749379E-2</v>
      </c>
      <c r="AQ643">
        <f>(Table2[[#This Row],[Sharpe Ratio]]-AVERAGE(Table2[Sharpe Ratio]))/_xlfn.STDEV.P(Table2[Sharpe Ratio])</f>
        <v>-0.98200203053139801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536</v>
      </c>
      <c r="AT643">
        <f>_xlfn.RANK.AVG(Table2[[#This Row],[6M Return vs Nifty Z-Score]],Table2[6M Return vs Nifty Z-Score])</f>
        <v>623</v>
      </c>
      <c r="AU643">
        <f>_xlfn.RANK.AVG(Table2[[#This Row],[Sharpe Ratio Z-Score]],Table2[Sharpe Ratio Z-Score])</f>
        <v>621</v>
      </c>
      <c r="AV643">
        <f>(Table2[[#This Row],[Rank 1Y]]+Table2[[#This Row],[Rank 6M]]+Table2[[#This Row],[Rank Sharpe]])/3</f>
        <v>593.33333333333337</v>
      </c>
    </row>
    <row r="644" spans="1:48" x14ac:dyDescent="0.3">
      <c r="A644" t="s">
        <v>1532</v>
      </c>
      <c r="B644" t="s">
        <v>1533</v>
      </c>
      <c r="C644" t="s">
        <v>3169</v>
      </c>
      <c r="D644" t="s">
        <v>412</v>
      </c>
      <c r="E644">
        <v>6636.7274942879903</v>
      </c>
      <c r="F644">
        <v>67.53</v>
      </c>
      <c r="G644">
        <v>-27.788263396995301</v>
      </c>
      <c r="H644">
        <f>(Table2[[#This Row],[1Y Return vs Nifty]]-AVERAGE(Table2[1Y Return vs Nifty]))/_xlfn.STDEV.P(Table2[1Y Return vs Nifty])</f>
        <v>-0.93112901727796149</v>
      </c>
      <c r="I644">
        <v>9.1850204832464204</v>
      </c>
      <c r="J644">
        <f>(Table2[[#This Row],[1M Return vs Nifty]]-AVERAGE(Table2[1M Return vs Nifty]))/_xlfn.STDEV.P(Table2[1M Return vs Nifty])</f>
        <v>0.90896951845908702</v>
      </c>
      <c r="K644">
        <v>-24.638614005255199</v>
      </c>
      <c r="L644">
        <f>(Table2[[#This Row],[6M Return vs Nifty]]-AVERAGE(Table2[6M Return vs Nifty]))/_xlfn.STDEV.P(Table2[6M Return vs Nifty])</f>
        <v>-1.2232274501447611</v>
      </c>
      <c r="M644">
        <v>-1.2454546973299101</v>
      </c>
      <c r="N644">
        <f>(Table2[[#This Row],[1W Return vs Nifty]]-AVERAGE(Table2[1W Return vs Nifty]))/_xlfn.STDEV.P(Table2[1W Return vs Nifty])</f>
        <v>0.17223826818457819</v>
      </c>
      <c r="O644">
        <v>67.489999999999995</v>
      </c>
      <c r="P644">
        <v>66.273327829804998</v>
      </c>
      <c r="Q644">
        <v>68.813798588934404</v>
      </c>
      <c r="R644">
        <v>47.989013272395198</v>
      </c>
      <c r="S644" s="1">
        <f>(Table2[[#This Row],[Close Price]]-Table2[[#This Row],[20D EMA]])/Table2[[#This Row],[20D EMA]]</f>
        <v>5.9268039709595871E-4</v>
      </c>
      <c r="T644" s="1">
        <f>(Table2[[#This Row],[Close Price]]-Table2[[#This Row],[50D EMA]])/Table2[[#This Row],[50D EMA]]</f>
        <v>1.8961959680404667E-2</v>
      </c>
      <c r="U644" s="1">
        <f>(Table2[[#This Row],[Close Price]]-Table2[[#This Row],[200D EMA]])/Table2[[#This Row],[200D EMA]]</f>
        <v>-1.8656121522999947E-2</v>
      </c>
      <c r="V644">
        <v>1.15015882573746</v>
      </c>
      <c r="W644">
        <v>67.38</v>
      </c>
      <c r="X644">
        <v>69.25</v>
      </c>
      <c r="Y644">
        <v>65.25</v>
      </c>
      <c r="Z644">
        <v>71.5</v>
      </c>
      <c r="AA644">
        <v>65.25</v>
      </c>
      <c r="AB644">
        <v>71.5</v>
      </c>
      <c r="AC644" s="1">
        <f>(Table2[[#This Row],[Close Price]]/Table2[[#This Row],[Day Low]])-1</f>
        <v>2.2261798753340223E-3</v>
      </c>
      <c r="AD644" s="1">
        <f>(Table2[[#This Row],[Day High]]/Table2[[#This Row],[Close Price]])-1</f>
        <v>2.5470161409743897E-2</v>
      </c>
      <c r="AE644" s="1">
        <f>(Table2[[#This Row],[Close Price]]/Table2[[#This Row],[Current Week Low]])-1</f>
        <v>3.4942528735632195E-2</v>
      </c>
      <c r="AF644" s="1">
        <f>(Table2[[#This Row],[Current Week High]]/Table2[[#This Row],[Close Price]])-1</f>
        <v>5.8788686509699373E-2</v>
      </c>
      <c r="AG644" s="1">
        <f>(Table2[[#This Row],[Close Price]]/Table2[[#This Row],[Current Month Low]])-1</f>
        <v>3.4942528735632195E-2</v>
      </c>
      <c r="AH644" s="1">
        <f>(Table2[[#This Row],[Current Month High]]/Table2[[#This Row],[Close Price]])-1</f>
        <v>5.8788686509699373E-2</v>
      </c>
      <c r="AI644">
        <v>45.120687102028697</v>
      </c>
      <c r="AJ644">
        <v>15.179942009210199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7.0000000000000007E-2</v>
      </c>
      <c r="AM644" t="s">
        <v>3203</v>
      </c>
      <c r="AN644">
        <v>-4.79</v>
      </c>
      <c r="AO644" t="s">
        <v>3202</v>
      </c>
      <c r="AP644">
        <v>3.7393742022061999E-2</v>
      </c>
      <c r="AQ644">
        <f>(Table2[[#This Row],[Sharpe Ratio]]-AVERAGE(Table2[Sharpe Ratio]))/_xlfn.STDEV.P(Table2[Sharpe Ratio])</f>
        <v>-0.32071149676161598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652</v>
      </c>
      <c r="AT644">
        <f>_xlfn.RANK.AVG(Table2[[#This Row],[6M Return vs Nifty Z-Score]],Table2[6M Return vs Nifty Z-Score])</f>
        <v>703</v>
      </c>
      <c r="AU644">
        <f>_xlfn.RANK.AVG(Table2[[#This Row],[Sharpe Ratio Z-Score]],Table2[Sharpe Ratio Z-Score])</f>
        <v>426</v>
      </c>
      <c r="AV644">
        <f>(Table2[[#This Row],[Rank 1Y]]+Table2[[#This Row],[Rank 6M]]+Table2[[#This Row],[Rank Sharpe]])/3</f>
        <v>593.66666666666663</v>
      </c>
    </row>
    <row r="645" spans="1:48" x14ac:dyDescent="0.3">
      <c r="A645" t="s">
        <v>1381</v>
      </c>
      <c r="B645" t="s">
        <v>1382</v>
      </c>
      <c r="C645" t="s">
        <v>3170</v>
      </c>
      <c r="D645" t="s">
        <v>135</v>
      </c>
      <c r="E645">
        <v>8235.5081313749997</v>
      </c>
      <c r="F645">
        <v>463.75</v>
      </c>
      <c r="G645">
        <v>-39.172868008222501</v>
      </c>
      <c r="H645">
        <f>(Table2[[#This Row],[1Y Return vs Nifty]]-AVERAGE(Table2[1Y Return vs Nifty]))/_xlfn.STDEV.P(Table2[1Y Return vs Nifty])</f>
        <v>-1.1192008800318702</v>
      </c>
      <c r="I645">
        <v>-3.8365287423602599</v>
      </c>
      <c r="J645">
        <f>(Table2[[#This Row],[1M Return vs Nifty]]-AVERAGE(Table2[1M Return vs Nifty]))/_xlfn.STDEV.P(Table2[1M Return vs Nifty])</f>
        <v>-0.32273304693056931</v>
      </c>
      <c r="K645">
        <v>-19.887998633662701</v>
      </c>
      <c r="L645">
        <f>(Table2[[#This Row],[6M Return vs Nifty]]-AVERAGE(Table2[6M Return vs Nifty]))/_xlfn.STDEV.P(Table2[6M Return vs Nifty])</f>
        <v>-1.0757497968927745</v>
      </c>
      <c r="M645">
        <v>-5.5625694173608498</v>
      </c>
      <c r="N645">
        <f>(Table2[[#This Row],[1W Return vs Nifty]]-AVERAGE(Table2[1W Return vs Nifty]))/_xlfn.STDEV.P(Table2[1W Return vs Nifty])</f>
        <v>-0.8273631751199042</v>
      </c>
      <c r="O645">
        <v>436.04</v>
      </c>
      <c r="P645">
        <v>447.17766710823503</v>
      </c>
      <c r="Q645">
        <v>476.666927216087</v>
      </c>
      <c r="R645">
        <v>72.997016560990701</v>
      </c>
      <c r="S645" s="1">
        <f>(Table2[[#This Row],[Close Price]]-Table2[[#This Row],[20D EMA]])/Table2[[#This Row],[20D EMA]]</f>
        <v>6.3549215668287265E-2</v>
      </c>
      <c r="T645" s="1">
        <f>(Table2[[#This Row],[Close Price]]-Table2[[#This Row],[50D EMA]])/Table2[[#This Row],[50D EMA]]</f>
        <v>3.7059840217274979E-2</v>
      </c>
      <c r="U645" s="1">
        <f>(Table2[[#This Row],[Close Price]]-Table2[[#This Row],[200D EMA]])/Table2[[#This Row],[200D EMA]]</f>
        <v>-2.709843389287922E-2</v>
      </c>
      <c r="V645">
        <v>0.77508247694327104</v>
      </c>
      <c r="W645">
        <v>421.25</v>
      </c>
      <c r="X645">
        <v>474.5</v>
      </c>
      <c r="Y645">
        <v>417.2</v>
      </c>
      <c r="Z645">
        <v>474.5</v>
      </c>
      <c r="AA645">
        <v>417.2</v>
      </c>
      <c r="AB645">
        <v>474.5</v>
      </c>
      <c r="AC645" s="1">
        <f>(Table2[[#This Row],[Close Price]]/Table2[[#This Row],[Day Low]])-1</f>
        <v>0.10089020771513346</v>
      </c>
      <c r="AD645" s="1">
        <f>(Table2[[#This Row],[Day High]]/Table2[[#This Row],[Close Price]])-1</f>
        <v>2.3180592991913773E-2</v>
      </c>
      <c r="AE645" s="1">
        <f>(Table2[[#This Row],[Close Price]]/Table2[[#This Row],[Current Week Low]])-1</f>
        <v>0.11157718120805371</v>
      </c>
      <c r="AF645" s="1">
        <f>(Table2[[#This Row],[Current Week High]]/Table2[[#This Row],[Close Price]])-1</f>
        <v>2.3180592991913773E-2</v>
      </c>
      <c r="AG645" s="1">
        <f>(Table2[[#This Row],[Close Price]]/Table2[[#This Row],[Current Month Low]])-1</f>
        <v>0.11157718120805371</v>
      </c>
      <c r="AH645" s="1">
        <f>(Table2[[#This Row],[Current Month High]]/Table2[[#This Row],[Close Price]])-1</f>
        <v>2.3180592991913773E-2</v>
      </c>
      <c r="AI645">
        <v>52.064690026954104</v>
      </c>
      <c r="AJ645">
        <v>20.11137011137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-0.16</v>
      </c>
      <c r="AM645" t="s">
        <v>3202</v>
      </c>
      <c r="AN645">
        <v>6.27</v>
      </c>
      <c r="AO645" t="s">
        <v>3203</v>
      </c>
      <c r="AP645">
        <v>4.0685034396090003E-2</v>
      </c>
      <c r="AQ645">
        <f>(Table2[[#This Row],[Sharpe Ratio]]-AVERAGE(Table2[Sharpe Ratio]))/_xlfn.STDEV.P(Table2[Sharpe Ratio])</f>
        <v>-0.2822814410784481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694</v>
      </c>
      <c r="AT645">
        <f>_xlfn.RANK.AVG(Table2[[#This Row],[6M Return vs Nifty Z-Score]],Table2[6M Return vs Nifty Z-Score])</f>
        <v>672</v>
      </c>
      <c r="AU645">
        <f>_xlfn.RANK.AVG(Table2[[#This Row],[Sharpe Ratio Z-Score]],Table2[Sharpe Ratio Z-Score])</f>
        <v>416</v>
      </c>
      <c r="AV645">
        <f>(Table2[[#This Row],[Rank 1Y]]+Table2[[#This Row],[Rank 6M]]+Table2[[#This Row],[Rank Sharpe]])/3</f>
        <v>594</v>
      </c>
    </row>
    <row r="646" spans="1:48" x14ac:dyDescent="0.3">
      <c r="A646" t="s">
        <v>1635</v>
      </c>
      <c r="B646" t="s">
        <v>1636</v>
      </c>
      <c r="C646" t="s">
        <v>3170</v>
      </c>
      <c r="D646" t="s">
        <v>258</v>
      </c>
      <c r="E646">
        <v>5679.11153964</v>
      </c>
      <c r="F646">
        <v>716.1</v>
      </c>
      <c r="G646">
        <v>-20.472727126151899</v>
      </c>
      <c r="H646">
        <f>(Table2[[#This Row],[1Y Return vs Nifty]]-AVERAGE(Table2[1Y Return vs Nifty]))/_xlfn.STDEV.P(Table2[1Y Return vs Nifty])</f>
        <v>-0.81027751821540461</v>
      </c>
      <c r="I646">
        <v>-11.341357832122499</v>
      </c>
      <c r="J646">
        <f>(Table2[[#This Row],[1M Return vs Nifty]]-AVERAGE(Table2[1M Return vs Nifty]))/_xlfn.STDEV.P(Table2[1M Return vs Nifty])</f>
        <v>-1.0326115016764486</v>
      </c>
      <c r="K646">
        <v>-13.5647524242054</v>
      </c>
      <c r="L646">
        <f>(Table2[[#This Row],[6M Return vs Nifty]]-AVERAGE(Table2[6M Return vs Nifty]))/_xlfn.STDEV.P(Table2[6M Return vs Nifty])</f>
        <v>-0.87945154099068157</v>
      </c>
      <c r="M646">
        <v>-2.7744270366953998</v>
      </c>
      <c r="N646">
        <f>(Table2[[#This Row],[1W Return vs Nifty]]-AVERAGE(Table2[1W Return vs Nifty]))/_xlfn.STDEV.P(Table2[1W Return vs Nifty])</f>
        <v>-0.18178590219730617</v>
      </c>
      <c r="O646">
        <v>738.62</v>
      </c>
      <c r="P646">
        <v>747.82739580753901</v>
      </c>
      <c r="Q646">
        <v>705.16109055792799</v>
      </c>
      <c r="R646">
        <v>37.6349298465312</v>
      </c>
      <c r="S646" s="1">
        <f>(Table2[[#This Row],[Close Price]]-Table2[[#This Row],[20D EMA]])/Table2[[#This Row],[20D EMA]]</f>
        <v>-3.0489290839673961E-2</v>
      </c>
      <c r="T646" s="1">
        <f>(Table2[[#This Row],[Close Price]]-Table2[[#This Row],[50D EMA]])/Table2[[#This Row],[50D EMA]]</f>
        <v>-4.2426094557927042E-2</v>
      </c>
      <c r="U646" s="1">
        <f>(Table2[[#This Row],[Close Price]]-Table2[[#This Row],[200D EMA]])/Table2[[#This Row],[200D EMA]]</f>
        <v>1.5512639010494886E-2</v>
      </c>
      <c r="V646">
        <v>0.78029033537959502</v>
      </c>
      <c r="W646">
        <v>707.05</v>
      </c>
      <c r="X646">
        <v>719.8</v>
      </c>
      <c r="Y646">
        <v>695</v>
      </c>
      <c r="Z646">
        <v>724.65</v>
      </c>
      <c r="AA646">
        <v>694.95</v>
      </c>
      <c r="AB646">
        <v>750.8</v>
      </c>
      <c r="AC646" s="1">
        <f>(Table2[[#This Row],[Close Price]]/Table2[[#This Row],[Day Low]])-1</f>
        <v>1.2799660561487958E-2</v>
      </c>
      <c r="AD646" s="1">
        <f>(Table2[[#This Row],[Day High]]/Table2[[#This Row],[Close Price]])-1</f>
        <v>5.1668761346179704E-3</v>
      </c>
      <c r="AE646" s="1">
        <f>(Table2[[#This Row],[Close Price]]/Table2[[#This Row],[Current Week Low]])-1</f>
        <v>3.0359712230215941E-2</v>
      </c>
      <c r="AF646" s="1">
        <f>(Table2[[#This Row],[Current Week High]]/Table2[[#This Row],[Close Price]])-1</f>
        <v>1.1939673229995673E-2</v>
      </c>
      <c r="AG646" s="1">
        <f>(Table2[[#This Row],[Close Price]]/Table2[[#This Row],[Current Month Low]])-1</f>
        <v>3.0433844161450452E-2</v>
      </c>
      <c r="AH646" s="1">
        <f>(Table2[[#This Row],[Current Month High]]/Table2[[#This Row],[Close Price]])-1</f>
        <v>4.8456919424661349E-2</v>
      </c>
      <c r="AI646">
        <v>23.418516966904001</v>
      </c>
      <c r="AJ646">
        <v>23.337926283155301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3202</v>
      </c>
      <c r="AN646">
        <v>-8.33</v>
      </c>
      <c r="AO646" t="s">
        <v>3202</v>
      </c>
      <c r="AQ646">
        <f>(Table2[[#This Row],[Sharpe Ratio]]-AVERAGE(Table2[Sharpe Ratio]))/_xlfn.STDEV.P(Table2[Sharpe Ratio])</f>
        <v>-0.7573313484192038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605</v>
      </c>
      <c r="AT646">
        <f>_xlfn.RANK.AVG(Table2[[#This Row],[6M Return vs Nifty Z-Score]],Table2[6M Return vs Nifty Z-Score])</f>
        <v>614</v>
      </c>
      <c r="AU646">
        <f>_xlfn.RANK.AVG(Table2[[#This Row],[Sharpe Ratio Z-Score]],Table2[Sharpe Ratio Z-Score])</f>
        <v>563.5</v>
      </c>
      <c r="AV646">
        <f>(Table2[[#This Row],[Rank 1Y]]+Table2[[#This Row],[Rank 6M]]+Table2[[#This Row],[Rank Sharpe]])/3</f>
        <v>594.16666666666663</v>
      </c>
    </row>
    <row r="647" spans="1:48" x14ac:dyDescent="0.3">
      <c r="A647" t="s">
        <v>1555</v>
      </c>
      <c r="B647" t="s">
        <v>1556</v>
      </c>
      <c r="C647" t="s">
        <v>3160</v>
      </c>
      <c r="D647" t="s">
        <v>984</v>
      </c>
      <c r="E647">
        <v>6412.6744974599997</v>
      </c>
      <c r="F647">
        <v>139.81</v>
      </c>
      <c r="G647">
        <v>-25.584230660183302</v>
      </c>
      <c r="H647">
        <f>(Table2[[#This Row],[1Y Return vs Nifty]]-AVERAGE(Table2[1Y Return vs Nifty]))/_xlfn.STDEV.P(Table2[1Y Return vs Nifty])</f>
        <v>-0.89471874599159251</v>
      </c>
      <c r="I647">
        <v>3.5551500501630202</v>
      </c>
      <c r="J647">
        <f>(Table2[[#This Row],[1M Return vs Nifty]]-AVERAGE(Table2[1M Return vs Nifty]))/_xlfn.STDEV.P(Table2[1M Return vs Nifty])</f>
        <v>0.37644257138861464</v>
      </c>
      <c r="K647">
        <v>-41.5765729511551</v>
      </c>
      <c r="L647">
        <f>(Table2[[#This Row],[6M Return vs Nifty]]-AVERAGE(Table2[6M Return vs Nifty]))/_xlfn.STDEV.P(Table2[6M Return vs Nifty])</f>
        <v>-1.7490478419948459</v>
      </c>
      <c r="M647">
        <v>-4.9547567696361998</v>
      </c>
      <c r="N647">
        <f>(Table2[[#This Row],[1W Return vs Nifty]]-AVERAGE(Table2[1W Return vs Nifty]))/_xlfn.STDEV.P(Table2[1W Return vs Nifty])</f>
        <v>-0.68662788330446578</v>
      </c>
      <c r="O647">
        <v>140.4</v>
      </c>
      <c r="P647">
        <v>140.09825840816501</v>
      </c>
      <c r="Q647">
        <v>151.299127018691</v>
      </c>
      <c r="R647">
        <v>44.1428225461217</v>
      </c>
      <c r="S647" s="1">
        <f>(Table2[[#This Row],[Close Price]]-Table2[[#This Row],[20D EMA]])/Table2[[#This Row],[20D EMA]]</f>
        <v>-4.2022792022792261E-3</v>
      </c>
      <c r="T647" s="1">
        <f>(Table2[[#This Row],[Close Price]]-Table2[[#This Row],[50D EMA]])/Table2[[#This Row],[50D EMA]]</f>
        <v>-2.0575445508051135E-3</v>
      </c>
      <c r="U647" s="1">
        <f>(Table2[[#This Row],[Close Price]]-Table2[[#This Row],[200D EMA]])/Table2[[#This Row],[200D EMA]]</f>
        <v>-7.5936505683021321E-2</v>
      </c>
      <c r="V647">
        <v>1.2127838592970801</v>
      </c>
      <c r="W647">
        <v>138</v>
      </c>
      <c r="X647">
        <v>142.6</v>
      </c>
      <c r="Y647">
        <v>138</v>
      </c>
      <c r="Z647">
        <v>144.9</v>
      </c>
      <c r="AA647">
        <v>138</v>
      </c>
      <c r="AB647">
        <v>151.91</v>
      </c>
      <c r="AC647" s="1">
        <f>(Table2[[#This Row],[Close Price]]/Table2[[#This Row],[Day Low]])-1</f>
        <v>1.3115942028985472E-2</v>
      </c>
      <c r="AD647" s="1">
        <f>(Table2[[#This Row],[Day High]]/Table2[[#This Row],[Close Price]])-1</f>
        <v>1.9955654101995401E-2</v>
      </c>
      <c r="AE647" s="1">
        <f>(Table2[[#This Row],[Close Price]]/Table2[[#This Row],[Current Week Low]])-1</f>
        <v>1.3115942028985472E-2</v>
      </c>
      <c r="AF647" s="1">
        <f>(Table2[[#This Row],[Current Week High]]/Table2[[#This Row],[Close Price]])-1</f>
        <v>3.6406551748801919E-2</v>
      </c>
      <c r="AG647" s="1">
        <f>(Table2[[#This Row],[Close Price]]/Table2[[#This Row],[Current Month Low]])-1</f>
        <v>1.3115942028985472E-2</v>
      </c>
      <c r="AH647" s="1">
        <f>(Table2[[#This Row],[Current Month High]]/Table2[[#This Row],[Close Price]])-1</f>
        <v>8.6546026750589977E-2</v>
      </c>
      <c r="AI647">
        <v>50.633001931192297</v>
      </c>
      <c r="AJ647">
        <v>11.8479999999999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-0.14000000000000001</v>
      </c>
      <c r="AM647" t="s">
        <v>3202</v>
      </c>
      <c r="AN647">
        <v>-4.18</v>
      </c>
      <c r="AO647" t="s">
        <v>3202</v>
      </c>
      <c r="AP647">
        <v>3.9961887498550001E-2</v>
      </c>
      <c r="AQ647">
        <f>(Table2[[#This Row],[Sharpe Ratio]]-AVERAGE(Table2[Sharpe Ratio]))/_xlfn.STDEV.P(Table2[Sharpe Ratio])</f>
        <v>-0.29072510769368753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637</v>
      </c>
      <c r="AT647">
        <f>_xlfn.RANK.AVG(Table2[[#This Row],[6M Return vs Nifty Z-Score]],Table2[6M Return vs Nifty Z-Score])</f>
        <v>733</v>
      </c>
      <c r="AU647">
        <f>_xlfn.RANK.AVG(Table2[[#This Row],[Sharpe Ratio Z-Score]],Table2[Sharpe Ratio Z-Score])</f>
        <v>418</v>
      </c>
      <c r="AV647">
        <f>(Table2[[#This Row],[Rank 1Y]]+Table2[[#This Row],[Rank 6M]]+Table2[[#This Row],[Rank Sharpe]])/3</f>
        <v>596</v>
      </c>
    </row>
    <row r="648" spans="1:48" x14ac:dyDescent="0.3">
      <c r="A648" t="s">
        <v>472</v>
      </c>
      <c r="B648" t="s">
        <v>473</v>
      </c>
      <c r="C648" t="s">
        <v>3160</v>
      </c>
      <c r="D648" t="s">
        <v>121</v>
      </c>
      <c r="E648">
        <v>47054.863894025002</v>
      </c>
      <c r="F648">
        <v>362.05</v>
      </c>
      <c r="G648">
        <v>-24.5545169471356</v>
      </c>
      <c r="H648">
        <f>(Table2[[#This Row],[1Y Return vs Nifty]]-AVERAGE(Table2[1Y Return vs Nifty]))/_xlfn.STDEV.P(Table2[1Y Return vs Nifty])</f>
        <v>-0.87770803874883563</v>
      </c>
      <c r="I648">
        <v>-9.2793773360167595</v>
      </c>
      <c r="J648">
        <f>(Table2[[#This Row],[1M Return vs Nifty]]-AVERAGE(Table2[1M Return vs Nifty]))/_xlfn.STDEV.P(Table2[1M Return vs Nifty])</f>
        <v>-0.83756968116537578</v>
      </c>
      <c r="K648">
        <v>-9.3624801021002</v>
      </c>
      <c r="L648">
        <f>(Table2[[#This Row],[6M Return vs Nifty]]-AVERAGE(Table2[6M Return vs Nifty]))/_xlfn.STDEV.P(Table2[6M Return vs Nifty])</f>
        <v>-0.74899659738574387</v>
      </c>
      <c r="M648">
        <v>-5.9442999217220098</v>
      </c>
      <c r="N648">
        <f>(Table2[[#This Row],[1W Return vs Nifty]]-AVERAGE(Table2[1W Return vs Nifty]))/_xlfn.STDEV.P(Table2[1W Return vs Nifty])</f>
        <v>-0.91575053284803731</v>
      </c>
      <c r="O648">
        <v>364.96</v>
      </c>
      <c r="P648">
        <v>358.85333309815098</v>
      </c>
      <c r="Q648">
        <v>358.15332329794199</v>
      </c>
      <c r="R648">
        <v>45.722651910075498</v>
      </c>
      <c r="S648" s="1">
        <f>(Table2[[#This Row],[Close Price]]-Table2[[#This Row],[20D EMA]])/Table2[[#This Row],[20D EMA]]</f>
        <v>-7.973476545374749E-3</v>
      </c>
      <c r="T648" s="1">
        <f>(Table2[[#This Row],[Close Price]]-Table2[[#This Row],[50D EMA]])/Table2[[#This Row],[50D EMA]]</f>
        <v>8.9080039308836474E-3</v>
      </c>
      <c r="U648" s="1">
        <f>(Table2[[#This Row],[Close Price]]-Table2[[#This Row],[200D EMA]])/Table2[[#This Row],[200D EMA]]</f>
        <v>1.0879912173302477E-2</v>
      </c>
      <c r="V648">
        <v>0.53719529381902797</v>
      </c>
      <c r="W648">
        <v>357</v>
      </c>
      <c r="X648">
        <v>363.4</v>
      </c>
      <c r="Y648">
        <v>355.4</v>
      </c>
      <c r="Z648">
        <v>366.5</v>
      </c>
      <c r="AA648">
        <v>355.4</v>
      </c>
      <c r="AB648">
        <v>380.3</v>
      </c>
      <c r="AC648" s="1">
        <f>(Table2[[#This Row],[Close Price]]/Table2[[#This Row],[Day Low]])-1</f>
        <v>1.4145658263305272E-2</v>
      </c>
      <c r="AD648" s="1">
        <f>(Table2[[#This Row],[Day High]]/Table2[[#This Row],[Close Price]])-1</f>
        <v>3.7287667449246165E-3</v>
      </c>
      <c r="AE648" s="1">
        <f>(Table2[[#This Row],[Close Price]]/Table2[[#This Row],[Current Week Low]])-1</f>
        <v>1.8711311198649438E-2</v>
      </c>
      <c r="AF648" s="1">
        <f>(Table2[[#This Row],[Current Week High]]/Table2[[#This Row],[Close Price]])-1</f>
        <v>1.2291120011048262E-2</v>
      </c>
      <c r="AG648" s="1">
        <f>(Table2[[#This Row],[Close Price]]/Table2[[#This Row],[Current Month Low]])-1</f>
        <v>1.8711311198649438E-2</v>
      </c>
      <c r="AH648" s="1">
        <f>(Table2[[#This Row],[Current Month High]]/Table2[[#This Row],[Close Price]])-1</f>
        <v>5.0407402292500958E-2</v>
      </c>
      <c r="AI648">
        <v>13.382129540118701</v>
      </c>
      <c r="AJ648">
        <v>26.679496151154598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-7.0000000000000007E-2</v>
      </c>
      <c r="AM648" t="s">
        <v>3202</v>
      </c>
      <c r="AN648">
        <v>-3.18</v>
      </c>
      <c r="AO648" t="s">
        <v>3202</v>
      </c>
      <c r="AP648">
        <v>-5.0052407945469996E-3</v>
      </c>
      <c r="AQ648">
        <f>(Table2[[#This Row],[Sharpe Ratio]]-AVERAGE(Table2[Sharpe Ratio]))/_xlfn.STDEV.P(Table2[Sharpe Ratio])</f>
        <v>-0.81577394803751058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-4.1957987981855034</v>
      </c>
      <c r="AS648">
        <f>_xlfn.RANK.AVG(Table2[[#This Row],[1Y Return vs Nifty Z-Score]],Table2[1Y Return vs Nifty Z-Score])</f>
        <v>628</v>
      </c>
      <c r="AT648">
        <f>_xlfn.RANK.AVG(Table2[[#This Row],[6M Return vs Nifty Z-Score]],Table2[6M Return vs Nifty Z-Score])</f>
        <v>571</v>
      </c>
      <c r="AU648">
        <f>_xlfn.RANK.AVG(Table2[[#This Row],[Sharpe Ratio Z-Score]],Table2[Sharpe Ratio Z-Score])</f>
        <v>595</v>
      </c>
      <c r="AV648">
        <f>(Table2[[#This Row],[Rank 1Y]]+Table2[[#This Row],[Rank 6M]]+Table2[[#This Row],[Rank Sharpe]])/3</f>
        <v>598</v>
      </c>
    </row>
    <row r="649" spans="1:48" x14ac:dyDescent="0.3">
      <c r="A649" t="s">
        <v>474</v>
      </c>
      <c r="B649" t="s">
        <v>475</v>
      </c>
      <c r="C649" t="s">
        <v>3167</v>
      </c>
      <c r="D649" t="s">
        <v>78</v>
      </c>
      <c r="E649">
        <v>46334.629272619997</v>
      </c>
      <c r="F649">
        <v>2467.4</v>
      </c>
      <c r="G649">
        <v>-4.2894486037284301</v>
      </c>
      <c r="H649">
        <f>(Table2[[#This Row],[1Y Return vs Nifty]]-AVERAGE(Table2[1Y Return vs Nifty]))/_xlfn.STDEV.P(Table2[1Y Return vs Nifty])</f>
        <v>-0.54293232344456743</v>
      </c>
      <c r="I649">
        <v>0.90433837900823999</v>
      </c>
      <c r="J649">
        <f>(Table2[[#This Row],[1M Return vs Nifty]]-AVERAGE(Table2[1M Return vs Nifty]))/_xlfn.STDEV.P(Table2[1M Return vs Nifty])</f>
        <v>0.12570347121260875</v>
      </c>
      <c r="K649">
        <v>-17.346985338761701</v>
      </c>
      <c r="L649">
        <f>(Table2[[#This Row],[6M Return vs Nifty]]-AVERAGE(Table2[6M Return vs Nifty]))/_xlfn.STDEV.P(Table2[6M Return vs Nifty])</f>
        <v>-0.9968668210461159</v>
      </c>
      <c r="M649">
        <v>2.0722524944310501</v>
      </c>
      <c r="N649">
        <f>(Table2[[#This Row],[1W Return vs Nifty]]-AVERAGE(Table2[1W Return vs Nifty]))/_xlfn.STDEV.P(Table2[1W Return vs Nifty])</f>
        <v>0.94043302612284985</v>
      </c>
      <c r="O649">
        <v>2401.11</v>
      </c>
      <c r="P649">
        <v>2444.5477779032899</v>
      </c>
      <c r="Q649">
        <v>2409.5408711342502</v>
      </c>
      <c r="R649">
        <v>74.359383569320997</v>
      </c>
      <c r="S649" s="1">
        <f>(Table2[[#This Row],[Close Price]]-Table2[[#This Row],[20D EMA]])/Table2[[#This Row],[20D EMA]]</f>
        <v>2.7608064603454219E-2</v>
      </c>
      <c r="T649" s="1">
        <f>(Table2[[#This Row],[Close Price]]-Table2[[#This Row],[50D EMA]])/Table2[[#This Row],[50D EMA]]</f>
        <v>9.348241136162512E-3</v>
      </c>
      <c r="U649" s="1">
        <f>(Table2[[#This Row],[Close Price]]-Table2[[#This Row],[200D EMA]])/Table2[[#This Row],[200D EMA]]</f>
        <v>2.4012511910002872E-2</v>
      </c>
      <c r="V649">
        <v>0.972847442921562</v>
      </c>
      <c r="W649">
        <v>2423.4</v>
      </c>
      <c r="X649">
        <v>2475</v>
      </c>
      <c r="Y649">
        <v>2387.4</v>
      </c>
      <c r="Z649">
        <v>2475</v>
      </c>
      <c r="AA649">
        <v>2318</v>
      </c>
      <c r="AB649">
        <v>2475</v>
      </c>
      <c r="AC649" s="1">
        <f>(Table2[[#This Row],[Close Price]]/Table2[[#This Row],[Day Low]])-1</f>
        <v>1.8156309317487906E-2</v>
      </c>
      <c r="AD649" s="1">
        <f>(Table2[[#This Row],[Day High]]/Table2[[#This Row],[Close Price]])-1</f>
        <v>3.0801653562453346E-3</v>
      </c>
      <c r="AE649" s="1">
        <f>(Table2[[#This Row],[Close Price]]/Table2[[#This Row],[Current Week Low]])-1</f>
        <v>3.3509256932227505E-2</v>
      </c>
      <c r="AF649" s="1">
        <f>(Table2[[#This Row],[Current Week High]]/Table2[[#This Row],[Close Price]])-1</f>
        <v>3.0801653562453346E-3</v>
      </c>
      <c r="AG649" s="1">
        <f>(Table2[[#This Row],[Close Price]]/Table2[[#This Row],[Current Month Low]])-1</f>
        <v>6.4452113891285689E-2</v>
      </c>
      <c r="AH649" s="1">
        <f>(Table2[[#This Row],[Current Month High]]/Table2[[#This Row],[Close Price]])-1</f>
        <v>3.0801653562453346E-3</v>
      </c>
      <c r="AI649">
        <v>15.263029910026701</v>
      </c>
      <c r="AJ649">
        <v>36.849694952856296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3202</v>
      </c>
      <c r="AN649">
        <v>5.07</v>
      </c>
      <c r="AO649" t="s">
        <v>3203</v>
      </c>
      <c r="AP649">
        <v>-3.2433529586618E-2</v>
      </c>
      <c r="AQ649">
        <f>(Table2[[#This Row],[Sharpe Ratio]]-AVERAGE(Table2[Sharpe Ratio]))/_xlfn.STDEV.P(Table2[Sharpe Ratio])</f>
        <v>-1.1360343642469912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498</v>
      </c>
      <c r="AT649">
        <f>_xlfn.RANK.AVG(Table2[[#This Row],[6M Return vs Nifty Z-Score]],Table2[6M Return vs Nifty Z-Score])</f>
        <v>649</v>
      </c>
      <c r="AU649">
        <f>_xlfn.RANK.AVG(Table2[[#This Row],[Sharpe Ratio Z-Score]],Table2[Sharpe Ratio Z-Score])</f>
        <v>647</v>
      </c>
      <c r="AV649">
        <f>(Table2[[#This Row],[Rank 1Y]]+Table2[[#This Row],[Rank 6M]]+Table2[[#This Row],[Rank Sharpe]])/3</f>
        <v>598</v>
      </c>
    </row>
    <row r="650" spans="1:48" x14ac:dyDescent="0.3">
      <c r="A650" t="s">
        <v>2072</v>
      </c>
      <c r="B650" t="s">
        <v>2073</v>
      </c>
      <c r="C650" t="s">
        <v>3165</v>
      </c>
      <c r="D650" t="s">
        <v>127</v>
      </c>
      <c r="E650">
        <v>3128.1816052499998</v>
      </c>
      <c r="F650">
        <v>1074.55</v>
      </c>
      <c r="G650">
        <v>-24.7274930918461</v>
      </c>
      <c r="H650">
        <f>(Table2[[#This Row],[1Y Return vs Nifty]]-AVERAGE(Table2[1Y Return vs Nifty]))/_xlfn.STDEV.P(Table2[1Y Return vs Nifty])</f>
        <v>-0.88056557722809137</v>
      </c>
      <c r="I650">
        <v>3.0082722239555499</v>
      </c>
      <c r="J650">
        <f>(Table2[[#This Row],[1M Return vs Nifty]]-AVERAGE(Table2[1M Return vs Nifty]))/_xlfn.STDEV.P(Table2[1M Return vs Nifty])</f>
        <v>0.32471364038170697</v>
      </c>
      <c r="K650">
        <v>-8.7381963729766294</v>
      </c>
      <c r="L650">
        <f>(Table2[[#This Row],[6M Return vs Nifty]]-AVERAGE(Table2[6M Return vs Nifty]))/_xlfn.STDEV.P(Table2[6M Return vs Nifty])</f>
        <v>-0.72961639247900978</v>
      </c>
      <c r="M650">
        <v>-4.3576675207096702</v>
      </c>
      <c r="N650">
        <f>(Table2[[#This Row],[1W Return vs Nifty]]-AVERAGE(Table2[1W Return vs Nifty]))/_xlfn.STDEV.P(Table2[1W Return vs Nifty])</f>
        <v>-0.54837552873088369</v>
      </c>
      <c r="O650">
        <v>1101.71</v>
      </c>
      <c r="P650">
        <v>1118.8129705751601</v>
      </c>
      <c r="Q650">
        <v>1123.7352914799801</v>
      </c>
      <c r="R650">
        <v>36.934454793974901</v>
      </c>
      <c r="S650" s="1">
        <f>(Table2[[#This Row],[Close Price]]-Table2[[#This Row],[20D EMA]])/Table2[[#This Row],[20D EMA]]</f>
        <v>-2.4652585526136715E-2</v>
      </c>
      <c r="T650" s="1">
        <f>(Table2[[#This Row],[Close Price]]-Table2[[#This Row],[50D EMA]])/Table2[[#This Row],[50D EMA]]</f>
        <v>-3.9562439602756294E-2</v>
      </c>
      <c r="U650" s="1">
        <f>(Table2[[#This Row],[Close Price]]-Table2[[#This Row],[200D EMA]])/Table2[[#This Row],[200D EMA]]</f>
        <v>-4.3769464083665305E-2</v>
      </c>
      <c r="V650">
        <v>0.62239286232075797</v>
      </c>
      <c r="W650">
        <v>1066.05</v>
      </c>
      <c r="X650">
        <v>1096.5999999999999</v>
      </c>
      <c r="Y650">
        <v>1060</v>
      </c>
      <c r="Z650">
        <v>1117.0999999999999</v>
      </c>
      <c r="AA650">
        <v>1060</v>
      </c>
      <c r="AB650">
        <v>1167.55</v>
      </c>
      <c r="AC650" s="1">
        <f>(Table2[[#This Row],[Close Price]]/Table2[[#This Row],[Day Low]])-1</f>
        <v>7.9733595985178596E-3</v>
      </c>
      <c r="AD650" s="1">
        <f>(Table2[[#This Row],[Day High]]/Table2[[#This Row],[Close Price]])-1</f>
        <v>2.0520217765576332E-2</v>
      </c>
      <c r="AE650" s="1">
        <f>(Table2[[#This Row],[Close Price]]/Table2[[#This Row],[Current Week Low]])-1</f>
        <v>1.3726415094339472E-2</v>
      </c>
      <c r="AF650" s="1">
        <f>(Table2[[#This Row],[Current Week High]]/Table2[[#This Row],[Close Price]])-1</f>
        <v>3.9597971243776398E-2</v>
      </c>
      <c r="AG650" s="1">
        <f>(Table2[[#This Row],[Close Price]]/Table2[[#This Row],[Current Month Low]])-1</f>
        <v>1.3726415094339472E-2</v>
      </c>
      <c r="AH650" s="1">
        <f>(Table2[[#This Row],[Current Month High]]/Table2[[#This Row],[Close Price]])-1</f>
        <v>8.6547857242566639E-2</v>
      </c>
      <c r="AI650">
        <v>26.4715462286538</v>
      </c>
      <c r="AJ650">
        <v>12.5183246073298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3202</v>
      </c>
      <c r="AN650">
        <v>-3.37</v>
      </c>
      <c r="AO650" t="s">
        <v>3202</v>
      </c>
      <c r="AP650">
        <v>-1.2999683507711E-2</v>
      </c>
      <c r="AQ650">
        <f>(Table2[[#This Row],[Sharpe Ratio]]-AVERAGE(Table2[Sharpe Ratio]))/_xlfn.STDEV.P(Table2[Sharpe Ratio])</f>
        <v>-0.90911931019589953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630</v>
      </c>
      <c r="AT650">
        <f>_xlfn.RANK.AVG(Table2[[#This Row],[6M Return vs Nifty Z-Score]],Table2[6M Return vs Nifty Z-Score])</f>
        <v>565</v>
      </c>
      <c r="AU650">
        <f>_xlfn.RANK.AVG(Table2[[#This Row],[Sharpe Ratio Z-Score]],Table2[Sharpe Ratio Z-Score])</f>
        <v>608</v>
      </c>
      <c r="AV650">
        <f>(Table2[[#This Row],[Rank 1Y]]+Table2[[#This Row],[Rank 6M]]+Table2[[#This Row],[Rank Sharpe]])/3</f>
        <v>601</v>
      </c>
    </row>
    <row r="651" spans="1:48" x14ac:dyDescent="0.3">
      <c r="A651" t="s">
        <v>1726</v>
      </c>
      <c r="B651" t="s">
        <v>1727</v>
      </c>
      <c r="C651" t="s">
        <v>3162</v>
      </c>
      <c r="D651" t="s">
        <v>54</v>
      </c>
      <c r="E651">
        <v>4844.5148250000002</v>
      </c>
      <c r="F651">
        <v>526.95000000000005</v>
      </c>
      <c r="G651">
        <v>-36.539684048704203</v>
      </c>
      <c r="H651">
        <f>(Table2[[#This Row],[1Y Return vs Nifty]]-AVERAGE(Table2[1Y Return vs Nifty]))/_xlfn.STDEV.P(Table2[1Y Return vs Nifty])</f>
        <v>-1.0757010986031907</v>
      </c>
      <c r="I651">
        <v>-1.12846522988075</v>
      </c>
      <c r="J651">
        <f>(Table2[[#This Row],[1M Return vs Nifty]]-AVERAGE(Table2[1M Return vs Nifty]))/_xlfn.STDEV.P(Table2[1M Return vs Nifty])</f>
        <v>-6.6578520478381212E-2</v>
      </c>
      <c r="K651">
        <v>1.0718300314631199</v>
      </c>
      <c r="L651">
        <f>(Table2[[#This Row],[6M Return vs Nifty]]-AVERAGE(Table2[6M Return vs Nifty]))/_xlfn.STDEV.P(Table2[6M Return vs Nifty])</f>
        <v>-0.42507486273992401</v>
      </c>
      <c r="M651">
        <v>-8.1337517051035793</v>
      </c>
      <c r="N651">
        <f>(Table2[[#This Row],[1W Return vs Nifty]]-AVERAGE(Table2[1W Return vs Nifty]))/_xlfn.STDEV.P(Table2[1W Return vs Nifty])</f>
        <v>-1.4227046688034759</v>
      </c>
      <c r="O651">
        <v>550.11</v>
      </c>
      <c r="P651">
        <v>537.69687328255998</v>
      </c>
      <c r="Q651">
        <v>513.01530191739198</v>
      </c>
      <c r="R651">
        <v>25.198480925915302</v>
      </c>
      <c r="S651" s="1">
        <f>(Table2[[#This Row],[Close Price]]-Table2[[#This Row],[20D EMA]])/Table2[[#This Row],[20D EMA]]</f>
        <v>-4.2100670774935865E-2</v>
      </c>
      <c r="T651" s="1">
        <f>(Table2[[#This Row],[Close Price]]-Table2[[#This Row],[50D EMA]])/Table2[[#This Row],[50D EMA]]</f>
        <v>-1.9986862145862701E-2</v>
      </c>
      <c r="U651" s="1">
        <f>(Table2[[#This Row],[Close Price]]-Table2[[#This Row],[200D EMA]])/Table2[[#This Row],[200D EMA]]</f>
        <v>2.7162343950613569E-2</v>
      </c>
      <c r="V651">
        <v>0.80716886664985699</v>
      </c>
      <c r="W651">
        <v>523</v>
      </c>
      <c r="X651">
        <v>539.9</v>
      </c>
      <c r="Y651">
        <v>523</v>
      </c>
      <c r="Z651">
        <v>560.04999999999995</v>
      </c>
      <c r="AA651">
        <v>523</v>
      </c>
      <c r="AB651">
        <v>591</v>
      </c>
      <c r="AC651" s="1">
        <f>(Table2[[#This Row],[Close Price]]/Table2[[#This Row],[Day Low]])-1</f>
        <v>7.552581261950353E-3</v>
      </c>
      <c r="AD651" s="1">
        <f>(Table2[[#This Row],[Day High]]/Table2[[#This Row],[Close Price]])-1</f>
        <v>2.457538665907566E-2</v>
      </c>
      <c r="AE651" s="1">
        <f>(Table2[[#This Row],[Close Price]]/Table2[[#This Row],[Current Week Low]])-1</f>
        <v>7.552581261950353E-3</v>
      </c>
      <c r="AF651" s="1">
        <f>(Table2[[#This Row],[Current Week High]]/Table2[[#This Row],[Close Price]])-1</f>
        <v>6.2814308757946469E-2</v>
      </c>
      <c r="AG651" s="1">
        <f>(Table2[[#This Row],[Close Price]]/Table2[[#This Row],[Current Month Low]])-1</f>
        <v>7.552581261950353E-3</v>
      </c>
      <c r="AH651" s="1">
        <f>(Table2[[#This Row],[Current Month High]]/Table2[[#This Row],[Close Price]])-1</f>
        <v>0.12154853401651011</v>
      </c>
      <c r="AI651">
        <v>20.504791725970101</v>
      </c>
      <c r="AJ651">
        <v>22.247999072033402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-0.15</v>
      </c>
      <c r="AM651" t="s">
        <v>3202</v>
      </c>
      <c r="AN651">
        <v>-11.28</v>
      </c>
      <c r="AO651" t="s">
        <v>3202</v>
      </c>
      <c r="AP651">
        <v>-4.3958775938811E-2</v>
      </c>
      <c r="AQ651">
        <f>(Table2[[#This Row],[Sharpe Ratio]]-AVERAGE(Table2[Sharpe Ratio]))/_xlfn.STDEV.P(Table2[Sharpe Ratio])</f>
        <v>-1.2706063829992928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-4.2606655336242643</v>
      </c>
      <c r="AS651">
        <f>_xlfn.RANK.AVG(Table2[[#This Row],[1Y Return vs Nifty Z-Score]],Table2[1Y Return vs Nifty Z-Score])</f>
        <v>680</v>
      </c>
      <c r="AT651">
        <f>_xlfn.RANK.AVG(Table2[[#This Row],[6M Return vs Nifty Z-Score]],Table2[6M Return vs Nifty Z-Score])</f>
        <v>463</v>
      </c>
      <c r="AU651">
        <f>_xlfn.RANK.AVG(Table2[[#This Row],[Sharpe Ratio Z-Score]],Table2[Sharpe Ratio Z-Score])</f>
        <v>661</v>
      </c>
      <c r="AV651">
        <f>(Table2[[#This Row],[Rank 1Y]]+Table2[[#This Row],[Rank 6M]]+Table2[[#This Row],[Rank Sharpe]])/3</f>
        <v>601.33333333333337</v>
      </c>
    </row>
    <row r="652" spans="1:48" x14ac:dyDescent="0.3">
      <c r="A652" t="s">
        <v>2003</v>
      </c>
      <c r="B652" t="s">
        <v>2004</v>
      </c>
      <c r="C652" t="s">
        <v>3162</v>
      </c>
      <c r="D652" t="s">
        <v>54</v>
      </c>
      <c r="E652">
        <v>3440.2398905999999</v>
      </c>
      <c r="F652">
        <v>373.2</v>
      </c>
      <c r="G652">
        <v>-17.384151580700401</v>
      </c>
      <c r="H652">
        <f>(Table2[[#This Row],[1Y Return vs Nifty]]-AVERAGE(Table2[1Y Return vs Nifty]))/_xlfn.STDEV.P(Table2[1Y Return vs Nifty])</f>
        <v>-0.75925474000522519</v>
      </c>
      <c r="I652">
        <v>12.9967305040824</v>
      </c>
      <c r="J652">
        <f>(Table2[[#This Row],[1M Return vs Nifty]]-AVERAGE(Table2[1M Return vs Nifty]))/_xlfn.STDEV.P(Table2[1M Return vs Nifty])</f>
        <v>1.2695174786013947</v>
      </c>
      <c r="K652">
        <v>-3.3696109845662798</v>
      </c>
      <c r="L652">
        <f>(Table2[[#This Row],[6M Return vs Nifty]]-AVERAGE(Table2[6M Return vs Nifty]))/_xlfn.STDEV.P(Table2[6M Return vs Nifty])</f>
        <v>-0.56295453660658779</v>
      </c>
      <c r="M652">
        <v>-0.59826905998150703</v>
      </c>
      <c r="N652">
        <f>(Table2[[#This Row],[1W Return vs Nifty]]-AVERAGE(Table2[1W Return vs Nifty]))/_xlfn.STDEV.P(Table2[1W Return vs Nifty])</f>
        <v>0.32209013433437522</v>
      </c>
      <c r="O652">
        <v>362.44</v>
      </c>
      <c r="P652">
        <v>348.00899350992802</v>
      </c>
      <c r="Q652">
        <v>342.04046856474798</v>
      </c>
      <c r="R652">
        <v>60.0077471360852</v>
      </c>
      <c r="S652" s="1">
        <f>(Table2[[#This Row],[Close Price]]-Table2[[#This Row],[20D EMA]])/Table2[[#This Row],[20D EMA]]</f>
        <v>2.9687672442335257E-2</v>
      </c>
      <c r="T652" s="1">
        <f>(Table2[[#This Row],[Close Price]]-Table2[[#This Row],[50D EMA]])/Table2[[#This Row],[50D EMA]]</f>
        <v>7.2386078980321872E-2</v>
      </c>
      <c r="U652" s="1">
        <f>(Table2[[#This Row],[Close Price]]-Table2[[#This Row],[200D EMA]])/Table2[[#This Row],[200D EMA]]</f>
        <v>9.1098961377295423E-2</v>
      </c>
      <c r="V652">
        <v>1.17299722945964</v>
      </c>
      <c r="W652">
        <v>372</v>
      </c>
      <c r="X652">
        <v>380.65</v>
      </c>
      <c r="Y652">
        <v>371.2</v>
      </c>
      <c r="Z652">
        <v>385.75</v>
      </c>
      <c r="AA652">
        <v>355.35</v>
      </c>
      <c r="AB652">
        <v>387.55</v>
      </c>
      <c r="AC652" s="1">
        <f>(Table2[[#This Row],[Close Price]]/Table2[[#This Row],[Day Low]])-1</f>
        <v>3.225806451612856E-3</v>
      </c>
      <c r="AD652" s="1">
        <f>(Table2[[#This Row],[Day High]]/Table2[[#This Row],[Close Price]])-1</f>
        <v>1.9962486602357998E-2</v>
      </c>
      <c r="AE652" s="1">
        <f>(Table2[[#This Row],[Close Price]]/Table2[[#This Row],[Current Week Low]])-1</f>
        <v>5.3879310344826514E-3</v>
      </c>
      <c r="AF652" s="1">
        <f>(Table2[[#This Row],[Current Week High]]/Table2[[#This Row],[Close Price]])-1</f>
        <v>3.3628081457663495E-2</v>
      </c>
      <c r="AG652" s="1">
        <f>(Table2[[#This Row],[Close Price]]/Table2[[#This Row],[Current Month Low]])-1</f>
        <v>5.023216547066256E-2</v>
      </c>
      <c r="AH652" s="1">
        <f>(Table2[[#This Row],[Current Month High]]/Table2[[#This Row],[Close Price]])-1</f>
        <v>3.8451232583065487E-2</v>
      </c>
      <c r="AI652">
        <v>11.2004287245444</v>
      </c>
      <c r="AJ652">
        <v>30.216329378925298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-0.05</v>
      </c>
      <c r="AM652" t="s">
        <v>3202</v>
      </c>
      <c r="AN652">
        <v>2.36</v>
      </c>
      <c r="AO652" t="s">
        <v>3203</v>
      </c>
      <c r="AP652">
        <v>-7.5156341432038004E-2</v>
      </c>
      <c r="AQ652">
        <f>(Table2[[#This Row],[Sharpe Ratio]]-AVERAGE(Table2[Sharpe Ratio]))/_xlfn.STDEV.P(Table2[Sharpe Ratio])</f>
        <v>-1.6348779343646016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-1.3654795980406444</v>
      </c>
      <c r="AS652">
        <f>_xlfn.RANK.AVG(Table2[[#This Row],[1Y Return vs Nifty Z-Score]],Table2[1Y Return vs Nifty Z-Score])</f>
        <v>587</v>
      </c>
      <c r="AT652">
        <f>_xlfn.RANK.AVG(Table2[[#This Row],[6M Return vs Nifty Z-Score]],Table2[6M Return vs Nifty Z-Score])</f>
        <v>516</v>
      </c>
      <c r="AU652">
        <f>_xlfn.RANK.AVG(Table2[[#This Row],[Sharpe Ratio Z-Score]],Table2[Sharpe Ratio Z-Score])</f>
        <v>701</v>
      </c>
      <c r="AV652">
        <f>(Table2[[#This Row],[Rank 1Y]]+Table2[[#This Row],[Rank 6M]]+Table2[[#This Row],[Rank Sharpe]])/3</f>
        <v>601.33333333333337</v>
      </c>
    </row>
    <row r="653" spans="1:48" x14ac:dyDescent="0.3">
      <c r="A653" t="s">
        <v>22</v>
      </c>
      <c r="B653" t="s">
        <v>23</v>
      </c>
      <c r="C653" t="s">
        <v>3158</v>
      </c>
      <c r="D653" t="s">
        <v>24</v>
      </c>
      <c r="E653">
        <v>1270504.8724388799</v>
      </c>
      <c r="F653">
        <v>1666.6</v>
      </c>
      <c r="G653">
        <v>-25.173270531505398</v>
      </c>
      <c r="H653">
        <f>(Table2[[#This Row],[1Y Return vs Nifty]]-AVERAGE(Table2[1Y Return vs Nifty]))/_xlfn.STDEV.P(Table2[1Y Return vs Nifty])</f>
        <v>-0.8879297498378026</v>
      </c>
      <c r="I653">
        <v>-4.9410687279858099</v>
      </c>
      <c r="J653">
        <f>(Table2[[#This Row],[1M Return vs Nifty]]-AVERAGE(Table2[1M Return vs Nifty]))/_xlfn.STDEV.P(Table2[1M Return vs Nifty])</f>
        <v>-0.42721099423925901</v>
      </c>
      <c r="K653">
        <v>0.51628300237623004</v>
      </c>
      <c r="L653">
        <f>(Table2[[#This Row],[6M Return vs Nifty]]-AVERAGE(Table2[6M Return vs Nifty]))/_xlfn.STDEV.P(Table2[6M Return vs Nifty])</f>
        <v>-0.44232121204674707</v>
      </c>
      <c r="M653">
        <v>-1.1274833203344401</v>
      </c>
      <c r="N653">
        <f>(Table2[[#This Row],[1W Return vs Nifty]]-AVERAGE(Table2[1W Return vs Nifty]))/_xlfn.STDEV.P(Table2[1W Return vs Nifty])</f>
        <v>0.19955381719376547</v>
      </c>
      <c r="O653">
        <v>1640.54</v>
      </c>
      <c r="P653">
        <v>1627.95381912329</v>
      </c>
      <c r="Q653">
        <v>1578.6602646143001</v>
      </c>
      <c r="R653">
        <v>69.318315774688202</v>
      </c>
      <c r="S653" s="1">
        <f>(Table2[[#This Row],[Close Price]]-Table2[[#This Row],[20D EMA]])/Table2[[#This Row],[20D EMA]]</f>
        <v>1.5885013471174093E-2</v>
      </c>
      <c r="T653" s="1">
        <f>(Table2[[#This Row],[Close Price]]-Table2[[#This Row],[50D EMA]])/Table2[[#This Row],[50D EMA]]</f>
        <v>2.3739113740660157E-2</v>
      </c>
      <c r="U653" s="1">
        <f>(Table2[[#This Row],[Close Price]]-Table2[[#This Row],[200D EMA]])/Table2[[#This Row],[200D EMA]]</f>
        <v>5.5705294772327302E-2</v>
      </c>
      <c r="V653">
        <v>1.45666549320559</v>
      </c>
      <c r="W653">
        <v>1647.05</v>
      </c>
      <c r="X653">
        <v>1670</v>
      </c>
      <c r="Y653">
        <v>1630.1</v>
      </c>
      <c r="Z653">
        <v>1670</v>
      </c>
      <c r="AA653">
        <v>1623.2</v>
      </c>
      <c r="AB653">
        <v>1670</v>
      </c>
      <c r="AC653" s="1">
        <f>(Table2[[#This Row],[Close Price]]/Table2[[#This Row],[Day Low]])-1</f>
        <v>1.1869706444855854E-2</v>
      </c>
      <c r="AD653" s="1">
        <f>(Table2[[#This Row],[Day High]]/Table2[[#This Row],[Close Price]])-1</f>
        <v>2.0400816032641877E-3</v>
      </c>
      <c r="AE653" s="1">
        <f>(Table2[[#This Row],[Close Price]]/Table2[[#This Row],[Current Week Low]])-1</f>
        <v>2.2391264339611139E-2</v>
      </c>
      <c r="AF653" s="1">
        <f>(Table2[[#This Row],[Current Week High]]/Table2[[#This Row],[Close Price]])-1</f>
        <v>2.0400816032641877E-3</v>
      </c>
      <c r="AG653" s="1">
        <f>(Table2[[#This Row],[Close Price]]/Table2[[#This Row],[Current Month Low]])-1</f>
        <v>2.6737309019221112E-2</v>
      </c>
      <c r="AH653" s="1">
        <f>(Table2[[#This Row],[Current Month High]]/Table2[[#This Row],[Close Price]])-1</f>
        <v>2.0400816032641877E-3</v>
      </c>
      <c r="AI653">
        <v>7.64430577223089</v>
      </c>
      <c r="AJ653">
        <v>22.225074254702701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-0.01</v>
      </c>
      <c r="AM653" t="s">
        <v>3202</v>
      </c>
      <c r="AN653">
        <v>1.76</v>
      </c>
      <c r="AO653" t="s">
        <v>3203</v>
      </c>
      <c r="AP653">
        <v>-7.5910678751522007E-2</v>
      </c>
      <c r="AQ653">
        <f>(Table2[[#This Row],[Sharpe Ratio]]-AVERAGE(Table2[Sharpe Ratio]))/_xlfn.STDEV.P(Table2[Sharpe Ratio])</f>
        <v>-1.6436857891211156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-3.2015939280511589</v>
      </c>
      <c r="AS653">
        <f>_xlfn.RANK.AVG(Table2[[#This Row],[1Y Return vs Nifty Z-Score]],Table2[1Y Return vs Nifty Z-Score])</f>
        <v>633</v>
      </c>
      <c r="AT653">
        <f>_xlfn.RANK.AVG(Table2[[#This Row],[6M Return vs Nifty Z-Score]],Table2[6M Return vs Nifty Z-Score])</f>
        <v>468</v>
      </c>
      <c r="AU653">
        <f>_xlfn.RANK.AVG(Table2[[#This Row],[Sharpe Ratio Z-Score]],Table2[Sharpe Ratio Z-Score])</f>
        <v>704</v>
      </c>
      <c r="AV653">
        <f>(Table2[[#This Row],[Rank 1Y]]+Table2[[#This Row],[Rank 6M]]+Table2[[#This Row],[Rank Sharpe]])/3</f>
        <v>601.66666666666663</v>
      </c>
    </row>
    <row r="654" spans="1:48" x14ac:dyDescent="0.3">
      <c r="A654" t="s">
        <v>314</v>
      </c>
      <c r="B654" t="s">
        <v>315</v>
      </c>
      <c r="C654" t="s">
        <v>3156</v>
      </c>
      <c r="D654" t="s">
        <v>190</v>
      </c>
      <c r="E654">
        <v>88622.696488140005</v>
      </c>
      <c r="F654">
        <v>805.8</v>
      </c>
      <c r="G654">
        <v>-1.6201145495653</v>
      </c>
      <c r="H654">
        <f>(Table2[[#This Row],[1Y Return vs Nifty]]-AVERAGE(Table2[1Y Return vs Nifty]))/_xlfn.STDEV.P(Table2[1Y Return vs Nifty])</f>
        <v>-0.49883534818520558</v>
      </c>
      <c r="I654">
        <v>-8.46985352649296</v>
      </c>
      <c r="J654">
        <f>(Table2[[#This Row],[1M Return vs Nifty]]-AVERAGE(Table2[1M Return vs Nifty]))/_xlfn.STDEV.P(Table2[1M Return vs Nifty])</f>
        <v>-0.76099718309627473</v>
      </c>
      <c r="K654">
        <v>-30.1756577549952</v>
      </c>
      <c r="L654">
        <f>(Table2[[#This Row],[6M Return vs Nifty]]-AVERAGE(Table2[6M Return vs Nifty]))/_xlfn.STDEV.P(Table2[6M Return vs Nifty])</f>
        <v>-1.3951189114169658</v>
      </c>
      <c r="M654">
        <v>-6.73069672240584</v>
      </c>
      <c r="N654">
        <f>(Table2[[#This Row],[1W Return vs Nifty]]-AVERAGE(Table2[1W Return vs Nifty]))/_xlfn.STDEV.P(Table2[1W Return vs Nifty])</f>
        <v>-1.0978358903036183</v>
      </c>
      <c r="O654">
        <v>838.35</v>
      </c>
      <c r="P654">
        <v>864.48060451505501</v>
      </c>
      <c r="Q654">
        <v>926.05933690600898</v>
      </c>
      <c r="R654">
        <v>23.197777343119199</v>
      </c>
      <c r="S654" s="1">
        <f>(Table2[[#This Row],[Close Price]]-Table2[[#This Row],[20D EMA]])/Table2[[#This Row],[20D EMA]]</f>
        <v>-3.8826265879406054E-2</v>
      </c>
      <c r="T654" s="1">
        <f>(Table2[[#This Row],[Close Price]]-Table2[[#This Row],[50D EMA]])/Table2[[#This Row],[50D EMA]]</f>
        <v>-6.7879607950224546E-2</v>
      </c>
      <c r="U654" s="1">
        <f>(Table2[[#This Row],[Close Price]]-Table2[[#This Row],[200D EMA]])/Table2[[#This Row],[200D EMA]]</f>
        <v>-0.1298613729308091</v>
      </c>
      <c r="V654">
        <v>0.66434295582717096</v>
      </c>
      <c r="W654">
        <v>798</v>
      </c>
      <c r="X654">
        <v>813.9</v>
      </c>
      <c r="Y654">
        <v>798</v>
      </c>
      <c r="Z654">
        <v>830.4</v>
      </c>
      <c r="AA654">
        <v>798</v>
      </c>
      <c r="AB654">
        <v>858.95</v>
      </c>
      <c r="AC654" s="1">
        <f>(Table2[[#This Row],[Close Price]]/Table2[[#This Row],[Day Low]])-1</f>
        <v>9.7744360902254357E-3</v>
      </c>
      <c r="AD654" s="1">
        <f>(Table2[[#This Row],[Day High]]/Table2[[#This Row],[Close Price]])-1</f>
        <v>1.0052122114668771E-2</v>
      </c>
      <c r="AE654" s="1">
        <f>(Table2[[#This Row],[Close Price]]/Table2[[#This Row],[Current Week Low]])-1</f>
        <v>9.7744360902254357E-3</v>
      </c>
      <c r="AF654" s="1">
        <f>(Table2[[#This Row],[Current Week High]]/Table2[[#This Row],[Close Price]])-1</f>
        <v>3.0528667163067791E-2</v>
      </c>
      <c r="AG654" s="1">
        <f>(Table2[[#This Row],[Close Price]]/Table2[[#This Row],[Current Month Low]])-1</f>
        <v>9.7744360902254357E-3</v>
      </c>
      <c r="AH654" s="1">
        <f>(Table2[[#This Row],[Current Month High]]/Table2[[#This Row],[Close Price]])-1</f>
        <v>6.595929511044929E-2</v>
      </c>
      <c r="AI654">
        <v>56.291883842144401</v>
      </c>
      <c r="AJ654">
        <v>54.367816091953998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-0.14000000000000001</v>
      </c>
      <c r="AM654" t="s">
        <v>3202</v>
      </c>
      <c r="AN654">
        <v>-5.9</v>
      </c>
      <c r="AO654" t="s">
        <v>3202</v>
      </c>
      <c r="AP654">
        <v>-1.4221545055472001E-2</v>
      </c>
      <c r="AQ654">
        <f>(Table2[[#This Row],[Sharpe Ratio]]-AVERAGE(Table2[Sharpe Ratio]))/_xlfn.STDEV.P(Table2[Sharpe Ratio])</f>
        <v>-0.92338610936819865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480</v>
      </c>
      <c r="AT654">
        <f>_xlfn.RANK.AVG(Table2[[#This Row],[6M Return vs Nifty Z-Score]],Table2[6M Return vs Nifty Z-Score])</f>
        <v>718</v>
      </c>
      <c r="AU654">
        <f>_xlfn.RANK.AVG(Table2[[#This Row],[Sharpe Ratio Z-Score]],Table2[Sharpe Ratio Z-Score])</f>
        <v>610</v>
      </c>
      <c r="AV654">
        <f>(Table2[[#This Row],[Rank 1Y]]+Table2[[#This Row],[Rank 6M]]+Table2[[#This Row],[Rank Sharpe]])/3</f>
        <v>602.66666666666663</v>
      </c>
    </row>
    <row r="655" spans="1:48" x14ac:dyDescent="0.3">
      <c r="A655" t="s">
        <v>214</v>
      </c>
      <c r="B655" t="s">
        <v>215</v>
      </c>
      <c r="C655" t="s">
        <v>3163</v>
      </c>
      <c r="D655" t="s">
        <v>216</v>
      </c>
      <c r="E655">
        <v>121113.315966439</v>
      </c>
      <c r="F655">
        <v>1008.2</v>
      </c>
      <c r="G655">
        <v>-8.6959944769113005</v>
      </c>
      <c r="H655">
        <f>(Table2[[#This Row],[1Y Return vs Nifty]]-AVERAGE(Table2[1Y Return vs Nifty]))/_xlfn.STDEV.P(Table2[1Y Return vs Nifty])</f>
        <v>-0.61572776245900307</v>
      </c>
      <c r="I655">
        <v>-9.8517519812390901</v>
      </c>
      <c r="J655">
        <f>(Table2[[#This Row],[1M Return vs Nifty]]-AVERAGE(Table2[1M Return vs Nifty]))/_xlfn.STDEV.P(Table2[1M Return vs Nifty])</f>
        <v>-0.89171034497348678</v>
      </c>
      <c r="K655">
        <v>-16.4702710683815</v>
      </c>
      <c r="L655">
        <f>(Table2[[#This Row],[6M Return vs Nifty]]-AVERAGE(Table2[6M Return vs Nifty]))/_xlfn.STDEV.P(Table2[6M Return vs Nifty])</f>
        <v>-0.96965018634625022</v>
      </c>
      <c r="M655">
        <v>-4.16064922526225</v>
      </c>
      <c r="N655">
        <f>(Table2[[#This Row],[1W Return vs Nifty]]-AVERAGE(Table2[1W Return vs Nifty]))/_xlfn.STDEV.P(Table2[1W Return vs Nifty])</f>
        <v>-0.50275715042537994</v>
      </c>
      <c r="O655">
        <v>1032.25</v>
      </c>
      <c r="P655">
        <v>1047.9664856782499</v>
      </c>
      <c r="Q655">
        <v>1055.4385897987399</v>
      </c>
      <c r="R655">
        <v>42.495679429988201</v>
      </c>
      <c r="S655" s="1">
        <f>(Table2[[#This Row],[Close Price]]-Table2[[#This Row],[20D EMA]])/Table2[[#This Row],[20D EMA]]</f>
        <v>-2.3298619520464959E-2</v>
      </c>
      <c r="T655" s="1">
        <f>(Table2[[#This Row],[Close Price]]-Table2[[#This Row],[50D EMA]])/Table2[[#This Row],[50D EMA]]</f>
        <v>-3.7946333419730277E-2</v>
      </c>
      <c r="U655" s="1">
        <f>(Table2[[#This Row],[Close Price]]-Table2[[#This Row],[200D EMA]])/Table2[[#This Row],[200D EMA]]</f>
        <v>-4.4757307772636735E-2</v>
      </c>
      <c r="V655">
        <v>0.70129039828937001</v>
      </c>
      <c r="W655">
        <v>990</v>
      </c>
      <c r="X655">
        <v>1012</v>
      </c>
      <c r="Y655">
        <v>968.3</v>
      </c>
      <c r="Z655">
        <v>1020</v>
      </c>
      <c r="AA655">
        <v>968.3</v>
      </c>
      <c r="AB655">
        <v>1049</v>
      </c>
      <c r="AC655" s="1">
        <f>(Table2[[#This Row],[Close Price]]/Table2[[#This Row],[Day Low]])-1</f>
        <v>1.8383838383838391E-2</v>
      </c>
      <c r="AD655" s="1">
        <f>(Table2[[#This Row],[Day High]]/Table2[[#This Row],[Close Price]])-1</f>
        <v>3.7690934338423521E-3</v>
      </c>
      <c r="AE655" s="1">
        <f>(Table2[[#This Row],[Close Price]]/Table2[[#This Row],[Current Week Low]])-1</f>
        <v>4.1206237736238771E-2</v>
      </c>
      <c r="AF655" s="1">
        <f>(Table2[[#This Row],[Current Week High]]/Table2[[#This Row],[Close Price]])-1</f>
        <v>1.170402697877404E-2</v>
      </c>
      <c r="AG655" s="1">
        <f>(Table2[[#This Row],[Close Price]]/Table2[[#This Row],[Current Month Low]])-1</f>
        <v>4.1206237736238771E-2</v>
      </c>
      <c r="AH655" s="1">
        <f>(Table2[[#This Row],[Current Month High]]/Table2[[#This Row],[Close Price]])-1</f>
        <v>4.0468161079150855E-2</v>
      </c>
      <c r="AI655">
        <v>33.7036302320967</v>
      </c>
      <c r="AJ655">
        <v>46.967930029154502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-0.06</v>
      </c>
      <c r="AM655" t="s">
        <v>3202</v>
      </c>
      <c r="AN655">
        <v>-3.63</v>
      </c>
      <c r="AO655" t="s">
        <v>3202</v>
      </c>
      <c r="AP655">
        <v>-3.2094266038923E-2</v>
      </c>
      <c r="AQ655">
        <f>(Table2[[#This Row],[Sharpe Ratio]]-AVERAGE(Table2[Sharpe Ratio]))/_xlfn.STDEV.P(Table2[Sharpe Ratio])</f>
        <v>-1.1320730276206641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527</v>
      </c>
      <c r="AT655">
        <f>_xlfn.RANK.AVG(Table2[[#This Row],[6M Return vs Nifty Z-Score]],Table2[6M Return vs Nifty Z-Score])</f>
        <v>640</v>
      </c>
      <c r="AU655">
        <f>_xlfn.RANK.AVG(Table2[[#This Row],[Sharpe Ratio Z-Score]],Table2[Sharpe Ratio Z-Score])</f>
        <v>645</v>
      </c>
      <c r="AV655">
        <f>(Table2[[#This Row],[Rank 1Y]]+Table2[[#This Row],[Rank 6M]]+Table2[[#This Row],[Rank Sharpe]])/3</f>
        <v>604</v>
      </c>
    </row>
    <row r="656" spans="1:48" x14ac:dyDescent="0.3">
      <c r="A656" t="s">
        <v>1647</v>
      </c>
      <c r="B656" t="s">
        <v>1648</v>
      </c>
      <c r="C656" t="s">
        <v>3170</v>
      </c>
      <c r="D656" t="s">
        <v>258</v>
      </c>
      <c r="E656">
        <v>5464.902735015</v>
      </c>
      <c r="F656">
        <v>1776.65</v>
      </c>
      <c r="G656">
        <v>-59.256746756365203</v>
      </c>
      <c r="H656">
        <f>(Table2[[#This Row],[1Y Return vs Nifty]]-AVERAGE(Table2[1Y Return vs Nifty]))/_xlfn.STDEV.P(Table2[1Y Return vs Nifty])</f>
        <v>-1.4509833719562584</v>
      </c>
      <c r="I656">
        <v>-6.6573188359067998</v>
      </c>
      <c r="J656">
        <f>(Table2[[#This Row],[1M Return vs Nifty]]-AVERAGE(Table2[1M Return vs Nifty]))/_xlfn.STDEV.P(Table2[1M Return vs Nifty])</f>
        <v>-0.58955033068469409</v>
      </c>
      <c r="K656">
        <v>-11.313266090304801</v>
      </c>
      <c r="L656">
        <f>(Table2[[#This Row],[6M Return vs Nifty]]-AVERAGE(Table2[6M Return vs Nifty]))/_xlfn.STDEV.P(Table2[6M Return vs Nifty])</f>
        <v>-0.80955661267505363</v>
      </c>
      <c r="M656">
        <v>-3.30992791661519</v>
      </c>
      <c r="N656">
        <f>(Table2[[#This Row],[1W Return vs Nifty]]-AVERAGE(Table2[1W Return vs Nifty]))/_xlfn.STDEV.P(Table2[1W Return vs Nifty])</f>
        <v>-0.30577784755260734</v>
      </c>
      <c r="O656">
        <v>1795.08</v>
      </c>
      <c r="P656">
        <v>1822.92424799676</v>
      </c>
      <c r="Q656">
        <v>1919.6341798942599</v>
      </c>
      <c r="R656">
        <v>43.862913389127101</v>
      </c>
      <c r="S656" s="1">
        <f>(Table2[[#This Row],[Close Price]]-Table2[[#This Row],[20D EMA]])/Table2[[#This Row],[20D EMA]]</f>
        <v>-1.0266951890723443E-2</v>
      </c>
      <c r="T656" s="1">
        <f>(Table2[[#This Row],[Close Price]]-Table2[[#This Row],[50D EMA]])/Table2[[#This Row],[50D EMA]]</f>
        <v>-2.5384624757507815E-2</v>
      </c>
      <c r="U656" s="1">
        <f>(Table2[[#This Row],[Close Price]]-Table2[[#This Row],[200D EMA]])/Table2[[#This Row],[200D EMA]]</f>
        <v>-7.4485118775149059E-2</v>
      </c>
      <c r="V656">
        <v>0.39585676543390103</v>
      </c>
      <c r="W656">
        <v>1770</v>
      </c>
      <c r="X656">
        <v>1818</v>
      </c>
      <c r="Y656">
        <v>1752.65</v>
      </c>
      <c r="Z656">
        <v>1818</v>
      </c>
      <c r="AA656">
        <v>1752.65</v>
      </c>
      <c r="AB656">
        <v>1842</v>
      </c>
      <c r="AC656" s="1">
        <f>(Table2[[#This Row],[Close Price]]/Table2[[#This Row],[Day Low]])-1</f>
        <v>3.7570621468927534E-3</v>
      </c>
      <c r="AD656" s="1">
        <f>(Table2[[#This Row],[Day High]]/Table2[[#This Row],[Close Price]])-1</f>
        <v>2.3274139532265758E-2</v>
      </c>
      <c r="AE656" s="1">
        <f>(Table2[[#This Row],[Close Price]]/Table2[[#This Row],[Current Week Low]])-1</f>
        <v>1.3693549767495039E-2</v>
      </c>
      <c r="AF656" s="1">
        <f>(Table2[[#This Row],[Current Week High]]/Table2[[#This Row],[Close Price]])-1</f>
        <v>2.3274139532265758E-2</v>
      </c>
      <c r="AG656" s="1">
        <f>(Table2[[#This Row],[Close Price]]/Table2[[#This Row],[Current Month Low]])-1</f>
        <v>1.3693549767495039E-2</v>
      </c>
      <c r="AH656" s="1">
        <f>(Table2[[#This Row],[Current Month High]]/Table2[[#This Row],[Close Price]])-1</f>
        <v>3.6782709031041527E-2</v>
      </c>
      <c r="AI656">
        <v>60.414262797962401</v>
      </c>
      <c r="AJ656">
        <v>11.040625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-0.09</v>
      </c>
      <c r="AM656" t="s">
        <v>3202</v>
      </c>
      <c r="AN656">
        <v>-1.29</v>
      </c>
      <c r="AO656" t="s">
        <v>3202</v>
      </c>
      <c r="AP656">
        <v>1.4373800582174001E-2</v>
      </c>
      <c r="AQ656">
        <f>(Table2[[#This Row],[Sharpe Ratio]]-AVERAGE(Table2[Sharpe Ratio]))/_xlfn.STDEV.P(Table2[Sharpe Ratio])</f>
        <v>-0.5894988091070954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731</v>
      </c>
      <c r="AT656">
        <f>_xlfn.RANK.AVG(Table2[[#This Row],[6M Return vs Nifty Z-Score]],Table2[6M Return vs Nifty Z-Score])</f>
        <v>588</v>
      </c>
      <c r="AU656">
        <f>_xlfn.RANK.AVG(Table2[[#This Row],[Sharpe Ratio Z-Score]],Table2[Sharpe Ratio Z-Score])</f>
        <v>494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943</v>
      </c>
      <c r="B657" t="s">
        <v>944</v>
      </c>
      <c r="C657" t="s">
        <v>3158</v>
      </c>
      <c r="D657" t="s">
        <v>553</v>
      </c>
      <c r="E657">
        <v>16161.24836424</v>
      </c>
      <c r="F657">
        <v>323.64999999999998</v>
      </c>
      <c r="G657">
        <v>-7.1838631131253097</v>
      </c>
      <c r="H657">
        <f>(Table2[[#This Row],[1Y Return vs Nifty]]-AVERAGE(Table2[1Y Return vs Nifty]))/_xlfn.STDEV.P(Table2[1Y Return vs Nifty])</f>
        <v>-0.59074759213008521</v>
      </c>
      <c r="I657">
        <v>-0.15849821513764201</v>
      </c>
      <c r="J657">
        <f>(Table2[[#This Row],[1M Return vs Nifty]]-AVERAGE(Table2[1M Return vs Nifty]))/_xlfn.STDEV.P(Table2[1M Return vs Nifty])</f>
        <v>2.5170229205953736E-2</v>
      </c>
      <c r="K657">
        <v>-16.535742665552501</v>
      </c>
      <c r="L657">
        <f>(Table2[[#This Row],[6M Return vs Nifty]]-AVERAGE(Table2[6M Return vs Nifty]))/_xlfn.STDEV.P(Table2[6M Return vs Nifty])</f>
        <v>-0.97168268040232064</v>
      </c>
      <c r="M657">
        <v>-0.61131714891258904</v>
      </c>
      <c r="N657">
        <f>(Table2[[#This Row],[1W Return vs Nifty]]-AVERAGE(Table2[1W Return vs Nifty]))/_xlfn.STDEV.P(Table2[1W Return vs Nifty])</f>
        <v>0.31906892934592374</v>
      </c>
      <c r="O657">
        <v>319.37</v>
      </c>
      <c r="P657">
        <v>319.24745937011897</v>
      </c>
      <c r="Q657">
        <v>318.09798563788598</v>
      </c>
      <c r="R657">
        <v>56.266663686082303</v>
      </c>
      <c r="S657" s="1">
        <f>(Table2[[#This Row],[Close Price]]-Table2[[#This Row],[20D EMA]])/Table2[[#This Row],[20D EMA]]</f>
        <v>1.3401383974700105E-2</v>
      </c>
      <c r="T657" s="1">
        <f>(Table2[[#This Row],[Close Price]]-Table2[[#This Row],[50D EMA]])/Table2[[#This Row],[50D EMA]]</f>
        <v>1.3790370136593398E-2</v>
      </c>
      <c r="U657" s="1">
        <f>(Table2[[#This Row],[Close Price]]-Table2[[#This Row],[200D EMA]])/Table2[[#This Row],[200D EMA]]</f>
        <v>1.7453786609118154E-2</v>
      </c>
      <c r="V657">
        <v>1.3242838406319899</v>
      </c>
      <c r="W657">
        <v>319.10000000000002</v>
      </c>
      <c r="X657">
        <v>324.5</v>
      </c>
      <c r="Y657">
        <v>312.05</v>
      </c>
      <c r="Z657">
        <v>328.05</v>
      </c>
      <c r="AA657">
        <v>312.05</v>
      </c>
      <c r="AB657">
        <v>335.9</v>
      </c>
      <c r="AC657" s="1">
        <f>(Table2[[#This Row],[Close Price]]/Table2[[#This Row],[Day Low]])-1</f>
        <v>1.4258853024130325E-2</v>
      </c>
      <c r="AD657" s="1">
        <f>(Table2[[#This Row],[Day High]]/Table2[[#This Row],[Close Price]])-1</f>
        <v>2.626293835934046E-3</v>
      </c>
      <c r="AE657" s="1">
        <f>(Table2[[#This Row],[Close Price]]/Table2[[#This Row],[Current Week Low]])-1</f>
        <v>3.7173529883031353E-2</v>
      </c>
      <c r="AF657" s="1">
        <f>(Table2[[#This Row],[Current Week High]]/Table2[[#This Row],[Close Price]])-1</f>
        <v>1.3594932797775572E-2</v>
      </c>
      <c r="AG657" s="1">
        <f>(Table2[[#This Row],[Close Price]]/Table2[[#This Row],[Current Month Low]])-1</f>
        <v>3.7173529883031353E-2</v>
      </c>
      <c r="AH657" s="1">
        <f>(Table2[[#This Row],[Current Month High]]/Table2[[#This Row],[Close Price]])-1</f>
        <v>3.784952881198822E-2</v>
      </c>
      <c r="AI657">
        <v>21.1184921983624</v>
      </c>
      <c r="AJ657">
        <v>22.132075471698101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-0.05</v>
      </c>
      <c r="AM657" t="s">
        <v>3202</v>
      </c>
      <c r="AN657">
        <v>5.34</v>
      </c>
      <c r="AO657" t="s">
        <v>3203</v>
      </c>
      <c r="AP657">
        <v>-3.6880955073784E-2</v>
      </c>
      <c r="AQ657">
        <f>(Table2[[#This Row],[Sharpe Ratio]]-AVERAGE(Table2[Sharpe Ratio]))/_xlfn.STDEV.P(Table2[Sharpe Ratio])</f>
        <v>-1.1879637554087241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-2.4061548693892525</v>
      </c>
      <c r="AS657">
        <f>_xlfn.RANK.AVG(Table2[[#This Row],[1Y Return vs Nifty Z-Score]],Table2[1Y Return vs Nifty Z-Score])</f>
        <v>519</v>
      </c>
      <c r="AT657">
        <f>_xlfn.RANK.AVG(Table2[[#This Row],[6M Return vs Nifty Z-Score]],Table2[6M Return vs Nifty Z-Score])</f>
        <v>641</v>
      </c>
      <c r="AU657">
        <f>_xlfn.RANK.AVG(Table2[[#This Row],[Sharpe Ratio Z-Score]],Table2[Sharpe Ratio Z-Score])</f>
        <v>653</v>
      </c>
      <c r="AV657">
        <f>(Table2[[#This Row],[Rank 1Y]]+Table2[[#This Row],[Rank 6M]]+Table2[[#This Row],[Rank Sharpe]])/3</f>
        <v>604.33333333333337</v>
      </c>
    </row>
    <row r="658" spans="1:48" x14ac:dyDescent="0.3">
      <c r="A658" t="s">
        <v>1361</v>
      </c>
      <c r="B658" t="s">
        <v>1362</v>
      </c>
      <c r="C658" t="s">
        <v>3157</v>
      </c>
      <c r="D658" t="s">
        <v>21</v>
      </c>
      <c r="E658">
        <v>8381.9301677999993</v>
      </c>
      <c r="F658">
        <v>2715.3</v>
      </c>
      <c r="G658">
        <v>-13.836031854280799</v>
      </c>
      <c r="H658">
        <f>(Table2[[#This Row],[1Y Return vs Nifty]]-AVERAGE(Table2[1Y Return vs Nifty]))/_xlfn.STDEV.P(Table2[1Y Return vs Nifty])</f>
        <v>-0.70064036480210656</v>
      </c>
      <c r="I658">
        <v>-6.49042708004876</v>
      </c>
      <c r="J658">
        <f>(Table2[[#This Row],[1M Return vs Nifty]]-AVERAGE(Table2[1M Return vs Nifty]))/_xlfn.STDEV.P(Table2[1M Return vs Nifty])</f>
        <v>-0.57376411352487267</v>
      </c>
      <c r="K658">
        <v>-13.286964365345399</v>
      </c>
      <c r="L658">
        <f>(Table2[[#This Row],[6M Return vs Nifty]]-AVERAGE(Table2[6M Return vs Nifty]))/_xlfn.STDEV.P(Table2[6M Return vs Nifty])</f>
        <v>-0.87082791482488575</v>
      </c>
      <c r="M658">
        <v>-8.0435556174870708</v>
      </c>
      <c r="N658">
        <f>(Table2[[#This Row],[1W Return vs Nifty]]-AVERAGE(Table2[1W Return vs Nifty]))/_xlfn.STDEV.P(Table2[1W Return vs Nifty])</f>
        <v>-1.4018203177475388</v>
      </c>
      <c r="O658">
        <v>2808.89</v>
      </c>
      <c r="P658">
        <v>2798.7231099526998</v>
      </c>
      <c r="Q658">
        <v>2652.48265563939</v>
      </c>
      <c r="R658">
        <v>38.5769234893461</v>
      </c>
      <c r="S658" s="1">
        <f>(Table2[[#This Row],[Close Price]]-Table2[[#This Row],[20D EMA]])/Table2[[#This Row],[20D EMA]]</f>
        <v>-3.3319211503476352E-2</v>
      </c>
      <c r="T658" s="1">
        <f>(Table2[[#This Row],[Close Price]]-Table2[[#This Row],[50D EMA]])/Table2[[#This Row],[50D EMA]]</f>
        <v>-2.9807561046690873E-2</v>
      </c>
      <c r="U658" s="1">
        <f>(Table2[[#This Row],[Close Price]]-Table2[[#This Row],[200D EMA]])/Table2[[#This Row],[200D EMA]]</f>
        <v>2.3682471297995278E-2</v>
      </c>
      <c r="V658">
        <v>1.83861247945569</v>
      </c>
      <c r="W658">
        <v>2685.95</v>
      </c>
      <c r="X658">
        <v>2727.6</v>
      </c>
      <c r="Y658">
        <v>2643.15</v>
      </c>
      <c r="Z658">
        <v>2768</v>
      </c>
      <c r="AA658">
        <v>2643.15</v>
      </c>
      <c r="AB658">
        <v>2974.8</v>
      </c>
      <c r="AC658" s="1">
        <f>(Table2[[#This Row],[Close Price]]/Table2[[#This Row],[Day Low]])-1</f>
        <v>1.0927232450343549E-2</v>
      </c>
      <c r="AD658" s="1">
        <f>(Table2[[#This Row],[Day High]]/Table2[[#This Row],[Close Price]])-1</f>
        <v>4.5298862004197193E-3</v>
      </c>
      <c r="AE658" s="1">
        <f>(Table2[[#This Row],[Close Price]]/Table2[[#This Row],[Current Week Low]])-1</f>
        <v>2.729697520004537E-2</v>
      </c>
      <c r="AF658" s="1">
        <f>(Table2[[#This Row],[Current Week High]]/Table2[[#This Row],[Close Price]])-1</f>
        <v>1.9408536809928822E-2</v>
      </c>
      <c r="AG658" s="1">
        <f>(Table2[[#This Row],[Close Price]]/Table2[[#This Row],[Current Month Low]])-1</f>
        <v>2.729697520004537E-2</v>
      </c>
      <c r="AH658" s="1">
        <f>(Table2[[#This Row],[Current Month High]]/Table2[[#This Row],[Close Price]])-1</f>
        <v>9.5569550325930841E-2</v>
      </c>
      <c r="AI658">
        <v>15.8251390269951</v>
      </c>
      <c r="AJ658">
        <v>29.112479494068101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-0.17</v>
      </c>
      <c r="AM658" t="s">
        <v>3202</v>
      </c>
      <c r="AN658">
        <v>-9.5</v>
      </c>
      <c r="AO658" t="s">
        <v>3202</v>
      </c>
      <c r="AP658">
        <v>-2.741777002161E-2</v>
      </c>
      <c r="AQ658">
        <f>(Table2[[#This Row],[Sharpe Ratio]]-AVERAGE(Table2[Sharpe Ratio]))/_xlfn.STDEV.P(Table2[Sharpe Ratio])</f>
        <v>-1.0774689445055847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-4.6245216554049886</v>
      </c>
      <c r="AS658">
        <f>_xlfn.RANK.AVG(Table2[[#This Row],[1Y Return vs Nifty Z-Score]],Table2[1Y Return vs Nifty Z-Score])</f>
        <v>568</v>
      </c>
      <c r="AT658">
        <f>_xlfn.RANK.AVG(Table2[[#This Row],[6M Return vs Nifty Z-Score]],Table2[6M Return vs Nifty Z-Score])</f>
        <v>609</v>
      </c>
      <c r="AU658">
        <f>_xlfn.RANK.AVG(Table2[[#This Row],[Sharpe Ratio Z-Score]],Table2[Sharpe Ratio Z-Score])</f>
        <v>637</v>
      </c>
      <c r="AV658">
        <f>(Table2[[#This Row],[Rank 1Y]]+Table2[[#This Row],[Rank 6M]]+Table2[[#This Row],[Rank Sharpe]])/3</f>
        <v>604.66666666666663</v>
      </c>
    </row>
    <row r="659" spans="1:48" x14ac:dyDescent="0.3">
      <c r="A659" t="s">
        <v>620</v>
      </c>
      <c r="B659" t="s">
        <v>621</v>
      </c>
      <c r="C659" t="s">
        <v>3162</v>
      </c>
      <c r="D659" t="s">
        <v>54</v>
      </c>
      <c r="E659">
        <v>31150.432026225</v>
      </c>
      <c r="F659">
        <v>1890.75</v>
      </c>
      <c r="G659">
        <v>-12.646238944753501</v>
      </c>
      <c r="H659">
        <f>(Table2[[#This Row],[1Y Return vs Nifty]]-AVERAGE(Table2[1Y Return vs Nifty]))/_xlfn.STDEV.P(Table2[1Y Return vs Nifty])</f>
        <v>-0.6809851746196105</v>
      </c>
      <c r="I659">
        <v>-11.0395373281159</v>
      </c>
      <c r="J659">
        <f>(Table2[[#This Row],[1M Return vs Nifty]]-AVERAGE(Table2[1M Return vs Nifty]))/_xlfn.STDEV.P(Table2[1M Return vs Nifty])</f>
        <v>-1.0040624340784794</v>
      </c>
      <c r="K659">
        <v>-4.4881323698101703</v>
      </c>
      <c r="L659">
        <f>(Table2[[#This Row],[6M Return vs Nifty]]-AVERAGE(Table2[6M Return vs Nifty]))/_xlfn.STDEV.P(Table2[6M Return vs Nifty])</f>
        <v>-0.59767780845771079</v>
      </c>
      <c r="M659">
        <v>-1.2310415808969499</v>
      </c>
      <c r="N659">
        <f>(Table2[[#This Row],[1W Return vs Nifty]]-AVERAGE(Table2[1W Return vs Nifty]))/_xlfn.STDEV.P(Table2[1W Return vs Nifty])</f>
        <v>0.17557553692150887</v>
      </c>
      <c r="O659">
        <v>1906.96</v>
      </c>
      <c r="P659">
        <v>1921.15462840277</v>
      </c>
      <c r="Q659">
        <v>1838.9415200202</v>
      </c>
      <c r="R659">
        <v>46.9989737213211</v>
      </c>
      <c r="S659" s="1">
        <f>(Table2[[#This Row],[Close Price]]-Table2[[#This Row],[20D EMA]])/Table2[[#This Row],[20D EMA]]</f>
        <v>-8.5004404916726294E-3</v>
      </c>
      <c r="T659" s="1">
        <f>(Table2[[#This Row],[Close Price]]-Table2[[#This Row],[50D EMA]])/Table2[[#This Row],[50D EMA]]</f>
        <v>-1.5826226558373433E-2</v>
      </c>
      <c r="U659" s="1">
        <f>(Table2[[#This Row],[Close Price]]-Table2[[#This Row],[200D EMA]])/Table2[[#This Row],[200D EMA]]</f>
        <v>2.8172989415797708E-2</v>
      </c>
      <c r="V659">
        <v>1.12908260551897</v>
      </c>
      <c r="W659">
        <v>1873.05</v>
      </c>
      <c r="X659">
        <v>1908</v>
      </c>
      <c r="Y659">
        <v>1865</v>
      </c>
      <c r="Z659">
        <v>1974.55</v>
      </c>
      <c r="AA659">
        <v>1824</v>
      </c>
      <c r="AB659">
        <v>1974.55</v>
      </c>
      <c r="AC659" s="1">
        <f>(Table2[[#This Row],[Close Price]]/Table2[[#This Row],[Day Low]])-1</f>
        <v>9.4498278209338427E-3</v>
      </c>
      <c r="AD659" s="1">
        <f>(Table2[[#This Row],[Day High]]/Table2[[#This Row],[Close Price]])-1</f>
        <v>9.1233637445458093E-3</v>
      </c>
      <c r="AE659" s="1">
        <f>(Table2[[#This Row],[Close Price]]/Table2[[#This Row],[Current Week Low]])-1</f>
        <v>1.3806970509383287E-2</v>
      </c>
      <c r="AF659" s="1">
        <f>(Table2[[#This Row],[Current Week High]]/Table2[[#This Row],[Close Price]])-1</f>
        <v>4.4321036625677657E-2</v>
      </c>
      <c r="AG659" s="1">
        <f>(Table2[[#This Row],[Close Price]]/Table2[[#This Row],[Current Month Low]])-1</f>
        <v>3.6595394736842035E-2</v>
      </c>
      <c r="AH659" s="1">
        <f>(Table2[[#This Row],[Current Month High]]/Table2[[#This Row],[Close Price]])-1</f>
        <v>4.4321036625677657E-2</v>
      </c>
      <c r="AI659">
        <v>17.463969324342099</v>
      </c>
      <c r="AJ659">
        <v>28.182095522185602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-0.14000000000000001</v>
      </c>
      <c r="AM659" t="s">
        <v>3202</v>
      </c>
      <c r="AN659">
        <v>0.93</v>
      </c>
      <c r="AO659" t="s">
        <v>3203</v>
      </c>
      <c r="AP659">
        <v>-0.10971669964033701</v>
      </c>
      <c r="AQ659">
        <f>(Table2[[#This Row],[Sharpe Ratio]]-AVERAGE(Table2[Sharpe Ratio]))/_xlfn.STDEV.P(Table2[Sharpe Ratio])</f>
        <v>-2.0384143995099668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559</v>
      </c>
      <c r="AT659">
        <f>_xlfn.RANK.AVG(Table2[[#This Row],[6M Return vs Nifty Z-Score]],Table2[6M Return vs Nifty Z-Score])</f>
        <v>527</v>
      </c>
      <c r="AU659">
        <f>_xlfn.RANK.AVG(Table2[[#This Row],[Sharpe Ratio Z-Score]],Table2[Sharpe Ratio Z-Score])</f>
        <v>730</v>
      </c>
      <c r="AV659">
        <f>(Table2[[#This Row],[Rank 1Y]]+Table2[[#This Row],[Rank 6M]]+Table2[[#This Row],[Rank Sharpe]])/3</f>
        <v>605.33333333333337</v>
      </c>
    </row>
    <row r="660" spans="1:48" x14ac:dyDescent="0.3">
      <c r="A660" t="s">
        <v>720</v>
      </c>
      <c r="B660" t="s">
        <v>721</v>
      </c>
      <c r="C660" t="s">
        <v>3168</v>
      </c>
      <c r="D660" t="s">
        <v>89</v>
      </c>
      <c r="E660">
        <v>25561.0212909</v>
      </c>
      <c r="F660">
        <v>316.2</v>
      </c>
      <c r="G660">
        <v>-31.2854966330198</v>
      </c>
      <c r="H660">
        <f>(Table2[[#This Row],[1Y Return vs Nifty]]-AVERAGE(Table2[1Y Return vs Nifty]))/_xlfn.STDEV.P(Table2[1Y Return vs Nifty])</f>
        <v>-0.98890275572956921</v>
      </c>
      <c r="I660">
        <v>2.9822446524460902</v>
      </c>
      <c r="J660">
        <f>(Table2[[#This Row],[1M Return vs Nifty]]-AVERAGE(Table2[1M Return vs Nifty]))/_xlfn.STDEV.P(Table2[1M Return vs Nifty])</f>
        <v>0.32225170393746094</v>
      </c>
      <c r="K660">
        <v>2.9663314949858601</v>
      </c>
      <c r="L660">
        <f>(Table2[[#This Row],[6M Return vs Nifty]]-AVERAGE(Table2[6M Return vs Nifty]))/_xlfn.STDEV.P(Table2[6M Return vs Nifty])</f>
        <v>-0.36626213889923803</v>
      </c>
      <c r="M660">
        <v>1.96106888423237</v>
      </c>
      <c r="N660">
        <f>(Table2[[#This Row],[1W Return vs Nifty]]-AVERAGE(Table2[1W Return vs Nifty]))/_xlfn.STDEV.P(Table2[1W Return vs Nifty])</f>
        <v>0.91468914289669201</v>
      </c>
      <c r="O660">
        <v>302.70999999999998</v>
      </c>
      <c r="P660">
        <v>294.29649021558203</v>
      </c>
      <c r="Q660">
        <v>293.32762312683502</v>
      </c>
      <c r="R660">
        <v>76.993246582166407</v>
      </c>
      <c r="S660" s="1">
        <f>(Table2[[#This Row],[Close Price]]-Table2[[#This Row],[20D EMA]])/Table2[[#This Row],[20D EMA]]</f>
        <v>4.4564104258200954E-2</v>
      </c>
      <c r="T660" s="1">
        <f>(Table2[[#This Row],[Close Price]]-Table2[[#This Row],[50D EMA]])/Table2[[#This Row],[50D EMA]]</f>
        <v>7.4426676880763709E-2</v>
      </c>
      <c r="U660" s="1">
        <f>(Table2[[#This Row],[Close Price]]-Table2[[#This Row],[200D EMA]])/Table2[[#This Row],[200D EMA]]</f>
        <v>7.7975529987078435E-2</v>
      </c>
      <c r="V660">
        <v>1.1296968892869099</v>
      </c>
      <c r="W660">
        <v>314.75</v>
      </c>
      <c r="X660">
        <v>319.8</v>
      </c>
      <c r="Y660">
        <v>302.60000000000002</v>
      </c>
      <c r="Z660">
        <v>319.8</v>
      </c>
      <c r="AA660">
        <v>296</v>
      </c>
      <c r="AB660">
        <v>320.5</v>
      </c>
      <c r="AC660" s="1">
        <f>(Table2[[#This Row],[Close Price]]/Table2[[#This Row],[Day Low]])-1</f>
        <v>4.6068308181095308E-3</v>
      </c>
      <c r="AD660" s="1">
        <f>(Table2[[#This Row],[Day High]]/Table2[[#This Row],[Close Price]])-1</f>
        <v>1.1385199240986799E-2</v>
      </c>
      <c r="AE660" s="1">
        <f>(Table2[[#This Row],[Close Price]]/Table2[[#This Row],[Current Week Low]])-1</f>
        <v>4.4943820224718989E-2</v>
      </c>
      <c r="AF660" s="1">
        <f>(Table2[[#This Row],[Current Week High]]/Table2[[#This Row],[Close Price]])-1</f>
        <v>1.1385199240986799E-2</v>
      </c>
      <c r="AG660" s="1">
        <f>(Table2[[#This Row],[Close Price]]/Table2[[#This Row],[Current Month Low]])-1</f>
        <v>6.8243243243243157E-2</v>
      </c>
      <c r="AH660" s="1">
        <f>(Table2[[#This Row],[Current Month High]]/Table2[[#This Row],[Close Price]])-1</f>
        <v>1.3598987982289756E-2</v>
      </c>
      <c r="AI660">
        <v>12.9981024667931</v>
      </c>
      <c r="AJ660">
        <v>25.5509231685526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0.11</v>
      </c>
      <c r="AM660" t="s">
        <v>3203</v>
      </c>
      <c r="AN660">
        <v>6.13</v>
      </c>
      <c r="AO660" t="s">
        <v>3203</v>
      </c>
      <c r="AP660">
        <v>-8.8906765670263996E-2</v>
      </c>
      <c r="AQ660">
        <f>(Table2[[#This Row],[Sharpe Ratio]]-AVERAGE(Table2[Sharpe Ratio]))/_xlfn.STDEV.P(Table2[Sharpe Ratio])</f>
        <v>-1.7954317561131976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-1.9136558039078522</v>
      </c>
      <c r="AS660">
        <f>_xlfn.RANK.AVG(Table2[[#This Row],[1Y Return vs Nifty Z-Score]],Table2[1Y Return vs Nifty Z-Score])</f>
        <v>666</v>
      </c>
      <c r="AT660">
        <f>_xlfn.RANK.AVG(Table2[[#This Row],[6M Return vs Nifty Z-Score]],Table2[6M Return vs Nifty Z-Score])</f>
        <v>442</v>
      </c>
      <c r="AU660">
        <f>_xlfn.RANK.AVG(Table2[[#This Row],[Sharpe Ratio Z-Score]],Table2[Sharpe Ratio Z-Score])</f>
        <v>715</v>
      </c>
      <c r="AV660">
        <f>(Table2[[#This Row],[Rank 1Y]]+Table2[[#This Row],[Rank 6M]]+Table2[[#This Row],[Rank Sharpe]])/3</f>
        <v>607.66666666666663</v>
      </c>
    </row>
    <row r="661" spans="1:48" x14ac:dyDescent="0.3">
      <c r="A661" t="s">
        <v>1973</v>
      </c>
      <c r="B661" t="s">
        <v>1974</v>
      </c>
      <c r="C661" t="s">
        <v>3170</v>
      </c>
      <c r="D661" t="s">
        <v>135</v>
      </c>
      <c r="E661">
        <v>3519.9722863799998</v>
      </c>
      <c r="F661">
        <v>534.6</v>
      </c>
      <c r="G661">
        <v>-36.061576651683602</v>
      </c>
      <c r="H661">
        <f>(Table2[[#This Row],[1Y Return vs Nifty]]-AVERAGE(Table2[1Y Return vs Nifty]))/_xlfn.STDEV.P(Table2[1Y Return vs Nifty])</f>
        <v>-1.067802840224906</v>
      </c>
      <c r="I661">
        <v>7.3482822384513096</v>
      </c>
      <c r="J661">
        <f>(Table2[[#This Row],[1M Return vs Nifty]]-AVERAGE(Table2[1M Return vs Nifty]))/_xlfn.STDEV.P(Table2[1M Return vs Nifty])</f>
        <v>0.73523326259065136</v>
      </c>
      <c r="K661">
        <v>-10.8816708080073</v>
      </c>
      <c r="L661">
        <f>(Table2[[#This Row],[6M Return vs Nifty]]-AVERAGE(Table2[6M Return vs Nifty]))/_xlfn.STDEV.P(Table2[6M Return vs Nifty])</f>
        <v>-0.79615820964531581</v>
      </c>
      <c r="M661">
        <v>0.21654118915222301</v>
      </c>
      <c r="N661">
        <f>(Table2[[#This Row],[1W Return vs Nifty]]-AVERAGE(Table2[1W Return vs Nifty]))/_xlfn.STDEV.P(Table2[1W Return vs Nifty])</f>
        <v>0.51075445156324983</v>
      </c>
      <c r="O661">
        <v>515.16</v>
      </c>
      <c r="P661">
        <v>513.20448603257501</v>
      </c>
      <c r="Q661">
        <v>512.16527415688404</v>
      </c>
      <c r="R661">
        <v>64.499220819509901</v>
      </c>
      <c r="S661" s="1">
        <f>(Table2[[#This Row],[Close Price]]-Table2[[#This Row],[20D EMA]])/Table2[[#This Row],[20D EMA]]</f>
        <v>3.7735849056603883E-2</v>
      </c>
      <c r="T661" s="1">
        <f>(Table2[[#This Row],[Close Price]]-Table2[[#This Row],[50D EMA]])/Table2[[#This Row],[50D EMA]]</f>
        <v>4.1690036914577878E-2</v>
      </c>
      <c r="U661" s="1">
        <f>(Table2[[#This Row],[Close Price]]-Table2[[#This Row],[200D EMA]])/Table2[[#This Row],[200D EMA]]</f>
        <v>4.3803684035485554E-2</v>
      </c>
      <c r="V661">
        <v>1.39661638896263</v>
      </c>
      <c r="W661">
        <v>526.25</v>
      </c>
      <c r="X661">
        <v>546</v>
      </c>
      <c r="Y661">
        <v>489.85</v>
      </c>
      <c r="Z661">
        <v>546</v>
      </c>
      <c r="AA661">
        <v>489.85</v>
      </c>
      <c r="AB661">
        <v>546</v>
      </c>
      <c r="AC661" s="1">
        <f>(Table2[[#This Row],[Close Price]]/Table2[[#This Row],[Day Low]])-1</f>
        <v>1.5866983372921695E-2</v>
      </c>
      <c r="AD661" s="1">
        <f>(Table2[[#This Row],[Day High]]/Table2[[#This Row],[Close Price]])-1</f>
        <v>2.1324354657688005E-2</v>
      </c>
      <c r="AE661" s="1">
        <f>(Table2[[#This Row],[Close Price]]/Table2[[#This Row],[Current Week Low]])-1</f>
        <v>9.1354496274369756E-2</v>
      </c>
      <c r="AF661" s="1">
        <f>(Table2[[#This Row],[Current Week High]]/Table2[[#This Row],[Close Price]])-1</f>
        <v>2.1324354657688005E-2</v>
      </c>
      <c r="AG661" s="1">
        <f>(Table2[[#This Row],[Close Price]]/Table2[[#This Row],[Current Month Low]])-1</f>
        <v>9.1354496274369756E-2</v>
      </c>
      <c r="AH661" s="1">
        <f>(Table2[[#This Row],[Current Month High]]/Table2[[#This Row],[Close Price]])-1</f>
        <v>2.1324354657688005E-2</v>
      </c>
      <c r="AI661">
        <v>15.226337448559599</v>
      </c>
      <c r="AJ661">
        <v>25.788235294117602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-0.15</v>
      </c>
      <c r="AM661" t="s">
        <v>3202</v>
      </c>
      <c r="AN661">
        <v>0.98</v>
      </c>
      <c r="AO661" t="s">
        <v>3203</v>
      </c>
      <c r="AQ661">
        <f>(Table2[[#This Row],[Sharpe Ratio]]-AVERAGE(Table2[Sharpe Ratio]))/_xlfn.STDEV.P(Table2[Sharpe Ratio])</f>
        <v>-0.7573313484192038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-1.3753046841355245</v>
      </c>
      <c r="AS661">
        <f>_xlfn.RANK.AVG(Table2[[#This Row],[1Y Return vs Nifty Z-Score]],Table2[1Y Return vs Nifty Z-Score])</f>
        <v>677</v>
      </c>
      <c r="AT661">
        <f>_xlfn.RANK.AVG(Table2[[#This Row],[6M Return vs Nifty Z-Score]],Table2[6M Return vs Nifty Z-Score])</f>
        <v>583</v>
      </c>
      <c r="AU661">
        <f>_xlfn.RANK.AVG(Table2[[#This Row],[Sharpe Ratio Z-Score]],Table2[Sharpe Ratio Z-Score])</f>
        <v>563.5</v>
      </c>
      <c r="AV661">
        <f>(Table2[[#This Row],[Rank 1Y]]+Table2[[#This Row],[Rank 6M]]+Table2[[#This Row],[Rank Sharpe]])/3</f>
        <v>607.83333333333337</v>
      </c>
    </row>
    <row r="662" spans="1:48" x14ac:dyDescent="0.3">
      <c r="A662" t="s">
        <v>240</v>
      </c>
      <c r="B662" t="s">
        <v>241</v>
      </c>
      <c r="C662" t="s">
        <v>3158</v>
      </c>
      <c r="D662" t="s">
        <v>24</v>
      </c>
      <c r="E662">
        <v>112435.44053373</v>
      </c>
      <c r="F662">
        <v>1443.35</v>
      </c>
      <c r="G662">
        <v>-25.9940782168004</v>
      </c>
      <c r="H662">
        <f>(Table2[[#This Row],[1Y Return vs Nifty]]-AVERAGE(Table2[1Y Return vs Nifty]))/_xlfn.STDEV.P(Table2[1Y Return vs Nifty])</f>
        <v>-0.90148936263137469</v>
      </c>
      <c r="I662">
        <v>0.97910288913506505</v>
      </c>
      <c r="J662">
        <f>(Table2[[#This Row],[1M Return vs Nifty]]-AVERAGE(Table2[1M Return vs Nifty]))/_xlfn.STDEV.P(Table2[1M Return vs Nifty])</f>
        <v>0.13277541306283214</v>
      </c>
      <c r="K662">
        <v>-19.520677385012799</v>
      </c>
      <c r="L662">
        <f>(Table2[[#This Row],[6M Return vs Nifty]]-AVERAGE(Table2[6M Return vs Nifty]))/_xlfn.STDEV.P(Table2[6M Return vs Nifty])</f>
        <v>-1.0643467108706122</v>
      </c>
      <c r="M662">
        <v>-2.2888338143462899</v>
      </c>
      <c r="N662">
        <f>(Table2[[#This Row],[1W Return vs Nifty]]-AVERAGE(Table2[1W Return vs Nifty]))/_xlfn.STDEV.P(Table2[1W Return vs Nifty])</f>
        <v>-6.9349768946817533E-2</v>
      </c>
      <c r="O662">
        <v>1415.01</v>
      </c>
      <c r="P662">
        <v>1416.9999040709099</v>
      </c>
      <c r="Q662">
        <v>1440.0451124553599</v>
      </c>
      <c r="R662">
        <v>63.304336518217603</v>
      </c>
      <c r="S662" s="1">
        <f>(Table2[[#This Row],[Close Price]]-Table2[[#This Row],[20D EMA]])/Table2[[#This Row],[20D EMA]]</f>
        <v>2.0028127009703054E-2</v>
      </c>
      <c r="T662" s="1">
        <f>(Table2[[#This Row],[Close Price]]-Table2[[#This Row],[50D EMA]])/Table2[[#This Row],[50D EMA]]</f>
        <v>1.8595693516554667E-2</v>
      </c>
      <c r="U662" s="1">
        <f>(Table2[[#This Row],[Close Price]]-Table2[[#This Row],[200D EMA]])/Table2[[#This Row],[200D EMA]]</f>
        <v>2.2949888972609838E-3</v>
      </c>
      <c r="V662">
        <v>0.70951481111785697</v>
      </c>
      <c r="W662">
        <v>1420.15</v>
      </c>
      <c r="X662">
        <v>1446.5</v>
      </c>
      <c r="Y662">
        <v>1400.1</v>
      </c>
      <c r="Z662">
        <v>1446.5</v>
      </c>
      <c r="AA662">
        <v>1400.1</v>
      </c>
      <c r="AB662">
        <v>1451.9</v>
      </c>
      <c r="AC662" s="1">
        <f>(Table2[[#This Row],[Close Price]]/Table2[[#This Row],[Day Low]])-1</f>
        <v>1.6336302503256572E-2</v>
      </c>
      <c r="AD662" s="1">
        <f>(Table2[[#This Row],[Day High]]/Table2[[#This Row],[Close Price]])-1</f>
        <v>2.1824228357640862E-3</v>
      </c>
      <c r="AE662" s="1">
        <f>(Table2[[#This Row],[Close Price]]/Table2[[#This Row],[Current Week Low]])-1</f>
        <v>3.0890650667809494E-2</v>
      </c>
      <c r="AF662" s="1">
        <f>(Table2[[#This Row],[Current Week High]]/Table2[[#This Row],[Close Price]])-1</f>
        <v>2.1824228357640862E-3</v>
      </c>
      <c r="AG662" s="1">
        <f>(Table2[[#This Row],[Close Price]]/Table2[[#This Row],[Current Month Low]])-1</f>
        <v>3.0890650667809494E-2</v>
      </c>
      <c r="AH662" s="1">
        <f>(Table2[[#This Row],[Current Month High]]/Table2[[#This Row],[Close Price]])-1</f>
        <v>5.9237191256453769E-3</v>
      </c>
      <c r="AI662">
        <v>17.400491911178801</v>
      </c>
      <c r="AJ662">
        <v>8.5878724044537993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-0.02</v>
      </c>
      <c r="AM662" t="s">
        <v>3202</v>
      </c>
      <c r="AN662">
        <v>4.3499999999999996</v>
      </c>
      <c r="AO662" t="s">
        <v>3203</v>
      </c>
      <c r="AP662">
        <v>4.5927922747639998E-3</v>
      </c>
      <c r="AQ662">
        <f>(Table2[[#This Row],[Sharpe Ratio]]-AVERAGE(Table2[Sharpe Ratio]))/_xlfn.STDEV.P(Table2[Sharpe Ratio])</f>
        <v>-0.7037046137501124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639</v>
      </c>
      <c r="AT662">
        <f>_xlfn.RANK.AVG(Table2[[#This Row],[6M Return vs Nifty Z-Score]],Table2[6M Return vs Nifty Z-Score])</f>
        <v>668</v>
      </c>
      <c r="AU662">
        <f>_xlfn.RANK.AVG(Table2[[#This Row],[Sharpe Ratio Z-Score]],Table2[Sharpe Ratio Z-Score])</f>
        <v>519</v>
      </c>
      <c r="AV662">
        <f>(Table2[[#This Row],[Rank 1Y]]+Table2[[#This Row],[Rank 6M]]+Table2[[#This Row],[Rank Sharpe]])/3</f>
        <v>608.66666666666663</v>
      </c>
    </row>
    <row r="663" spans="1:48" x14ac:dyDescent="0.3">
      <c r="A663" t="s">
        <v>1527</v>
      </c>
      <c r="B663" t="s">
        <v>1528</v>
      </c>
      <c r="C663" t="s">
        <v>3166</v>
      </c>
      <c r="D663" t="s">
        <v>466</v>
      </c>
      <c r="E663">
        <v>6687.6624437999999</v>
      </c>
      <c r="F663">
        <v>1238.25</v>
      </c>
      <c r="G663">
        <v>-36.801951119316399</v>
      </c>
      <c r="H663">
        <f>(Table2[[#This Row],[1Y Return vs Nifty]]-AVERAGE(Table2[1Y Return vs Nifty]))/_xlfn.STDEV.P(Table2[1Y Return vs Nifty])</f>
        <v>-1.080033709018172</v>
      </c>
      <c r="I663">
        <v>4.8344101887001196</v>
      </c>
      <c r="J663">
        <f>(Table2[[#This Row],[1M Return vs Nifty]]-AVERAGE(Table2[1M Return vs Nifty]))/_xlfn.STDEV.P(Table2[1M Return vs Nifty])</f>
        <v>0.49744722046204015</v>
      </c>
      <c r="K663">
        <v>-1.1423333934467601</v>
      </c>
      <c r="L663">
        <f>(Table2[[#This Row],[6M Return vs Nifty]]-AVERAGE(Table2[6M Return vs Nifty]))/_xlfn.STDEV.P(Table2[6M Return vs Nifty])</f>
        <v>-0.49381114220694122</v>
      </c>
      <c r="M663">
        <v>4.5039287025886097</v>
      </c>
      <c r="N663">
        <f>(Table2[[#This Row],[1W Return vs Nifty]]-AVERAGE(Table2[1W Return vs Nifty]))/_xlfn.STDEV.P(Table2[1W Return vs Nifty])</f>
        <v>1.5034727424512699</v>
      </c>
      <c r="O663">
        <v>1165.05</v>
      </c>
      <c r="P663">
        <v>1131.20315510708</v>
      </c>
      <c r="Q663">
        <v>1123.6079553075799</v>
      </c>
      <c r="R663">
        <v>75.961911370240401</v>
      </c>
      <c r="S663" s="1">
        <f>(Table2[[#This Row],[Close Price]]-Table2[[#This Row],[20D EMA]])/Table2[[#This Row],[20D EMA]]</f>
        <v>6.2829921462598207E-2</v>
      </c>
      <c r="T663" s="1">
        <f>(Table2[[#This Row],[Close Price]]-Table2[[#This Row],[50D EMA]])/Table2[[#This Row],[50D EMA]]</f>
        <v>9.4630963863239007E-2</v>
      </c>
      <c r="U663" s="1">
        <f>(Table2[[#This Row],[Close Price]]-Table2[[#This Row],[200D EMA]])/Table2[[#This Row],[200D EMA]]</f>
        <v>0.10203028925782001</v>
      </c>
      <c r="V663">
        <v>0.80185956567856698</v>
      </c>
      <c r="W663">
        <v>1187.75</v>
      </c>
      <c r="X663">
        <v>1249</v>
      </c>
      <c r="Y663">
        <v>1112</v>
      </c>
      <c r="Z663">
        <v>1249</v>
      </c>
      <c r="AA663">
        <v>1112</v>
      </c>
      <c r="AB663">
        <v>1249</v>
      </c>
      <c r="AC663" s="1">
        <f>(Table2[[#This Row],[Close Price]]/Table2[[#This Row],[Day Low]])-1</f>
        <v>4.2517364765312538E-2</v>
      </c>
      <c r="AD663" s="1">
        <f>(Table2[[#This Row],[Day High]]/Table2[[#This Row],[Close Price]])-1</f>
        <v>8.6816071068038791E-3</v>
      </c>
      <c r="AE663" s="1">
        <f>(Table2[[#This Row],[Close Price]]/Table2[[#This Row],[Current Week Low]])-1</f>
        <v>0.1135341726618706</v>
      </c>
      <c r="AF663" s="1">
        <f>(Table2[[#This Row],[Current Week High]]/Table2[[#This Row],[Close Price]])-1</f>
        <v>8.6816071068038791E-3</v>
      </c>
      <c r="AG663" s="1">
        <f>(Table2[[#This Row],[Close Price]]/Table2[[#This Row],[Current Month Low]])-1</f>
        <v>0.1135341726618706</v>
      </c>
      <c r="AH663" s="1">
        <f>(Table2[[#This Row],[Current Month High]]/Table2[[#This Row],[Close Price]])-1</f>
        <v>8.6816071068038791E-3</v>
      </c>
      <c r="AI663">
        <v>13.442358166767599</v>
      </c>
      <c r="AJ663">
        <v>32.674381227901002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0.04</v>
      </c>
      <c r="AM663" t="s">
        <v>3203</v>
      </c>
      <c r="AN663">
        <v>5.78</v>
      </c>
      <c r="AO663" t="s">
        <v>3203</v>
      </c>
      <c r="AP663">
        <v>-4.0170279653327E-2</v>
      </c>
      <c r="AQ663">
        <f>(Table2[[#This Row],[Sharpe Ratio]]-AVERAGE(Table2[Sharpe Ratio]))/_xlfn.STDEV.P(Table2[Sharpe Ratio])</f>
        <v>-1.2263708345698945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-0.7992957228816977</v>
      </c>
      <c r="AS663">
        <f>_xlfn.RANK.AVG(Table2[[#This Row],[1Y Return vs Nifty Z-Score]],Table2[1Y Return vs Nifty Z-Score])</f>
        <v>684</v>
      </c>
      <c r="AT663">
        <f>_xlfn.RANK.AVG(Table2[[#This Row],[6M Return vs Nifty Z-Score]],Table2[6M Return vs Nifty Z-Score])</f>
        <v>486</v>
      </c>
      <c r="AU663">
        <f>_xlfn.RANK.AVG(Table2[[#This Row],[Sharpe Ratio Z-Score]],Table2[Sharpe Ratio Z-Score])</f>
        <v>657</v>
      </c>
      <c r="AV663">
        <f>(Table2[[#This Row],[Rank 1Y]]+Table2[[#This Row],[Rank 6M]]+Table2[[#This Row],[Rank Sharpe]])/3</f>
        <v>609</v>
      </c>
    </row>
    <row r="664" spans="1:48" x14ac:dyDescent="0.3">
      <c r="A664" t="s">
        <v>546</v>
      </c>
      <c r="B664" t="s">
        <v>547</v>
      </c>
      <c r="C664" t="s">
        <v>3170</v>
      </c>
      <c r="D664" t="s">
        <v>438</v>
      </c>
      <c r="E664">
        <v>39475.093983359999</v>
      </c>
      <c r="F664">
        <v>1422.4</v>
      </c>
      <c r="G664">
        <v>-39.401468913223603</v>
      </c>
      <c r="H664">
        <f>(Table2[[#This Row],[1Y Return vs Nifty]]-AVERAGE(Table2[1Y Return vs Nifty]))/_xlfn.STDEV.P(Table2[1Y Return vs Nifty])</f>
        <v>-1.1229773307298936</v>
      </c>
      <c r="I664">
        <v>-3.5677087903572402</v>
      </c>
      <c r="J664">
        <f>(Table2[[#This Row],[1M Return vs Nifty]]-AVERAGE(Table2[1M Return vs Nifty]))/_xlfn.STDEV.P(Table2[1M Return vs Nifty])</f>
        <v>-0.29730548690883796</v>
      </c>
      <c r="K664">
        <v>-24.3565232445177</v>
      </c>
      <c r="L664">
        <f>(Table2[[#This Row],[6M Return vs Nifty]]-AVERAGE(Table2[6M Return vs Nifty]))/_xlfn.STDEV.P(Table2[6M Return vs Nifty])</f>
        <v>-1.2144702513097627</v>
      </c>
      <c r="M664">
        <v>-3.04212921053999</v>
      </c>
      <c r="N664">
        <f>(Table2[[#This Row],[1W Return vs Nifty]]-AVERAGE(Table2[1W Return vs Nifty]))/_xlfn.STDEV.P(Table2[1W Return vs Nifty])</f>
        <v>-0.24377069915189858</v>
      </c>
      <c r="O664">
        <v>1431.23</v>
      </c>
      <c r="P664">
        <v>1462.14574624387</v>
      </c>
      <c r="Q664">
        <v>1502.4402136378201</v>
      </c>
      <c r="R664">
        <v>47.761863855823201</v>
      </c>
      <c r="S664" s="1">
        <f>(Table2[[#This Row],[Close Price]]-Table2[[#This Row],[20D EMA]])/Table2[[#This Row],[20D EMA]]</f>
        <v>-6.16951852602302E-3</v>
      </c>
      <c r="T664" s="1">
        <f>(Table2[[#This Row],[Close Price]]-Table2[[#This Row],[50D EMA]])/Table2[[#This Row],[50D EMA]]</f>
        <v>-2.7183163064265933E-2</v>
      </c>
      <c r="U664" s="1">
        <f>(Table2[[#This Row],[Close Price]]-Table2[[#This Row],[200D EMA]])/Table2[[#This Row],[200D EMA]]</f>
        <v>-5.3273476649044603E-2</v>
      </c>
      <c r="V664">
        <v>0.82835516808619503</v>
      </c>
      <c r="W664">
        <v>1411.15</v>
      </c>
      <c r="X664">
        <v>1441.75</v>
      </c>
      <c r="Y664">
        <v>1382.45</v>
      </c>
      <c r="Z664">
        <v>1447</v>
      </c>
      <c r="AA664">
        <v>1382.45</v>
      </c>
      <c r="AB664">
        <v>1475</v>
      </c>
      <c r="AC664" s="1">
        <f>(Table2[[#This Row],[Close Price]]/Table2[[#This Row],[Day Low]])-1</f>
        <v>7.9722212379973456E-3</v>
      </c>
      <c r="AD664" s="1">
        <f>(Table2[[#This Row],[Day High]]/Table2[[#This Row],[Close Price]])-1</f>
        <v>1.3603768278965145E-2</v>
      </c>
      <c r="AE664" s="1">
        <f>(Table2[[#This Row],[Close Price]]/Table2[[#This Row],[Current Week Low]])-1</f>
        <v>2.8897970993525979E-2</v>
      </c>
      <c r="AF664" s="1">
        <f>(Table2[[#This Row],[Current Week High]]/Table2[[#This Row],[Close Price]])-1</f>
        <v>1.7294713160854736E-2</v>
      </c>
      <c r="AG664" s="1">
        <f>(Table2[[#This Row],[Close Price]]/Table2[[#This Row],[Current Month Low]])-1</f>
        <v>2.8897970993525979E-2</v>
      </c>
      <c r="AH664" s="1">
        <f>(Table2[[#This Row],[Current Month High]]/Table2[[#This Row],[Close Price]])-1</f>
        <v>3.6979752530933663E-2</v>
      </c>
      <c r="AI664">
        <v>25.727643419572502</v>
      </c>
      <c r="AJ664">
        <v>8.9961685823754802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-7.0000000000000007E-2</v>
      </c>
      <c r="AM664" t="s">
        <v>3202</v>
      </c>
      <c r="AN664">
        <v>-1.35</v>
      </c>
      <c r="AO664" t="s">
        <v>3202</v>
      </c>
      <c r="AP664">
        <v>3.4771418471357E-2</v>
      </c>
      <c r="AQ664">
        <f>(Table2[[#This Row],[Sharpe Ratio]]-AVERAGE(Table2[Sharpe Ratio]))/_xlfn.STDEV.P(Table2[Sharpe Ratio])</f>
        <v>-0.35133048426576841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695</v>
      </c>
      <c r="AT664">
        <f>_xlfn.RANK.AVG(Table2[[#This Row],[6M Return vs Nifty Z-Score]],Table2[6M Return vs Nifty Z-Score])</f>
        <v>699</v>
      </c>
      <c r="AU664">
        <f>_xlfn.RANK.AVG(Table2[[#This Row],[Sharpe Ratio Z-Score]],Table2[Sharpe Ratio Z-Score])</f>
        <v>434</v>
      </c>
      <c r="AV664">
        <f>(Table2[[#This Row],[Rank 1Y]]+Table2[[#This Row],[Rank 6M]]+Table2[[#This Row],[Rank Sharpe]])/3</f>
        <v>609.33333333333337</v>
      </c>
    </row>
    <row r="665" spans="1:48" x14ac:dyDescent="0.3">
      <c r="A665" t="s">
        <v>352</v>
      </c>
      <c r="B665" t="s">
        <v>353</v>
      </c>
      <c r="C665" t="s">
        <v>3168</v>
      </c>
      <c r="D665" t="s">
        <v>89</v>
      </c>
      <c r="E665">
        <v>72378.447702164995</v>
      </c>
      <c r="F665">
        <v>620.85</v>
      </c>
      <c r="G665">
        <v>-23.397575698540599</v>
      </c>
      <c r="H665">
        <f>(Table2[[#This Row],[1Y Return vs Nifty]]-AVERAGE(Table2[1Y Return vs Nifty]))/_xlfn.STDEV.P(Table2[1Y Return vs Nifty])</f>
        <v>-0.85859555279517197</v>
      </c>
      <c r="I665">
        <v>12.324396248888799</v>
      </c>
      <c r="J665">
        <f>(Table2[[#This Row],[1M Return vs Nifty]]-AVERAGE(Table2[1M Return vs Nifty]))/_xlfn.STDEV.P(Table2[1M Return vs Nifty])</f>
        <v>1.2059216796243557</v>
      </c>
      <c r="K665">
        <v>-3.5605246453835799</v>
      </c>
      <c r="L665">
        <f>(Table2[[#This Row],[6M Return vs Nifty]]-AVERAGE(Table2[6M Return vs Nifty]))/_xlfn.STDEV.P(Table2[6M Return vs Nifty])</f>
        <v>-0.56888124219497205</v>
      </c>
      <c r="M665">
        <v>3.1234036500056401</v>
      </c>
      <c r="N665">
        <f>(Table2[[#This Row],[1W Return vs Nifty]]-AVERAGE(Table2[1W Return vs Nifty]))/_xlfn.STDEV.P(Table2[1W Return vs Nifty])</f>
        <v>1.183820631128631</v>
      </c>
      <c r="O665">
        <v>584.53</v>
      </c>
      <c r="P665">
        <v>558.78493518391394</v>
      </c>
      <c r="Q665">
        <v>544.00928000966496</v>
      </c>
      <c r="R665">
        <v>83.673504572398599</v>
      </c>
      <c r="S665" s="1">
        <f>(Table2[[#This Row],[Close Price]]-Table2[[#This Row],[20D EMA]])/Table2[[#This Row],[20D EMA]]</f>
        <v>6.2135390826818217E-2</v>
      </c>
      <c r="T665" s="1">
        <f>(Table2[[#This Row],[Close Price]]-Table2[[#This Row],[50D EMA]])/Table2[[#This Row],[50D EMA]]</f>
        <v>0.11107147116566141</v>
      </c>
      <c r="U665" s="1">
        <f>(Table2[[#This Row],[Close Price]]-Table2[[#This Row],[200D EMA]])/Table2[[#This Row],[200D EMA]]</f>
        <v>0.14124891396883871</v>
      </c>
      <c r="V665">
        <v>1.1613084726892899</v>
      </c>
      <c r="W665">
        <v>615.25</v>
      </c>
      <c r="X665">
        <v>626.9</v>
      </c>
      <c r="Y665">
        <v>593.65</v>
      </c>
      <c r="Z665">
        <v>626.9</v>
      </c>
      <c r="AA665">
        <v>570.15</v>
      </c>
      <c r="AB665">
        <v>626.9</v>
      </c>
      <c r="AC665" s="1">
        <f>(Table2[[#This Row],[Close Price]]/Table2[[#This Row],[Day Low]])-1</f>
        <v>9.1019910605445453E-3</v>
      </c>
      <c r="AD665" s="1">
        <f>(Table2[[#This Row],[Day High]]/Table2[[#This Row],[Close Price]])-1</f>
        <v>9.7447048401384517E-3</v>
      </c>
      <c r="AE665" s="1">
        <f>(Table2[[#This Row],[Close Price]]/Table2[[#This Row],[Current Week Low]])-1</f>
        <v>4.5818243072517584E-2</v>
      </c>
      <c r="AF665" s="1">
        <f>(Table2[[#This Row],[Current Week High]]/Table2[[#This Row],[Close Price]])-1</f>
        <v>9.7447048401384517E-3</v>
      </c>
      <c r="AG665" s="1">
        <f>(Table2[[#This Row],[Close Price]]/Table2[[#This Row],[Current Month Low]])-1</f>
        <v>8.8923967377006141E-2</v>
      </c>
      <c r="AH665" s="1">
        <f>(Table2[[#This Row],[Current Month High]]/Table2[[#This Row],[Close Price]])-1</f>
        <v>9.7447048401384517E-3</v>
      </c>
      <c r="AI665">
        <v>9.48699363775469</v>
      </c>
      <c r="AJ665">
        <v>41.423690205011397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0.2</v>
      </c>
      <c r="AM665" t="s">
        <v>3203</v>
      </c>
      <c r="AN665">
        <v>6.28</v>
      </c>
      <c r="AO665" t="s">
        <v>3203</v>
      </c>
      <c r="AP665">
        <v>-6.7597149320532998E-2</v>
      </c>
      <c r="AQ665">
        <f>(Table2[[#This Row],[Sharpe Ratio]]-AVERAGE(Table2[Sharpe Ratio]))/_xlfn.STDEV.P(Table2[Sharpe Ratio])</f>
        <v>-1.5466146806782155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-0.58434916491537292</v>
      </c>
      <c r="AS665">
        <f>_xlfn.RANK.AVG(Table2[[#This Row],[1Y Return vs Nifty Z-Score]],Table2[1Y Return vs Nifty Z-Score])</f>
        <v>622</v>
      </c>
      <c r="AT665">
        <f>_xlfn.RANK.AVG(Table2[[#This Row],[6M Return vs Nifty Z-Score]],Table2[6M Return vs Nifty Z-Score])</f>
        <v>517</v>
      </c>
      <c r="AU665">
        <f>_xlfn.RANK.AVG(Table2[[#This Row],[Sharpe Ratio Z-Score]],Table2[Sharpe Ratio Z-Score])</f>
        <v>689</v>
      </c>
      <c r="AV665">
        <f>(Table2[[#This Row],[Rank 1Y]]+Table2[[#This Row],[Rank 6M]]+Table2[[#This Row],[Rank Sharpe]])/3</f>
        <v>609.33333333333337</v>
      </c>
    </row>
    <row r="666" spans="1:48" x14ac:dyDescent="0.3">
      <c r="A666" t="s">
        <v>2137</v>
      </c>
      <c r="B666" t="s">
        <v>2138</v>
      </c>
      <c r="C666" t="s">
        <v>3156</v>
      </c>
      <c r="D666" t="s">
        <v>443</v>
      </c>
      <c r="E666">
        <v>2916.0796344109999</v>
      </c>
      <c r="F666">
        <v>87.77</v>
      </c>
      <c r="G666">
        <v>-24.092013441662701</v>
      </c>
      <c r="H666">
        <f>(Table2[[#This Row],[1Y Return vs Nifty]]-AVERAGE(Table2[1Y Return vs Nifty]))/_xlfn.STDEV.P(Table2[1Y Return vs Nifty])</f>
        <v>-0.87006755418438098</v>
      </c>
      <c r="I666">
        <v>0.51762604726017902</v>
      </c>
      <c r="J666">
        <f>(Table2[[#This Row],[1M Return vs Nifty]]-AVERAGE(Table2[1M Return vs Nifty]))/_xlfn.STDEV.P(Table2[1M Return vs Nifty])</f>
        <v>8.9124523283338031E-2</v>
      </c>
      <c r="K666">
        <v>-19.747712846883498</v>
      </c>
      <c r="L666">
        <f>(Table2[[#This Row],[6M Return vs Nifty]]-AVERAGE(Table2[6M Return vs Nifty]))/_xlfn.STDEV.P(Table2[6M Return vs Nifty])</f>
        <v>-1.0713947782266624</v>
      </c>
      <c r="M666">
        <v>-3.7386308965901001</v>
      </c>
      <c r="N666">
        <f>(Table2[[#This Row],[1W Return vs Nifty]]-AVERAGE(Table2[1W Return vs Nifty]))/_xlfn.STDEV.P(Table2[1W Return vs Nifty])</f>
        <v>-0.4050413940003102</v>
      </c>
      <c r="O666">
        <v>87.14</v>
      </c>
      <c r="P666">
        <v>86.034267775546397</v>
      </c>
      <c r="Q666">
        <v>86.0594569515101</v>
      </c>
      <c r="R666">
        <v>53.132122519998603</v>
      </c>
      <c r="S666" s="1">
        <f>(Table2[[#This Row],[Close Price]]-Table2[[#This Row],[20D EMA]])/Table2[[#This Row],[20D EMA]]</f>
        <v>7.2297452375487195E-3</v>
      </c>
      <c r="T666" s="1">
        <f>(Table2[[#This Row],[Close Price]]-Table2[[#This Row],[50D EMA]])/Table2[[#This Row],[50D EMA]]</f>
        <v>2.0174893903693432E-2</v>
      </c>
      <c r="U666" s="1">
        <f>(Table2[[#This Row],[Close Price]]-Table2[[#This Row],[200D EMA]])/Table2[[#This Row],[200D EMA]]</f>
        <v>1.9876293775054791E-2</v>
      </c>
      <c r="V666">
        <v>0.73119807843299101</v>
      </c>
      <c r="W666">
        <v>86</v>
      </c>
      <c r="X666">
        <v>88.93</v>
      </c>
      <c r="Y666">
        <v>84.81</v>
      </c>
      <c r="Z666">
        <v>90.55</v>
      </c>
      <c r="AA666">
        <v>84.81</v>
      </c>
      <c r="AB666">
        <v>90.9</v>
      </c>
      <c r="AC666" s="1">
        <f>(Table2[[#This Row],[Close Price]]/Table2[[#This Row],[Day Low]])-1</f>
        <v>2.0581395348837184E-2</v>
      </c>
      <c r="AD666" s="1">
        <f>(Table2[[#This Row],[Day High]]/Table2[[#This Row],[Close Price]])-1</f>
        <v>1.3216360943374861E-2</v>
      </c>
      <c r="AE666" s="1">
        <f>(Table2[[#This Row],[Close Price]]/Table2[[#This Row],[Current Week Low]])-1</f>
        <v>3.4901544629170944E-2</v>
      </c>
      <c r="AF666" s="1">
        <f>(Table2[[#This Row],[Current Week High]]/Table2[[#This Row],[Close Price]])-1</f>
        <v>3.1673692605673986E-2</v>
      </c>
      <c r="AG666" s="1">
        <f>(Table2[[#This Row],[Close Price]]/Table2[[#This Row],[Current Month Low]])-1</f>
        <v>3.4901544629170944E-2</v>
      </c>
      <c r="AH666" s="1">
        <f>(Table2[[#This Row],[Current Month High]]/Table2[[#This Row],[Close Price]])-1</f>
        <v>3.5661387717899062E-2</v>
      </c>
      <c r="AI666">
        <v>36.720975276290297</v>
      </c>
      <c r="AJ666">
        <v>40.319744204636201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</v>
      </c>
      <c r="AM666" t="s">
        <v>3204</v>
      </c>
      <c r="AN666">
        <v>-2.09</v>
      </c>
      <c r="AO666" t="s">
        <v>3202</v>
      </c>
      <c r="AP666">
        <v>1.2946750689750001E-3</v>
      </c>
      <c r="AQ666">
        <f>(Table2[[#This Row],[Sharpe Ratio]]-AVERAGE(Table2[Sharpe Ratio]))/_xlfn.STDEV.P(Table2[Sharpe Ratio])</f>
        <v>-0.74221435808891989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624</v>
      </c>
      <c r="AT666">
        <f>_xlfn.RANK.AVG(Table2[[#This Row],[6M Return vs Nifty Z-Score]],Table2[6M Return vs Nifty Z-Score])</f>
        <v>671</v>
      </c>
      <c r="AU666">
        <f>_xlfn.RANK.AVG(Table2[[#This Row],[Sharpe Ratio Z-Score]],Table2[Sharpe Ratio Z-Score])</f>
        <v>534</v>
      </c>
      <c r="AV666">
        <f>(Table2[[#This Row],[Rank 1Y]]+Table2[[#This Row],[Rank 6M]]+Table2[[#This Row],[Rank Sharpe]])/3</f>
        <v>609.66666666666663</v>
      </c>
    </row>
    <row r="667" spans="1:48" x14ac:dyDescent="0.3">
      <c r="A667" t="s">
        <v>119</v>
      </c>
      <c r="B667" t="s">
        <v>120</v>
      </c>
      <c r="C667" t="s">
        <v>3160</v>
      </c>
      <c r="D667" t="s">
        <v>121</v>
      </c>
      <c r="E667">
        <v>243724.46769059999</v>
      </c>
      <c r="F667">
        <v>2527.85</v>
      </c>
      <c r="G667">
        <v>-13.721329515906101</v>
      </c>
      <c r="H667">
        <f>(Table2[[#This Row],[1Y Return vs Nifty]]-AVERAGE(Table2[1Y Return vs Nifty]))/_xlfn.STDEV.P(Table2[1Y Return vs Nifty])</f>
        <v>-0.69874550036218708</v>
      </c>
      <c r="I667">
        <v>-3.2760796444008902</v>
      </c>
      <c r="J667">
        <f>(Table2[[#This Row],[1M Return vs Nifty]]-AVERAGE(Table2[1M Return vs Nifty]))/_xlfn.STDEV.P(Table2[1M Return vs Nifty])</f>
        <v>-0.26972041534834584</v>
      </c>
      <c r="K667">
        <v>-16.074862311248701</v>
      </c>
      <c r="L667">
        <f>(Table2[[#This Row],[6M Return vs Nifty]]-AVERAGE(Table2[6M Return vs Nifty]))/_xlfn.STDEV.P(Table2[6M Return vs Nifty])</f>
        <v>-0.95737515437335408</v>
      </c>
      <c r="M667">
        <v>-0.73752182712340297</v>
      </c>
      <c r="N667">
        <f>(Table2[[#This Row],[1W Return vs Nifty]]-AVERAGE(Table2[1W Return vs Nifty]))/_xlfn.STDEV.P(Table2[1W Return vs Nifty])</f>
        <v>0.28984700992229462</v>
      </c>
      <c r="O667">
        <v>2518.66</v>
      </c>
      <c r="P667">
        <v>2520.1951230355598</v>
      </c>
      <c r="Q667">
        <v>2479.6060647612799</v>
      </c>
      <c r="R667">
        <v>55.230311176211103</v>
      </c>
      <c r="S667" s="1">
        <f>(Table2[[#This Row],[Close Price]]-Table2[[#This Row],[20D EMA]])/Table2[[#This Row],[20D EMA]]</f>
        <v>3.6487656134611482E-3</v>
      </c>
      <c r="T667" s="1">
        <f>(Table2[[#This Row],[Close Price]]-Table2[[#This Row],[50D EMA]])/Table2[[#This Row],[50D EMA]]</f>
        <v>3.0374144027466455E-3</v>
      </c>
      <c r="U667" s="1">
        <f>(Table2[[#This Row],[Close Price]]-Table2[[#This Row],[200D EMA]])/Table2[[#This Row],[200D EMA]]</f>
        <v>1.9456290224618662E-2</v>
      </c>
      <c r="V667">
        <v>1.25196290225614</v>
      </c>
      <c r="W667">
        <v>2488</v>
      </c>
      <c r="X667">
        <v>2540</v>
      </c>
      <c r="Y667">
        <v>2488</v>
      </c>
      <c r="Z667">
        <v>2561.6</v>
      </c>
      <c r="AA667">
        <v>2488</v>
      </c>
      <c r="AB667">
        <v>2561.6</v>
      </c>
      <c r="AC667" s="1">
        <f>(Table2[[#This Row],[Close Price]]/Table2[[#This Row],[Day Low]])-1</f>
        <v>1.6016881028938945E-2</v>
      </c>
      <c r="AD667" s="1">
        <f>(Table2[[#This Row],[Day High]]/Table2[[#This Row],[Close Price]])-1</f>
        <v>4.8064560792768773E-3</v>
      </c>
      <c r="AE667" s="1">
        <f>(Table2[[#This Row],[Close Price]]/Table2[[#This Row],[Current Week Low]])-1</f>
        <v>1.6016881028938945E-2</v>
      </c>
      <c r="AF667" s="1">
        <f>(Table2[[#This Row],[Current Week High]]/Table2[[#This Row],[Close Price]])-1</f>
        <v>1.3351266886880264E-2</v>
      </c>
      <c r="AG667" s="1">
        <f>(Table2[[#This Row],[Close Price]]/Table2[[#This Row],[Current Month Low]])-1</f>
        <v>1.6016881028938945E-2</v>
      </c>
      <c r="AH667" s="1">
        <f>(Table2[[#This Row],[Current Month High]]/Table2[[#This Row],[Close Price]])-1</f>
        <v>1.3351266886880264E-2</v>
      </c>
      <c r="AI667">
        <v>9.5515952291472992</v>
      </c>
      <c r="AJ667">
        <v>14.8130316890053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-0.14000000000000001</v>
      </c>
      <c r="AM667" t="s">
        <v>3202</v>
      </c>
      <c r="AN667">
        <v>0.25</v>
      </c>
      <c r="AO667" t="s">
        <v>3203</v>
      </c>
      <c r="AP667">
        <v>-2.0965757393522001E-2</v>
      </c>
      <c r="AQ667">
        <f>(Table2[[#This Row],[Sharpe Ratio]]-AVERAGE(Table2[Sharpe Ratio]))/_xlfn.STDEV.P(Table2[Sharpe Ratio])</f>
        <v>-1.0021334299452445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567</v>
      </c>
      <c r="AT667">
        <f>_xlfn.RANK.AVG(Table2[[#This Row],[6M Return vs Nifty Z-Score]],Table2[6M Return vs Nifty Z-Score])</f>
        <v>638</v>
      </c>
      <c r="AU667">
        <f>_xlfn.RANK.AVG(Table2[[#This Row],[Sharpe Ratio Z-Score]],Table2[Sharpe Ratio Z-Score])</f>
        <v>625</v>
      </c>
      <c r="AV667">
        <f>(Table2[[#This Row],[Rank 1Y]]+Table2[[#This Row],[Rank 6M]]+Table2[[#This Row],[Rank Sharpe]])/3</f>
        <v>610</v>
      </c>
    </row>
    <row r="668" spans="1:48" x14ac:dyDescent="0.3">
      <c r="A668" t="s">
        <v>107</v>
      </c>
      <c r="B668" t="s">
        <v>108</v>
      </c>
      <c r="C668" t="s">
        <v>3157</v>
      </c>
      <c r="D668" t="s">
        <v>21</v>
      </c>
      <c r="E668">
        <v>276963.498328185</v>
      </c>
      <c r="F668">
        <v>530.04999999999995</v>
      </c>
      <c r="G668">
        <v>-8.7462964994304908</v>
      </c>
      <c r="H668">
        <f>(Table2[[#This Row],[1Y Return vs Nifty]]-AVERAGE(Table2[1Y Return vs Nifty]))/_xlfn.STDEV.P(Table2[1Y Return vs Nifty])</f>
        <v>-0.61655874389389143</v>
      </c>
      <c r="I668">
        <v>-0.11777344780291001</v>
      </c>
      <c r="J668">
        <f>(Table2[[#This Row],[1M Return vs Nifty]]-AVERAGE(Table2[1M Return vs Nifty]))/_xlfn.STDEV.P(Table2[1M Return vs Nifty])</f>
        <v>2.9022366884199104E-2</v>
      </c>
      <c r="K668">
        <v>-9.9111543943039599</v>
      </c>
      <c r="L668">
        <f>(Table2[[#This Row],[6M Return vs Nifty]]-AVERAGE(Table2[6M Return vs Nifty]))/_xlfn.STDEV.P(Table2[6M Return vs Nifty])</f>
        <v>-0.76602959010028138</v>
      </c>
      <c r="M668">
        <v>-2.4162098874625202</v>
      </c>
      <c r="N668">
        <f>(Table2[[#This Row],[1W Return vs Nifty]]-AVERAGE(Table2[1W Return vs Nifty]))/_xlfn.STDEV.P(Table2[1W Return vs Nifty])</f>
        <v>-9.884291767846129E-2</v>
      </c>
      <c r="O668">
        <v>521.73</v>
      </c>
      <c r="P668">
        <v>515.05570848497098</v>
      </c>
      <c r="Q668">
        <v>483.97708151856898</v>
      </c>
      <c r="R668">
        <v>56.226410415605301</v>
      </c>
      <c r="S668" s="1">
        <f>(Table2[[#This Row],[Close Price]]-Table2[[#This Row],[20D EMA]])/Table2[[#This Row],[20D EMA]]</f>
        <v>1.5946945738216964E-2</v>
      </c>
      <c r="T668" s="1">
        <f>(Table2[[#This Row],[Close Price]]-Table2[[#This Row],[50D EMA]])/Table2[[#This Row],[50D EMA]]</f>
        <v>2.9111980059660869E-2</v>
      </c>
      <c r="U668" s="1">
        <f>(Table2[[#This Row],[Close Price]]-Table2[[#This Row],[200D EMA]])/Table2[[#This Row],[200D EMA]]</f>
        <v>9.5196488099949989E-2</v>
      </c>
      <c r="V668">
        <v>0.88622970487946995</v>
      </c>
      <c r="W668">
        <v>517.75</v>
      </c>
      <c r="X668">
        <v>532</v>
      </c>
      <c r="Y668">
        <v>513.25</v>
      </c>
      <c r="Z668">
        <v>532</v>
      </c>
      <c r="AA668">
        <v>513.25</v>
      </c>
      <c r="AB668">
        <v>542</v>
      </c>
      <c r="AC668" s="1">
        <f>(Table2[[#This Row],[Close Price]]/Table2[[#This Row],[Day Low]])-1</f>
        <v>2.3756639304683747E-2</v>
      </c>
      <c r="AD668" s="1">
        <f>(Table2[[#This Row],[Day High]]/Table2[[#This Row],[Close Price]])-1</f>
        <v>3.6788982171493956E-3</v>
      </c>
      <c r="AE668" s="1">
        <f>(Table2[[#This Row],[Close Price]]/Table2[[#This Row],[Current Week Low]])-1</f>
        <v>3.2732586458840585E-2</v>
      </c>
      <c r="AF668" s="1">
        <f>(Table2[[#This Row],[Current Week High]]/Table2[[#This Row],[Close Price]])-1</f>
        <v>3.6788982171493956E-3</v>
      </c>
      <c r="AG668" s="1">
        <f>(Table2[[#This Row],[Close Price]]/Table2[[#This Row],[Current Month Low]])-1</f>
        <v>3.2732586458840585E-2</v>
      </c>
      <c r="AH668" s="1">
        <f>(Table2[[#This Row],[Current Month High]]/Table2[[#This Row],[Close Price]])-1</f>
        <v>2.2545042920479208E-2</v>
      </c>
      <c r="AI668">
        <v>9.4047731346099397</v>
      </c>
      <c r="AJ668">
        <v>41.327822956939002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-0.12</v>
      </c>
      <c r="AM668" t="s">
        <v>3202</v>
      </c>
      <c r="AN668">
        <v>2.4900000000000002</v>
      </c>
      <c r="AO668" t="s">
        <v>3203</v>
      </c>
      <c r="AP668">
        <v>-0.10875575402842599</v>
      </c>
      <c r="AQ668">
        <f>(Table2[[#This Row],[Sharpe Ratio]]-AVERAGE(Table2[Sharpe Ratio]))/_xlfn.STDEV.P(Table2[Sharpe Ratio])</f>
        <v>-2.0271941282069226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-3.4796030129953572</v>
      </c>
      <c r="AS668">
        <f>_xlfn.RANK.AVG(Table2[[#This Row],[1Y Return vs Nifty Z-Score]],Table2[1Y Return vs Nifty Z-Score])</f>
        <v>529</v>
      </c>
      <c r="AT668">
        <f>_xlfn.RANK.AVG(Table2[[#This Row],[6M Return vs Nifty Z-Score]],Table2[6M Return vs Nifty Z-Score])</f>
        <v>574</v>
      </c>
      <c r="AU668">
        <f>_xlfn.RANK.AVG(Table2[[#This Row],[Sharpe Ratio Z-Score]],Table2[Sharpe Ratio Z-Score])</f>
        <v>729</v>
      </c>
      <c r="AV668">
        <f>(Table2[[#This Row],[Rank 1Y]]+Table2[[#This Row],[Rank 6M]]+Table2[[#This Row],[Rank Sharpe]])/3</f>
        <v>610.66666666666663</v>
      </c>
    </row>
    <row r="669" spans="1:48" x14ac:dyDescent="0.3">
      <c r="A669" t="s">
        <v>1202</v>
      </c>
      <c r="B669" t="s">
        <v>1203</v>
      </c>
      <c r="C669" t="s">
        <v>3157</v>
      </c>
      <c r="D669" t="s">
        <v>21</v>
      </c>
      <c r="E669">
        <v>10069.173050560001</v>
      </c>
      <c r="F669">
        <v>488.8</v>
      </c>
      <c r="G669">
        <v>-10.7865584913395</v>
      </c>
      <c r="H669">
        <f>(Table2[[#This Row],[1Y Return vs Nifty]]-AVERAGE(Table2[1Y Return vs Nifty]))/_xlfn.STDEV.P(Table2[1Y Return vs Nifty])</f>
        <v>-0.65026354844598944</v>
      </c>
      <c r="I669">
        <v>-5.6361048684048001</v>
      </c>
      <c r="J669">
        <f>(Table2[[#This Row],[1M Return vs Nifty]]-AVERAGE(Table2[1M Return vs Nifty]))/_xlfn.STDEV.P(Table2[1M Return vs Nifty])</f>
        <v>-0.49295415447008101</v>
      </c>
      <c r="K669">
        <v>-10.6992991772661</v>
      </c>
      <c r="L669">
        <f>(Table2[[#This Row],[6M Return vs Nifty]]-AVERAGE(Table2[6M Return vs Nifty]))/_xlfn.STDEV.P(Table2[6M Return vs Nifty])</f>
        <v>-0.79049668202885592</v>
      </c>
      <c r="M669">
        <v>1.5039369118677801E-3</v>
      </c>
      <c r="N669">
        <f>(Table2[[#This Row],[1W Return vs Nifty]]-AVERAGE(Table2[1W Return vs Nifty]))/_xlfn.STDEV.P(Table2[1W Return vs Nifty])</f>
        <v>0.46096389429444773</v>
      </c>
      <c r="O669">
        <v>487.02</v>
      </c>
      <c r="P669">
        <v>495.52261958805599</v>
      </c>
      <c r="Q669">
        <v>482.64821151513797</v>
      </c>
      <c r="R669">
        <v>54.150924640528501</v>
      </c>
      <c r="S669" s="1">
        <f>(Table2[[#This Row],[Close Price]]-Table2[[#This Row],[20D EMA]])/Table2[[#This Row],[20D EMA]]</f>
        <v>3.6548807030512701E-3</v>
      </c>
      <c r="T669" s="1">
        <f>(Table2[[#This Row],[Close Price]]-Table2[[#This Row],[50D EMA]])/Table2[[#This Row],[50D EMA]]</f>
        <v>-1.356672596226729E-2</v>
      </c>
      <c r="U669" s="1">
        <f>(Table2[[#This Row],[Close Price]]-Table2[[#This Row],[200D EMA]])/Table2[[#This Row],[200D EMA]]</f>
        <v>1.2745905481655537E-2</v>
      </c>
      <c r="V669">
        <v>1.149812638609</v>
      </c>
      <c r="W669">
        <v>478.05</v>
      </c>
      <c r="X669">
        <v>497.9</v>
      </c>
      <c r="Y669">
        <v>454.8</v>
      </c>
      <c r="Z669">
        <v>497.9</v>
      </c>
      <c r="AA669">
        <v>454.8</v>
      </c>
      <c r="AB669">
        <v>497.9</v>
      </c>
      <c r="AC669" s="1">
        <f>(Table2[[#This Row],[Close Price]]/Table2[[#This Row],[Day Low]])-1</f>
        <v>2.248718753268486E-2</v>
      </c>
      <c r="AD669" s="1">
        <f>(Table2[[#This Row],[Day High]]/Table2[[#This Row],[Close Price]])-1</f>
        <v>1.8617021276595702E-2</v>
      </c>
      <c r="AE669" s="1">
        <f>(Table2[[#This Row],[Close Price]]/Table2[[#This Row],[Current Week Low]])-1</f>
        <v>7.475813544415133E-2</v>
      </c>
      <c r="AF669" s="1">
        <f>(Table2[[#This Row],[Current Week High]]/Table2[[#This Row],[Close Price]])-1</f>
        <v>1.8617021276595702E-2</v>
      </c>
      <c r="AG669" s="1">
        <f>(Table2[[#This Row],[Close Price]]/Table2[[#This Row],[Current Month Low]])-1</f>
        <v>7.475813544415133E-2</v>
      </c>
      <c r="AH669" s="1">
        <f>(Table2[[#This Row],[Current Month High]]/Table2[[#This Row],[Close Price]])-1</f>
        <v>1.8617021276595702E-2</v>
      </c>
      <c r="AI669">
        <v>17.6350245499181</v>
      </c>
      <c r="AJ669">
        <v>24.424080437826099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>
        <v>0</v>
      </c>
      <c r="AN669">
        <v>-1.17</v>
      </c>
      <c r="AO669" t="s">
        <v>3202</v>
      </c>
      <c r="AP669">
        <v>-8.1328590968562001E-2</v>
      </c>
      <c r="AQ669">
        <f>(Table2[[#This Row],[Sharpe Ratio]]-AVERAGE(Table2[Sharpe Ratio]))/_xlfn.STDEV.P(Table2[Sharpe Ratio])</f>
        <v>-1.7069468563633876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548</v>
      </c>
      <c r="AT669">
        <f>_xlfn.RANK.AVG(Table2[[#This Row],[6M Return vs Nifty Z-Score]],Table2[6M Return vs Nifty Z-Score])</f>
        <v>580</v>
      </c>
      <c r="AU669">
        <f>_xlfn.RANK.AVG(Table2[[#This Row],[Sharpe Ratio Z-Score]],Table2[Sharpe Ratio Z-Score])</f>
        <v>709</v>
      </c>
      <c r="AV669">
        <f>(Table2[[#This Row],[Rank 1Y]]+Table2[[#This Row],[Rank 6M]]+Table2[[#This Row],[Rank Sharpe]])/3</f>
        <v>612.33333333333337</v>
      </c>
    </row>
    <row r="670" spans="1:48" x14ac:dyDescent="0.3">
      <c r="A670" t="s">
        <v>436</v>
      </c>
      <c r="B670" t="s">
        <v>437</v>
      </c>
      <c r="C670" t="s">
        <v>3170</v>
      </c>
      <c r="D670" t="s">
        <v>438</v>
      </c>
      <c r="E670">
        <v>52105.580935730002</v>
      </c>
      <c r="F670">
        <v>1939.7</v>
      </c>
      <c r="G670">
        <v>-25.18485742995</v>
      </c>
      <c r="H670">
        <f>(Table2[[#This Row],[1Y Return vs Nifty]]-AVERAGE(Table2[1Y Return vs Nifty]))/_xlfn.STDEV.P(Table2[1Y Return vs Nifty])</f>
        <v>-0.88812116356260329</v>
      </c>
      <c r="I670">
        <v>-9.5430537812494105</v>
      </c>
      <c r="J670">
        <f>(Table2[[#This Row],[1M Return vs Nifty]]-AVERAGE(Table2[1M Return vs Nifty]))/_xlfn.STDEV.P(Table2[1M Return vs Nifty])</f>
        <v>-0.86251071916316058</v>
      </c>
      <c r="K670">
        <v>-18.7885826818877</v>
      </c>
      <c r="L670">
        <f>(Table2[[#This Row],[6M Return vs Nifty]]-AVERAGE(Table2[6M Return vs Nifty]))/_xlfn.STDEV.P(Table2[6M Return vs Nifty])</f>
        <v>-1.0416196323071234</v>
      </c>
      <c r="M670">
        <v>-1.71535980611745</v>
      </c>
      <c r="N670">
        <f>(Table2[[#This Row],[1W Return vs Nifty]]-AVERAGE(Table2[1W Return vs Nifty]))/_xlfn.STDEV.P(Table2[1W Return vs Nifty])</f>
        <v>6.3434621438584748E-2</v>
      </c>
      <c r="O670">
        <v>1951.98</v>
      </c>
      <c r="P670">
        <v>2035.05034190218</v>
      </c>
      <c r="Q670">
        <v>2031.91701709622</v>
      </c>
      <c r="R670">
        <v>51.403161401734501</v>
      </c>
      <c r="S670" s="1">
        <f>(Table2[[#This Row],[Close Price]]-Table2[[#This Row],[20D EMA]])/Table2[[#This Row],[20D EMA]]</f>
        <v>-6.2910480640170352E-3</v>
      </c>
      <c r="T670" s="1">
        <f>(Table2[[#This Row],[Close Price]]-Table2[[#This Row],[50D EMA]])/Table2[[#This Row],[50D EMA]]</f>
        <v>-4.6854045788889478E-2</v>
      </c>
      <c r="U670" s="1">
        <f>(Table2[[#This Row],[Close Price]]-Table2[[#This Row],[200D EMA]])/Table2[[#This Row],[200D EMA]]</f>
        <v>-4.5384243706962896E-2</v>
      </c>
      <c r="V670">
        <v>0.68089925702570298</v>
      </c>
      <c r="W670">
        <v>1926.65</v>
      </c>
      <c r="X670">
        <v>1948.4</v>
      </c>
      <c r="Y670">
        <v>1877.5</v>
      </c>
      <c r="Z670">
        <v>1960</v>
      </c>
      <c r="AA670">
        <v>1877.5</v>
      </c>
      <c r="AB670">
        <v>1960</v>
      </c>
      <c r="AC670" s="1">
        <f>(Table2[[#This Row],[Close Price]]/Table2[[#This Row],[Day Low]])-1</f>
        <v>6.7734149949394418E-3</v>
      </c>
      <c r="AD670" s="1">
        <f>(Table2[[#This Row],[Day High]]/Table2[[#This Row],[Close Price]])-1</f>
        <v>4.485229674692004E-3</v>
      </c>
      <c r="AE670" s="1">
        <f>(Table2[[#This Row],[Close Price]]/Table2[[#This Row],[Current Week Low]])-1</f>
        <v>3.3129161118508721E-2</v>
      </c>
      <c r="AF670" s="1">
        <f>(Table2[[#This Row],[Current Week High]]/Table2[[#This Row],[Close Price]])-1</f>
        <v>1.0465535907614454E-2</v>
      </c>
      <c r="AG670" s="1">
        <f>(Table2[[#This Row],[Close Price]]/Table2[[#This Row],[Current Month Low]])-1</f>
        <v>3.3129161118508721E-2</v>
      </c>
      <c r="AH670" s="1">
        <f>(Table2[[#This Row],[Current Month High]]/Table2[[#This Row],[Close Price]])-1</f>
        <v>1.0465535907614454E-2</v>
      </c>
      <c r="AI670">
        <v>26.514409444759401</v>
      </c>
      <c r="AJ670">
        <v>11.4770114942528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-0.28000000000000003</v>
      </c>
      <c r="AM670" t="s">
        <v>3202</v>
      </c>
      <c r="AN670">
        <v>-0.69</v>
      </c>
      <c r="AO670" t="s">
        <v>3202</v>
      </c>
      <c r="AP670">
        <v>1.6163822858600001E-4</v>
      </c>
      <c r="AQ670">
        <f>(Table2[[#This Row],[Sharpe Ratio]]-AVERAGE(Table2[Sharpe Ratio]))/_xlfn.STDEV.P(Table2[Sharpe Ratio])</f>
        <v>-0.75544401498930058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634</v>
      </c>
      <c r="AT670">
        <f>_xlfn.RANK.AVG(Table2[[#This Row],[6M Return vs Nifty Z-Score]],Table2[6M Return vs Nifty Z-Score])</f>
        <v>664</v>
      </c>
      <c r="AU670">
        <f>_xlfn.RANK.AVG(Table2[[#This Row],[Sharpe Ratio Z-Score]],Table2[Sharpe Ratio Z-Score])</f>
        <v>540</v>
      </c>
      <c r="AV670">
        <f>(Table2[[#This Row],[Rank 1Y]]+Table2[[#This Row],[Rank 6M]]+Table2[[#This Row],[Rank Sharpe]])/3</f>
        <v>612.66666666666663</v>
      </c>
    </row>
    <row r="671" spans="1:48" x14ac:dyDescent="0.3">
      <c r="A671" t="s">
        <v>422</v>
      </c>
      <c r="B671" t="s">
        <v>423</v>
      </c>
      <c r="C671" t="s">
        <v>3158</v>
      </c>
      <c r="D671" t="s">
        <v>24</v>
      </c>
      <c r="E671">
        <v>54434.376233249001</v>
      </c>
      <c r="F671">
        <v>72.77</v>
      </c>
      <c r="G671">
        <v>-49.117156815660799</v>
      </c>
      <c r="H671">
        <f>(Table2[[#This Row],[1Y Return vs Nifty]]-AVERAGE(Table2[1Y Return vs Nifty]))/_xlfn.STDEV.P(Table2[1Y Return vs Nifty])</f>
        <v>-1.2834789541191676</v>
      </c>
      <c r="I671">
        <v>-5.7534095718619298</v>
      </c>
      <c r="J671">
        <f>(Table2[[#This Row],[1M Return vs Nifty]]-AVERAGE(Table2[1M Return vs Nifty]))/_xlfn.STDEV.P(Table2[1M Return vs Nifty])</f>
        <v>-0.50404995433821753</v>
      </c>
      <c r="K671">
        <v>-22.135005012000502</v>
      </c>
      <c r="L671">
        <f>(Table2[[#This Row],[6M Return vs Nifty]]-AVERAGE(Table2[6M Return vs Nifty]))/_xlfn.STDEV.P(Table2[6M Return vs Nifty])</f>
        <v>-1.1455056498925971</v>
      </c>
      <c r="M671">
        <v>-5.7365499641412896</v>
      </c>
      <c r="N671">
        <f>(Table2[[#This Row],[1W Return vs Nifty]]-AVERAGE(Table2[1W Return vs Nifty]))/_xlfn.STDEV.P(Table2[1W Return vs Nifty])</f>
        <v>-0.86764730397608258</v>
      </c>
      <c r="O671">
        <v>73.58</v>
      </c>
      <c r="P671">
        <v>74.877509229883302</v>
      </c>
      <c r="Q671">
        <v>78.118424843091901</v>
      </c>
      <c r="R671">
        <v>44.064314882096902</v>
      </c>
      <c r="S671" s="1">
        <f>(Table2[[#This Row],[Close Price]]-Table2[[#This Row],[20D EMA]])/Table2[[#This Row],[20D EMA]]</f>
        <v>-1.1008426202772524E-2</v>
      </c>
      <c r="T671" s="1">
        <f>(Table2[[#This Row],[Close Price]]-Table2[[#This Row],[50D EMA]])/Table2[[#This Row],[50D EMA]]</f>
        <v>-2.8146091550841912E-2</v>
      </c>
      <c r="U671" s="1">
        <f>(Table2[[#This Row],[Close Price]]-Table2[[#This Row],[200D EMA]])/Table2[[#This Row],[200D EMA]]</f>
        <v>-6.846560019399664E-2</v>
      </c>
      <c r="V671">
        <v>0.83633235151236796</v>
      </c>
      <c r="W671">
        <v>71.83</v>
      </c>
      <c r="X671">
        <v>72.87</v>
      </c>
      <c r="Y671">
        <v>71.36</v>
      </c>
      <c r="Z671">
        <v>74.180000000000007</v>
      </c>
      <c r="AA671">
        <v>71.36</v>
      </c>
      <c r="AB671">
        <v>75.7</v>
      </c>
      <c r="AC671" s="1">
        <f>(Table2[[#This Row],[Close Price]]/Table2[[#This Row],[Day Low]])-1</f>
        <v>1.3086454127801739E-2</v>
      </c>
      <c r="AD671" s="1">
        <f>(Table2[[#This Row],[Day High]]/Table2[[#This Row],[Close Price]])-1</f>
        <v>1.3741926618113798E-3</v>
      </c>
      <c r="AE671" s="1">
        <f>(Table2[[#This Row],[Close Price]]/Table2[[#This Row],[Current Week Low]])-1</f>
        <v>1.9758968609865368E-2</v>
      </c>
      <c r="AF671" s="1">
        <f>(Table2[[#This Row],[Current Week High]]/Table2[[#This Row],[Close Price]])-1</f>
        <v>1.9376116531537813E-2</v>
      </c>
      <c r="AG671" s="1">
        <f>(Table2[[#This Row],[Close Price]]/Table2[[#This Row],[Current Month Low]])-1</f>
        <v>1.9758968609865368E-2</v>
      </c>
      <c r="AH671" s="1">
        <f>(Table2[[#This Row],[Current Month High]]/Table2[[#This Row],[Close Price]])-1</f>
        <v>4.0263844991067943E-2</v>
      </c>
      <c r="AI671">
        <v>35.220557922220699</v>
      </c>
      <c r="AJ671">
        <v>3.3224478205310102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-0.11</v>
      </c>
      <c r="AM671" t="s">
        <v>3202</v>
      </c>
      <c r="AN671">
        <v>-2.4300000000000002</v>
      </c>
      <c r="AO671" t="s">
        <v>3202</v>
      </c>
      <c r="AP671">
        <v>3.2101887814427001E-2</v>
      </c>
      <c r="AQ671">
        <f>(Table2[[#This Row],[Sharpe Ratio]]-AVERAGE(Table2[Sharpe Ratio]))/_xlfn.STDEV.P(Table2[Sharpe Ratio])</f>
        <v>-0.38250067522276016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715</v>
      </c>
      <c r="AT671">
        <f>_xlfn.RANK.AVG(Table2[[#This Row],[6M Return vs Nifty Z-Score]],Table2[6M Return vs Nifty Z-Score])</f>
        <v>686</v>
      </c>
      <c r="AU671">
        <f>_xlfn.RANK.AVG(Table2[[#This Row],[Sharpe Ratio Z-Score]],Table2[Sharpe Ratio Z-Score])</f>
        <v>441</v>
      </c>
      <c r="AV671">
        <f>(Table2[[#This Row],[Rank 1Y]]+Table2[[#This Row],[Rank 6M]]+Table2[[#This Row],[Rank Sharpe]])/3</f>
        <v>614</v>
      </c>
    </row>
    <row r="672" spans="1:48" x14ac:dyDescent="0.3">
      <c r="A672" t="s">
        <v>2082</v>
      </c>
      <c r="B672" t="s">
        <v>2083</v>
      </c>
      <c r="C672" t="s">
        <v>3171</v>
      </c>
      <c r="D672" t="s">
        <v>144</v>
      </c>
      <c r="E672">
        <v>3077.4185204099999</v>
      </c>
      <c r="F672">
        <v>404.9</v>
      </c>
      <c r="G672">
        <v>-37.4377476885766</v>
      </c>
      <c r="H672">
        <f>(Table2[[#This Row],[1Y Return vs Nifty]]-AVERAGE(Table2[1Y Return vs Nifty]))/_xlfn.STDEV.P(Table2[1Y Return vs Nifty])</f>
        <v>-1.0905369675147727</v>
      </c>
      <c r="I672">
        <v>5.5768854976588003</v>
      </c>
      <c r="J672">
        <f>(Table2[[#This Row],[1M Return vs Nifty]]-AVERAGE(Table2[1M Return vs Nifty]))/_xlfn.STDEV.P(Table2[1M Return vs Nifty])</f>
        <v>0.56767763060283327</v>
      </c>
      <c r="K672">
        <v>-22.0632613653401</v>
      </c>
      <c r="L672">
        <f>(Table2[[#This Row],[6M Return vs Nifty]]-AVERAGE(Table2[6M Return vs Nifty]))/_xlfn.STDEV.P(Table2[6M Return vs Nifty])</f>
        <v>-1.1432784469267487</v>
      </c>
      <c r="M672">
        <v>-6.1562455684898696</v>
      </c>
      <c r="N672">
        <f>(Table2[[#This Row],[1W Return vs Nifty]]-AVERAGE(Table2[1W Return vs Nifty]))/_xlfn.STDEV.P(Table2[1W Return vs Nifty])</f>
        <v>-0.96482524782566836</v>
      </c>
      <c r="O672">
        <v>411.12</v>
      </c>
      <c r="P672">
        <v>414.47402581523801</v>
      </c>
      <c r="Q672">
        <v>442.94366059395497</v>
      </c>
      <c r="R672">
        <v>40.599066515463797</v>
      </c>
      <c r="S672" s="1">
        <f>(Table2[[#This Row],[Close Price]]-Table2[[#This Row],[20D EMA]])/Table2[[#This Row],[20D EMA]]</f>
        <v>-1.5129402607511255E-2</v>
      </c>
      <c r="T672" s="1">
        <f>(Table2[[#This Row],[Close Price]]-Table2[[#This Row],[50D EMA]])/Table2[[#This Row],[50D EMA]]</f>
        <v>-2.3099217849433799E-2</v>
      </c>
      <c r="U672" s="1">
        <f>(Table2[[#This Row],[Close Price]]-Table2[[#This Row],[200D EMA]])/Table2[[#This Row],[200D EMA]]</f>
        <v>-8.5888260694240964E-2</v>
      </c>
      <c r="V672">
        <v>0.70042479797258805</v>
      </c>
      <c r="W672">
        <v>398.4</v>
      </c>
      <c r="X672">
        <v>407</v>
      </c>
      <c r="Y672">
        <v>395</v>
      </c>
      <c r="Z672">
        <v>427.95</v>
      </c>
      <c r="AA672">
        <v>395</v>
      </c>
      <c r="AB672">
        <v>446.45</v>
      </c>
      <c r="AC672" s="1">
        <f>(Table2[[#This Row],[Close Price]]/Table2[[#This Row],[Day Low]])-1</f>
        <v>1.6315261044176799E-2</v>
      </c>
      <c r="AD672" s="1">
        <f>(Table2[[#This Row],[Day High]]/Table2[[#This Row],[Close Price]])-1</f>
        <v>5.186465794023265E-3</v>
      </c>
      <c r="AE672" s="1">
        <f>(Table2[[#This Row],[Close Price]]/Table2[[#This Row],[Current Week Low]])-1</f>
        <v>2.5063291139240551E-2</v>
      </c>
      <c r="AF672" s="1">
        <f>(Table2[[#This Row],[Current Week High]]/Table2[[#This Row],[Close Price]])-1</f>
        <v>5.6927636453445229E-2</v>
      </c>
      <c r="AG672" s="1">
        <f>(Table2[[#This Row],[Close Price]]/Table2[[#This Row],[Current Month Low]])-1</f>
        <v>2.5063291139240551E-2</v>
      </c>
      <c r="AH672" s="1">
        <f>(Table2[[#This Row],[Current Month High]]/Table2[[#This Row],[Close Price]])-1</f>
        <v>0.10261793035317357</v>
      </c>
      <c r="AI672">
        <v>44.480118547789502</v>
      </c>
      <c r="AJ672">
        <v>17.3623188405797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3202</v>
      </c>
      <c r="AN672">
        <v>-10.73</v>
      </c>
      <c r="AO672" t="s">
        <v>3202</v>
      </c>
      <c r="AP672">
        <v>2.2999127135795001E-2</v>
      </c>
      <c r="AQ672">
        <f>(Table2[[#This Row],[Sharpe Ratio]]-AVERAGE(Table2[Sharpe Ratio]))/_xlfn.STDEV.P(Table2[Sharpe Ratio])</f>
        <v>-0.48878706974390584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687</v>
      </c>
      <c r="AT672">
        <f>_xlfn.RANK.AVG(Table2[[#This Row],[6M Return vs Nifty Z-Score]],Table2[6M Return vs Nifty Z-Score])</f>
        <v>685</v>
      </c>
      <c r="AU672">
        <f>_xlfn.RANK.AVG(Table2[[#This Row],[Sharpe Ratio Z-Score]],Table2[Sharpe Ratio Z-Score])</f>
        <v>470</v>
      </c>
      <c r="AV672">
        <f>(Table2[[#This Row],[Rank 1Y]]+Table2[[#This Row],[Rank 6M]]+Table2[[#This Row],[Rank Sharpe]])/3</f>
        <v>614</v>
      </c>
    </row>
    <row r="673" spans="1:48" x14ac:dyDescent="0.3">
      <c r="A673" t="s">
        <v>1661</v>
      </c>
      <c r="B673" t="s">
        <v>1662</v>
      </c>
      <c r="C673" t="s">
        <v>3158</v>
      </c>
      <c r="D673" t="s">
        <v>419</v>
      </c>
      <c r="E673">
        <v>5271.3596940349998</v>
      </c>
      <c r="F673">
        <v>47.87</v>
      </c>
      <c r="G673">
        <v>-26.420448919019002</v>
      </c>
      <c r="H673">
        <f>(Table2[[#This Row],[1Y Return vs Nifty]]-AVERAGE(Table2[1Y Return vs Nifty]))/_xlfn.STDEV.P(Table2[1Y Return vs Nifty])</f>
        <v>-0.90853293901617638</v>
      </c>
      <c r="I673">
        <v>-6.42881438821738</v>
      </c>
      <c r="J673">
        <f>(Table2[[#This Row],[1M Return vs Nifty]]-AVERAGE(Table2[1M Return vs Nifty]))/_xlfn.STDEV.P(Table2[1M Return vs Nifty])</f>
        <v>-0.56793619633357262</v>
      </c>
      <c r="K673">
        <v>-15.9757186559487</v>
      </c>
      <c r="L673">
        <f>(Table2[[#This Row],[6M Return vs Nifty]]-AVERAGE(Table2[6M Return vs Nifty]))/_xlfn.STDEV.P(Table2[6M Return vs Nifty])</f>
        <v>-0.9542973481367345</v>
      </c>
      <c r="M673">
        <v>-4.3648838374893497</v>
      </c>
      <c r="N673">
        <f>(Table2[[#This Row],[1W Return vs Nifty]]-AVERAGE(Table2[1W Return vs Nifty]))/_xlfn.STDEV.P(Table2[1W Return vs Nifty])</f>
        <v>-0.55004642263482384</v>
      </c>
      <c r="O673">
        <v>48.82</v>
      </c>
      <c r="P673">
        <v>49.633881348757598</v>
      </c>
      <c r="Q673">
        <v>51.364156306465098</v>
      </c>
      <c r="R673">
        <v>30.5459251980107</v>
      </c>
      <c r="S673" s="1">
        <f>(Table2[[#This Row],[Close Price]]-Table2[[#This Row],[20D EMA]])/Table2[[#This Row],[20D EMA]]</f>
        <v>-1.9459238017206122E-2</v>
      </c>
      <c r="T673" s="1">
        <f>(Table2[[#This Row],[Close Price]]-Table2[[#This Row],[50D EMA]])/Table2[[#This Row],[50D EMA]]</f>
        <v>-3.5537848357324819E-2</v>
      </c>
      <c r="U673" s="1">
        <f>(Table2[[#This Row],[Close Price]]-Table2[[#This Row],[200D EMA]])/Table2[[#This Row],[200D EMA]]</f>
        <v>-6.8027133272026474E-2</v>
      </c>
      <c r="V673">
        <v>0.49074898104981801</v>
      </c>
      <c r="W673">
        <v>47.72</v>
      </c>
      <c r="X673">
        <v>48.21</v>
      </c>
      <c r="Y673">
        <v>47.05</v>
      </c>
      <c r="Z673">
        <v>48.86</v>
      </c>
      <c r="AA673">
        <v>47.05</v>
      </c>
      <c r="AB673">
        <v>50.1</v>
      </c>
      <c r="AC673" s="1">
        <f>(Table2[[#This Row],[Close Price]]/Table2[[#This Row],[Day Low]])-1</f>
        <v>3.1433361274098015E-3</v>
      </c>
      <c r="AD673" s="1">
        <f>(Table2[[#This Row],[Day High]]/Table2[[#This Row],[Close Price]])-1</f>
        <v>7.1025694589514909E-3</v>
      </c>
      <c r="AE673" s="1">
        <f>(Table2[[#This Row],[Close Price]]/Table2[[#This Row],[Current Week Low]])-1</f>
        <v>1.7428267800212449E-2</v>
      </c>
      <c r="AF673" s="1">
        <f>(Table2[[#This Row],[Current Week High]]/Table2[[#This Row],[Close Price]])-1</f>
        <v>2.0681011071652433E-2</v>
      </c>
      <c r="AG673" s="1">
        <f>(Table2[[#This Row],[Close Price]]/Table2[[#This Row],[Current Month Low]])-1</f>
        <v>1.7428267800212449E-2</v>
      </c>
      <c r="AH673" s="1">
        <f>(Table2[[#This Row],[Current Month High]]/Table2[[#This Row],[Close Price]])-1</f>
        <v>4.6584499686651348E-2</v>
      </c>
      <c r="AI673">
        <v>42.678086484228103</v>
      </c>
      <c r="AJ673">
        <v>6.7335562987736797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-7.0000000000000007E-2</v>
      </c>
      <c r="AM673" t="s">
        <v>3202</v>
      </c>
      <c r="AN673">
        <v>-3.59</v>
      </c>
      <c r="AO673" t="s">
        <v>3202</v>
      </c>
      <c r="AQ673">
        <f>(Table2[[#This Row],[Sharpe Ratio]]-AVERAGE(Table2[Sharpe Ratio]))/_xlfn.STDEV.P(Table2[Sharpe Ratio])</f>
        <v>-0.7573313484192038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642</v>
      </c>
      <c r="AT673">
        <f>_xlfn.RANK.AVG(Table2[[#This Row],[6M Return vs Nifty Z-Score]],Table2[6M Return vs Nifty Z-Score])</f>
        <v>637</v>
      </c>
      <c r="AU673">
        <f>_xlfn.RANK.AVG(Table2[[#This Row],[Sharpe Ratio Z-Score]],Table2[Sharpe Ratio Z-Score])</f>
        <v>563.5</v>
      </c>
      <c r="AV673">
        <f>(Table2[[#This Row],[Rank 1Y]]+Table2[[#This Row],[Rank 6M]]+Table2[[#This Row],[Rank Sharpe]])/3</f>
        <v>614.16666666666663</v>
      </c>
    </row>
    <row r="674" spans="1:48" x14ac:dyDescent="0.3">
      <c r="A674" t="s">
        <v>348</v>
      </c>
      <c r="B674" t="s">
        <v>349</v>
      </c>
      <c r="C674" t="s">
        <v>3172</v>
      </c>
      <c r="D674" t="s">
        <v>163</v>
      </c>
      <c r="E674">
        <v>73756.424956500006</v>
      </c>
      <c r="F674">
        <v>2488.1999999999998</v>
      </c>
      <c r="G674">
        <v>-22.183851283102602</v>
      </c>
      <c r="H674">
        <f>(Table2[[#This Row],[1Y Return vs Nifty]]-AVERAGE(Table2[1Y Return vs Nifty]))/_xlfn.STDEV.P(Table2[1Y Return vs Nifty])</f>
        <v>-0.83854501793020064</v>
      </c>
      <c r="I674">
        <v>-6.8952409038510396</v>
      </c>
      <c r="J674">
        <f>(Table2[[#This Row],[1M Return vs Nifty]]-AVERAGE(Table2[1M Return vs Nifty]))/_xlfn.STDEV.P(Table2[1M Return vs Nifty])</f>
        <v>-0.61205527355842348</v>
      </c>
      <c r="K674">
        <v>-10.9850739941469</v>
      </c>
      <c r="L674">
        <f>(Table2[[#This Row],[6M Return vs Nifty]]-AVERAGE(Table2[6M Return vs Nifty]))/_xlfn.STDEV.P(Table2[6M Return vs Nifty])</f>
        <v>-0.79936824835352938</v>
      </c>
      <c r="M674">
        <v>-5.7353980515508098</v>
      </c>
      <c r="N674">
        <f>(Table2[[#This Row],[1W Return vs Nifty]]-AVERAGE(Table2[1W Return vs Nifty]))/_xlfn.STDEV.P(Table2[1W Return vs Nifty])</f>
        <v>-0.86738058567863696</v>
      </c>
      <c r="O674">
        <v>2529.56</v>
      </c>
      <c r="P674">
        <v>2497.1536842945502</v>
      </c>
      <c r="Q674">
        <v>2429.8324456639998</v>
      </c>
      <c r="R674">
        <v>37.966375904437101</v>
      </c>
      <c r="S674" s="1">
        <f>(Table2[[#This Row],[Close Price]]-Table2[[#This Row],[20D EMA]])/Table2[[#This Row],[20D EMA]]</f>
        <v>-1.6350669681683822E-2</v>
      </c>
      <c r="T674" s="1">
        <f>(Table2[[#This Row],[Close Price]]-Table2[[#This Row],[50D EMA]])/Table2[[#This Row],[50D EMA]]</f>
        <v>-3.5855559675254086E-3</v>
      </c>
      <c r="U674" s="1">
        <f>(Table2[[#This Row],[Close Price]]-Table2[[#This Row],[200D EMA]])/Table2[[#This Row],[200D EMA]]</f>
        <v>2.4021226006820367E-2</v>
      </c>
      <c r="V674">
        <v>1.0992427642911999</v>
      </c>
      <c r="W674">
        <v>2470.6</v>
      </c>
      <c r="X674">
        <v>2499</v>
      </c>
      <c r="Y674">
        <v>2464.85</v>
      </c>
      <c r="Z674">
        <v>2564.9499999999998</v>
      </c>
      <c r="AA674">
        <v>2464.85</v>
      </c>
      <c r="AB674">
        <v>2649</v>
      </c>
      <c r="AC674" s="1">
        <f>(Table2[[#This Row],[Close Price]]/Table2[[#This Row],[Day Low]])-1</f>
        <v>7.1237756010684716E-3</v>
      </c>
      <c r="AD674" s="1">
        <f>(Table2[[#This Row],[Day High]]/Table2[[#This Row],[Close Price]])-1</f>
        <v>4.3404870991079481E-3</v>
      </c>
      <c r="AE674" s="1">
        <f>(Table2[[#This Row],[Close Price]]/Table2[[#This Row],[Current Week Low]])-1</f>
        <v>9.4731930949145671E-3</v>
      </c>
      <c r="AF674" s="1">
        <f>(Table2[[#This Row],[Current Week High]]/Table2[[#This Row],[Close Price]])-1</f>
        <v>3.0845591190418853E-2</v>
      </c>
      <c r="AG674" s="1">
        <f>(Table2[[#This Row],[Close Price]]/Table2[[#This Row],[Current Month Low]])-1</f>
        <v>9.4731930949145671E-3</v>
      </c>
      <c r="AH674" s="1">
        <f>(Table2[[#This Row],[Current Month High]]/Table2[[#This Row],[Close Price]])-1</f>
        <v>6.46250301422715E-2</v>
      </c>
      <c r="AI674">
        <v>8.2690298207539694</v>
      </c>
      <c r="AJ674">
        <v>19.4957377836474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</v>
      </c>
      <c r="AM674" t="s">
        <v>3204</v>
      </c>
      <c r="AN674">
        <v>-2.64</v>
      </c>
      <c r="AO674" t="s">
        <v>3202</v>
      </c>
      <c r="AP674">
        <v>-3.0186388700440998E-2</v>
      </c>
      <c r="AQ674">
        <f>(Table2[[#This Row],[Sharpe Ratio]]-AVERAGE(Table2[Sharpe Ratio]))/_xlfn.STDEV.P(Table2[Sharpe Ratio])</f>
        <v>-1.1097961150822664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-4.2271452406030567</v>
      </c>
      <c r="AS674">
        <f>_xlfn.RANK.AVG(Table2[[#This Row],[1Y Return vs Nifty Z-Score]],Table2[1Y Return vs Nifty Z-Score])</f>
        <v>615</v>
      </c>
      <c r="AT674">
        <f>_xlfn.RANK.AVG(Table2[[#This Row],[6M Return vs Nifty Z-Score]],Table2[6M Return vs Nifty Z-Score])</f>
        <v>584</v>
      </c>
      <c r="AU674">
        <f>_xlfn.RANK.AVG(Table2[[#This Row],[Sharpe Ratio Z-Score]],Table2[Sharpe Ratio Z-Score])</f>
        <v>644</v>
      </c>
      <c r="AV674">
        <f>(Table2[[#This Row],[Rank 1Y]]+Table2[[#This Row],[Rank 6M]]+Table2[[#This Row],[Rank Sharpe]])/3</f>
        <v>614.33333333333337</v>
      </c>
    </row>
    <row r="675" spans="1:48" x14ac:dyDescent="0.3">
      <c r="A675" t="s">
        <v>1264</v>
      </c>
      <c r="B675" t="s">
        <v>1265</v>
      </c>
      <c r="C675" t="s">
        <v>3158</v>
      </c>
      <c r="D675" t="s">
        <v>24</v>
      </c>
      <c r="E675">
        <v>9338.443799441</v>
      </c>
      <c r="F675">
        <v>82.07</v>
      </c>
      <c r="G675">
        <v>-29.110514211683501</v>
      </c>
      <c r="H675">
        <f>(Table2[[#This Row],[1Y Return vs Nifty]]-AVERAGE(Table2[1Y Return vs Nifty]))/_xlfn.STDEV.P(Table2[1Y Return vs Nifty])</f>
        <v>-0.95297239104792464</v>
      </c>
      <c r="I675">
        <v>-0.58793130750353595</v>
      </c>
      <c r="J675">
        <f>(Table2[[#This Row],[1M Return vs Nifty]]-AVERAGE(Table2[1M Return vs Nifty]))/_xlfn.STDEV.P(Table2[1M Return vs Nifty])</f>
        <v>-1.5449656520864731E-2</v>
      </c>
      <c r="K675">
        <v>-25.3748140660331</v>
      </c>
      <c r="L675">
        <f>(Table2[[#This Row],[6M Return vs Nifty]]-AVERAGE(Table2[6M Return vs Nifty]))/_xlfn.STDEV.P(Table2[6M Return vs Nifty])</f>
        <v>-1.2460819750420478</v>
      </c>
      <c r="M675">
        <v>-3.2839987908166499</v>
      </c>
      <c r="N675">
        <f>(Table2[[#This Row],[1W Return vs Nifty]]-AVERAGE(Table2[1W Return vs Nifty]))/_xlfn.STDEV.P(Table2[1W Return vs Nifty])</f>
        <v>-0.29977411745676724</v>
      </c>
      <c r="O675">
        <v>82.31</v>
      </c>
      <c r="P675">
        <v>85.019516357157997</v>
      </c>
      <c r="Q675">
        <v>91.061543702063702</v>
      </c>
      <c r="R675">
        <v>49.362232111446602</v>
      </c>
      <c r="S675" s="1">
        <f>(Table2[[#This Row],[Close Price]]-Table2[[#This Row],[20D EMA]])/Table2[[#This Row],[20D EMA]]</f>
        <v>-2.915806098894534E-3</v>
      </c>
      <c r="T675" s="1">
        <f>(Table2[[#This Row],[Close Price]]-Table2[[#This Row],[50D EMA]])/Table2[[#This Row],[50D EMA]]</f>
        <v>-3.4692226956072034E-2</v>
      </c>
      <c r="U675" s="1">
        <f>(Table2[[#This Row],[Close Price]]-Table2[[#This Row],[200D EMA]])/Table2[[#This Row],[200D EMA]]</f>
        <v>-9.8741393309588005E-2</v>
      </c>
      <c r="V675">
        <v>0.78810955762062396</v>
      </c>
      <c r="W675">
        <v>81.5</v>
      </c>
      <c r="X675">
        <v>82.8</v>
      </c>
      <c r="Y675">
        <v>80.61</v>
      </c>
      <c r="Z675">
        <v>83.59</v>
      </c>
      <c r="AA675">
        <v>80.61</v>
      </c>
      <c r="AB675">
        <v>86.9</v>
      </c>
      <c r="AC675" s="1">
        <f>(Table2[[#This Row],[Close Price]]/Table2[[#This Row],[Day Low]])-1</f>
        <v>6.993865030674673E-3</v>
      </c>
      <c r="AD675" s="1">
        <f>(Table2[[#This Row],[Day High]]/Table2[[#This Row],[Close Price]])-1</f>
        <v>8.8948458632875926E-3</v>
      </c>
      <c r="AE675" s="1">
        <f>(Table2[[#This Row],[Close Price]]/Table2[[#This Row],[Current Week Low]])-1</f>
        <v>1.8111896786999093E-2</v>
      </c>
      <c r="AF675" s="1">
        <f>(Table2[[#This Row],[Current Week High]]/Table2[[#This Row],[Close Price]])-1</f>
        <v>1.8520774948215024E-2</v>
      </c>
      <c r="AG675" s="1">
        <f>(Table2[[#This Row],[Close Price]]/Table2[[#This Row],[Current Month Low]])-1</f>
        <v>1.8111896786999093E-2</v>
      </c>
      <c r="AH675" s="1">
        <f>(Table2[[#This Row],[Current Month High]]/Table2[[#This Row],[Close Price]])-1</f>
        <v>5.8852199342025235E-2</v>
      </c>
      <c r="AI675">
        <v>41.9519922017789</v>
      </c>
      <c r="AJ675">
        <v>10.013404825737201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</v>
      </c>
      <c r="AM675" t="s">
        <v>3202</v>
      </c>
      <c r="AN675">
        <v>1.1100000000000001</v>
      </c>
      <c r="AO675" t="s">
        <v>3203</v>
      </c>
      <c r="AP675">
        <v>1.8999562391139001E-2</v>
      </c>
      <c r="AQ675">
        <f>(Table2[[#This Row],[Sharpe Ratio]]-AVERAGE(Table2[Sharpe Ratio]))/_xlfn.STDEV.P(Table2[Sharpe Ratio])</f>
        <v>-0.53548711288150697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658</v>
      </c>
      <c r="AT675">
        <f>_xlfn.RANK.AVG(Table2[[#This Row],[6M Return vs Nifty Z-Score]],Table2[6M Return vs Nifty Z-Score])</f>
        <v>704</v>
      </c>
      <c r="AU675">
        <f>_xlfn.RANK.AVG(Table2[[#This Row],[Sharpe Ratio Z-Score]],Table2[Sharpe Ratio Z-Score])</f>
        <v>481</v>
      </c>
      <c r="AV675">
        <f>(Table2[[#This Row],[Rank 1Y]]+Table2[[#This Row],[Rank 6M]]+Table2[[#This Row],[Rank Sharpe]])/3</f>
        <v>614.33333333333337</v>
      </c>
    </row>
    <row r="676" spans="1:48" x14ac:dyDescent="0.3">
      <c r="A676" t="s">
        <v>1173</v>
      </c>
      <c r="B676" t="s">
        <v>1174</v>
      </c>
      <c r="C676" t="s">
        <v>3159</v>
      </c>
      <c r="D676" t="s">
        <v>21</v>
      </c>
      <c r="E676">
        <v>10456.844717759999</v>
      </c>
      <c r="F676">
        <v>1660.8</v>
      </c>
      <c r="G676">
        <v>-21.106447924148402</v>
      </c>
      <c r="H676">
        <f>(Table2[[#This Row],[1Y Return vs Nifty]]-AVERAGE(Table2[1Y Return vs Nifty]))/_xlfn.STDEV.P(Table2[1Y Return vs Nifty])</f>
        <v>-0.82074648529991445</v>
      </c>
      <c r="I676">
        <v>-7.4915067962405296E-2</v>
      </c>
      <c r="J676">
        <f>(Table2[[#This Row],[1M Return vs Nifty]]-AVERAGE(Table2[1M Return vs Nifty]))/_xlfn.STDEV.P(Table2[1M Return vs Nifty])</f>
        <v>3.3076322022976723E-2</v>
      </c>
      <c r="K676">
        <v>-8.3456909528231797</v>
      </c>
      <c r="L676">
        <f>(Table2[[#This Row],[6M Return vs Nifty]]-AVERAGE(Table2[6M Return vs Nifty]))/_xlfn.STDEV.P(Table2[6M Return vs Nifty])</f>
        <v>-0.71743149142407325</v>
      </c>
      <c r="M676">
        <v>1.66687368295657</v>
      </c>
      <c r="N676">
        <f>(Table2[[#This Row],[1W Return vs Nifty]]-AVERAGE(Table2[1W Return vs Nifty]))/_xlfn.STDEV.P(Table2[1W Return vs Nifty])</f>
        <v>0.8465700478807423</v>
      </c>
      <c r="O676">
        <v>1601.46</v>
      </c>
      <c r="P676">
        <v>1608.1236613588701</v>
      </c>
      <c r="Q676">
        <v>1582.00515267685</v>
      </c>
      <c r="R676">
        <v>73.357208809400902</v>
      </c>
      <c r="S676" s="1">
        <f>(Table2[[#This Row],[Close Price]]-Table2[[#This Row],[20D EMA]])/Table2[[#This Row],[20D EMA]]</f>
        <v>3.7053688509235273E-2</v>
      </c>
      <c r="T676" s="1">
        <f>(Table2[[#This Row],[Close Price]]-Table2[[#This Row],[50D EMA]])/Table2[[#This Row],[50D EMA]]</f>
        <v>3.2756397972913458E-2</v>
      </c>
      <c r="U676" s="1">
        <f>(Table2[[#This Row],[Close Price]]-Table2[[#This Row],[200D EMA]])/Table2[[#This Row],[200D EMA]]</f>
        <v>4.9806947335047695E-2</v>
      </c>
      <c r="V676">
        <v>0.40127703888954203</v>
      </c>
      <c r="W676">
        <v>1645.15</v>
      </c>
      <c r="X676">
        <v>1680</v>
      </c>
      <c r="Y676">
        <v>1560.7</v>
      </c>
      <c r="Z676">
        <v>1680</v>
      </c>
      <c r="AA676">
        <v>1555.6</v>
      </c>
      <c r="AB676">
        <v>1680</v>
      </c>
      <c r="AC676" s="1">
        <f>(Table2[[#This Row],[Close Price]]/Table2[[#This Row],[Day Low]])-1</f>
        <v>9.5128103820318888E-3</v>
      </c>
      <c r="AD676" s="1">
        <f>(Table2[[#This Row],[Day High]]/Table2[[#This Row],[Close Price]])-1</f>
        <v>1.1560693641618602E-2</v>
      </c>
      <c r="AE676" s="1">
        <f>(Table2[[#This Row],[Close Price]]/Table2[[#This Row],[Current Week Low]])-1</f>
        <v>6.4137886845646142E-2</v>
      </c>
      <c r="AF676" s="1">
        <f>(Table2[[#This Row],[Current Week High]]/Table2[[#This Row],[Close Price]])-1</f>
        <v>1.1560693641618602E-2</v>
      </c>
      <c r="AG676" s="1">
        <f>(Table2[[#This Row],[Close Price]]/Table2[[#This Row],[Current Month Low]])-1</f>
        <v>6.7626639238878905E-2</v>
      </c>
      <c r="AH676" s="1">
        <f>(Table2[[#This Row],[Current Month High]]/Table2[[#This Row],[Close Price]])-1</f>
        <v>1.1560693641618602E-2</v>
      </c>
      <c r="AI676">
        <v>16.958694605009601</v>
      </c>
      <c r="AJ676">
        <v>19.822517225208301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-0.19</v>
      </c>
      <c r="AM676" t="s">
        <v>3202</v>
      </c>
      <c r="AN676">
        <v>4.9800000000000004</v>
      </c>
      <c r="AO676" t="s">
        <v>3203</v>
      </c>
      <c r="AP676">
        <v>-5.7849514247089999E-2</v>
      </c>
      <c r="AQ676">
        <f>(Table2[[#This Row],[Sharpe Ratio]]-AVERAGE(Table2[Sharpe Ratio]))/_xlfn.STDEV.P(Table2[Sharpe Ratio])</f>
        <v>-1.4327985513037342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609</v>
      </c>
      <c r="AT676">
        <f>_xlfn.RANK.AVG(Table2[[#This Row],[6M Return vs Nifty Z-Score]],Table2[6M Return vs Nifty Z-Score])</f>
        <v>561</v>
      </c>
      <c r="AU676">
        <f>_xlfn.RANK.AVG(Table2[[#This Row],[Sharpe Ratio Z-Score]],Table2[Sharpe Ratio Z-Score])</f>
        <v>676</v>
      </c>
      <c r="AV676">
        <f>(Table2[[#This Row],[Rank 1Y]]+Table2[[#This Row],[Rank 6M]]+Table2[[#This Row],[Rank Sharpe]])/3</f>
        <v>615.33333333333337</v>
      </c>
    </row>
    <row r="677" spans="1:48" x14ac:dyDescent="0.3">
      <c r="A677" t="s">
        <v>705</v>
      </c>
      <c r="B677" t="s">
        <v>706</v>
      </c>
      <c r="C677" t="s">
        <v>3172</v>
      </c>
      <c r="D677" t="s">
        <v>163</v>
      </c>
      <c r="E677">
        <v>26587.638953469999</v>
      </c>
      <c r="F677">
        <v>1043.6500000000001</v>
      </c>
      <c r="G677">
        <v>-27.2218790408239</v>
      </c>
      <c r="H677">
        <f>(Table2[[#This Row],[1Y Return vs Nifty]]-AVERAGE(Table2[1Y Return vs Nifty]))/_xlfn.STDEV.P(Table2[1Y Return vs Nifty])</f>
        <v>-0.92177243753387605</v>
      </c>
      <c r="I677">
        <v>-5.3833420091472197</v>
      </c>
      <c r="J677">
        <f>(Table2[[#This Row],[1M Return vs Nifty]]-AVERAGE(Table2[1M Return vs Nifty]))/_xlfn.STDEV.P(Table2[1M Return vs Nifty])</f>
        <v>-0.4690454277288294</v>
      </c>
      <c r="K677">
        <v>-22.413530102828801</v>
      </c>
      <c r="L677">
        <f>(Table2[[#This Row],[6M Return vs Nifty]]-AVERAGE(Table2[6M Return vs Nifty]))/_xlfn.STDEV.P(Table2[6M Return vs Nifty])</f>
        <v>-1.1541521564089485</v>
      </c>
      <c r="M677">
        <v>-5.1815670218254102</v>
      </c>
      <c r="N677">
        <f>(Table2[[#This Row],[1W Return vs Nifty]]-AVERAGE(Table2[1W Return vs Nifty]))/_xlfn.STDEV.P(Table2[1W Return vs Nifty])</f>
        <v>-0.7391444065260131</v>
      </c>
      <c r="O677">
        <v>1064.08</v>
      </c>
      <c r="P677">
        <v>1068.84531495588</v>
      </c>
      <c r="Q677">
        <v>1060.1951572964299</v>
      </c>
      <c r="R677">
        <v>40.241374659835699</v>
      </c>
      <c r="S677" s="1">
        <f>(Table2[[#This Row],[Close Price]]-Table2[[#This Row],[20D EMA]])/Table2[[#This Row],[20D EMA]]</f>
        <v>-1.9199684234267947E-2</v>
      </c>
      <c r="T677" s="1">
        <f>(Table2[[#This Row],[Close Price]]-Table2[[#This Row],[50D EMA]])/Table2[[#This Row],[50D EMA]]</f>
        <v>-2.3572461424803934E-2</v>
      </c>
      <c r="U677" s="1">
        <f>(Table2[[#This Row],[Close Price]]-Table2[[#This Row],[200D EMA]])/Table2[[#This Row],[200D EMA]]</f>
        <v>-1.5605765771106792E-2</v>
      </c>
      <c r="V677">
        <v>0.75764598703480002</v>
      </c>
      <c r="W677">
        <v>1025</v>
      </c>
      <c r="X677">
        <v>1045.5</v>
      </c>
      <c r="Y677">
        <v>1025</v>
      </c>
      <c r="Z677">
        <v>1068</v>
      </c>
      <c r="AA677">
        <v>1025</v>
      </c>
      <c r="AB677">
        <v>1112.5</v>
      </c>
      <c r="AC677" s="1">
        <f>(Table2[[#This Row],[Close Price]]/Table2[[#This Row],[Day Low]])-1</f>
        <v>1.8195121951219528E-2</v>
      </c>
      <c r="AD677" s="1">
        <f>(Table2[[#This Row],[Day High]]/Table2[[#This Row],[Close Price]])-1</f>
        <v>1.7726249221481361E-3</v>
      </c>
      <c r="AE677" s="1">
        <f>(Table2[[#This Row],[Close Price]]/Table2[[#This Row],[Current Week Low]])-1</f>
        <v>1.8195121951219528E-2</v>
      </c>
      <c r="AF677" s="1">
        <f>(Table2[[#This Row],[Current Week High]]/Table2[[#This Row],[Close Price]])-1</f>
        <v>2.3331576678004895E-2</v>
      </c>
      <c r="AG677" s="1">
        <f>(Table2[[#This Row],[Close Price]]/Table2[[#This Row],[Current Month Low]])-1</f>
        <v>1.8195121951219528E-2</v>
      </c>
      <c r="AH677" s="1">
        <f>(Table2[[#This Row],[Current Month High]]/Table2[[#This Row],[Close Price]])-1</f>
        <v>6.5970392372921793E-2</v>
      </c>
      <c r="AI677">
        <v>29.2578929717817</v>
      </c>
      <c r="AJ677">
        <v>11.8595927116827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-0.08</v>
      </c>
      <c r="AM677" t="s">
        <v>3202</v>
      </c>
      <c r="AN677">
        <v>-3.97</v>
      </c>
      <c r="AO677" t="s">
        <v>3202</v>
      </c>
      <c r="AP677">
        <v>8.6560552451520004E-3</v>
      </c>
      <c r="AQ677">
        <f>(Table2[[#This Row],[Sharpe Ratio]]-AVERAGE(Table2[Sharpe Ratio]))/_xlfn.STDEV.P(Table2[Sharpe Ratio])</f>
        <v>-0.65626081220893817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651</v>
      </c>
      <c r="AT677">
        <f>_xlfn.RANK.AVG(Table2[[#This Row],[6M Return vs Nifty Z-Score]],Table2[6M Return vs Nifty Z-Score])</f>
        <v>689</v>
      </c>
      <c r="AU677">
        <f>_xlfn.RANK.AVG(Table2[[#This Row],[Sharpe Ratio Z-Score]],Table2[Sharpe Ratio Z-Score])</f>
        <v>511</v>
      </c>
      <c r="AV677">
        <f>(Table2[[#This Row],[Rank 1Y]]+Table2[[#This Row],[Rank 6M]]+Table2[[#This Row],[Rank Sharpe]])/3</f>
        <v>617</v>
      </c>
    </row>
    <row r="678" spans="1:48" x14ac:dyDescent="0.3">
      <c r="A678" t="s">
        <v>1048</v>
      </c>
      <c r="B678" t="s">
        <v>1049</v>
      </c>
      <c r="C678" t="s">
        <v>3158</v>
      </c>
      <c r="D678" t="s">
        <v>24</v>
      </c>
      <c r="E678">
        <v>12976.582928738</v>
      </c>
      <c r="F678">
        <v>213.62</v>
      </c>
      <c r="G678">
        <v>-28.9068677289672</v>
      </c>
      <c r="H678">
        <f>(Table2[[#This Row],[1Y Return vs Nifty]]-AVERAGE(Table2[1Y Return vs Nifty]))/_xlfn.STDEV.P(Table2[1Y Return vs Nifty])</f>
        <v>-0.94960818344865805</v>
      </c>
      <c r="I678">
        <v>-8.2850539520211495</v>
      </c>
      <c r="J678">
        <f>(Table2[[#This Row],[1M Return vs Nifty]]-AVERAGE(Table2[1M Return vs Nifty]))/_xlfn.STDEV.P(Table2[1M Return vs Nifty])</f>
        <v>-0.74351707331699912</v>
      </c>
      <c r="K678">
        <v>-28.067512456217699</v>
      </c>
      <c r="L678">
        <f>(Table2[[#This Row],[6M Return vs Nifty]]-AVERAGE(Table2[6M Return vs Nifty]))/_xlfn.STDEV.P(Table2[6M Return vs Nifty])</f>
        <v>-1.3296738486074098</v>
      </c>
      <c r="M678">
        <v>-4.82560194496343</v>
      </c>
      <c r="N678">
        <f>(Table2[[#This Row],[1W Return vs Nifty]]-AVERAGE(Table2[1W Return vs Nifty]))/_xlfn.STDEV.P(Table2[1W Return vs Nifty])</f>
        <v>-0.65672287555620912</v>
      </c>
      <c r="O678">
        <v>219.15</v>
      </c>
      <c r="P678">
        <v>227.70541942019901</v>
      </c>
      <c r="Q678">
        <v>237.754380502511</v>
      </c>
      <c r="R678">
        <v>41.612202306559603</v>
      </c>
      <c r="S678" s="1">
        <f>(Table2[[#This Row],[Close Price]]-Table2[[#This Row],[20D EMA]])/Table2[[#This Row],[20D EMA]]</f>
        <v>-2.5233858088067537E-2</v>
      </c>
      <c r="T678" s="1">
        <f>(Table2[[#This Row],[Close Price]]-Table2[[#This Row],[50D EMA]])/Table2[[#This Row],[50D EMA]]</f>
        <v>-6.1858077230064958E-2</v>
      </c>
      <c r="U678" s="1">
        <f>(Table2[[#This Row],[Close Price]]-Table2[[#This Row],[200D EMA]])/Table2[[#This Row],[200D EMA]]</f>
        <v>-0.10150971961694771</v>
      </c>
      <c r="V678">
        <v>0.77320337553197604</v>
      </c>
      <c r="W678">
        <v>210.22</v>
      </c>
      <c r="X678">
        <v>214.6</v>
      </c>
      <c r="Y678">
        <v>207.65</v>
      </c>
      <c r="Z678">
        <v>215.77</v>
      </c>
      <c r="AA678">
        <v>207.65</v>
      </c>
      <c r="AB678">
        <v>229</v>
      </c>
      <c r="AC678" s="1">
        <f>(Table2[[#This Row],[Close Price]]/Table2[[#This Row],[Day Low]])-1</f>
        <v>1.6173532489772713E-2</v>
      </c>
      <c r="AD678" s="1">
        <f>(Table2[[#This Row],[Day High]]/Table2[[#This Row],[Close Price]])-1</f>
        <v>4.5875854320756027E-3</v>
      </c>
      <c r="AE678" s="1">
        <f>(Table2[[#This Row],[Close Price]]/Table2[[#This Row],[Current Week Low]])-1</f>
        <v>2.8750300987238075E-2</v>
      </c>
      <c r="AF678" s="1">
        <f>(Table2[[#This Row],[Current Week High]]/Table2[[#This Row],[Close Price]])-1</f>
        <v>1.0064600692819115E-2</v>
      </c>
      <c r="AG678" s="1">
        <f>(Table2[[#This Row],[Close Price]]/Table2[[#This Row],[Current Month Low]])-1</f>
        <v>2.8750300987238075E-2</v>
      </c>
      <c r="AH678" s="1">
        <f>(Table2[[#This Row],[Current Month High]]/Table2[[#This Row],[Close Price]])-1</f>
        <v>7.1997004025840194E-2</v>
      </c>
      <c r="AI678">
        <v>40.763973410729299</v>
      </c>
      <c r="AJ678">
        <v>4.0779537149817404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3202</v>
      </c>
      <c r="AN678">
        <v>-7.62</v>
      </c>
      <c r="AO678" t="s">
        <v>3202</v>
      </c>
      <c r="AP678">
        <v>1.8936564543562E-2</v>
      </c>
      <c r="AQ678">
        <f>(Table2[[#This Row],[Sharpe Ratio]]-AVERAGE(Table2[Sharpe Ratio]))/_xlfn.STDEV.P(Table2[Sharpe Ratio])</f>
        <v>-0.53622269347270823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657</v>
      </c>
      <c r="AT678">
        <f>_xlfn.RANK.AVG(Table2[[#This Row],[6M Return vs Nifty Z-Score]],Table2[6M Return vs Nifty Z-Score])</f>
        <v>713</v>
      </c>
      <c r="AU678">
        <f>_xlfn.RANK.AVG(Table2[[#This Row],[Sharpe Ratio Z-Score]],Table2[Sharpe Ratio Z-Score])</f>
        <v>482</v>
      </c>
      <c r="AV678">
        <f>(Table2[[#This Row],[Rank 1Y]]+Table2[[#This Row],[Rank 6M]]+Table2[[#This Row],[Rank Sharpe]])/3</f>
        <v>617.33333333333337</v>
      </c>
    </row>
    <row r="679" spans="1:48" x14ac:dyDescent="0.3">
      <c r="A679" t="s">
        <v>336</v>
      </c>
      <c r="B679" t="s">
        <v>337</v>
      </c>
      <c r="C679" t="s">
        <v>3158</v>
      </c>
      <c r="D679" t="s">
        <v>338</v>
      </c>
      <c r="E679">
        <v>76308.11658165</v>
      </c>
      <c r="F679">
        <v>802.25</v>
      </c>
      <c r="G679">
        <v>-30.978819897855701</v>
      </c>
      <c r="H679">
        <f>(Table2[[#This Row],[1Y Return vs Nifty]]-AVERAGE(Table2[1Y Return vs Nifty]))/_xlfn.STDEV.P(Table2[1Y Return vs Nifty])</f>
        <v>-0.98383650469888173</v>
      </c>
      <c r="I679">
        <v>8.1906297211462498</v>
      </c>
      <c r="J679">
        <f>(Table2[[#This Row],[1M Return vs Nifty]]-AVERAGE(Table2[1M Return vs Nifty]))/_xlfn.STDEV.P(Table2[1M Return vs Nifty])</f>
        <v>0.81491053734568641</v>
      </c>
      <c r="K679">
        <v>0.84756887760729605</v>
      </c>
      <c r="L679">
        <f>(Table2[[#This Row],[6M Return vs Nifty]]-AVERAGE(Table2[6M Return vs Nifty]))/_xlfn.STDEV.P(Table2[6M Return vs Nifty])</f>
        <v>-0.43203680474095629</v>
      </c>
      <c r="M679">
        <v>2.11580902938696</v>
      </c>
      <c r="N679">
        <f>(Table2[[#This Row],[1W Return vs Nifty]]-AVERAGE(Table2[1W Return vs Nifty]))/_xlfn.STDEV.P(Table2[1W Return vs Nifty])</f>
        <v>0.9505182747277231</v>
      </c>
      <c r="O679">
        <v>758.43</v>
      </c>
      <c r="P679">
        <v>737.88235694000298</v>
      </c>
      <c r="Q679">
        <v>739.40012213884495</v>
      </c>
      <c r="R679">
        <v>80.172644663365006</v>
      </c>
      <c r="S679" s="1">
        <f>(Table2[[#This Row],[Close Price]]-Table2[[#This Row],[20D EMA]])/Table2[[#This Row],[20D EMA]]</f>
        <v>5.7777250372480063E-2</v>
      </c>
      <c r="T679" s="1">
        <f>(Table2[[#This Row],[Close Price]]-Table2[[#This Row],[50D EMA]])/Table2[[#This Row],[50D EMA]]</f>
        <v>8.7232934158948505E-2</v>
      </c>
      <c r="U679" s="1">
        <f>(Table2[[#This Row],[Close Price]]-Table2[[#This Row],[200D EMA]])/Table2[[#This Row],[200D EMA]]</f>
        <v>8.5001173220462453E-2</v>
      </c>
      <c r="V679">
        <v>2.2692745470525102</v>
      </c>
      <c r="W679">
        <v>796.55</v>
      </c>
      <c r="X679">
        <v>806</v>
      </c>
      <c r="Y679">
        <v>786.2</v>
      </c>
      <c r="Z679">
        <v>808.75</v>
      </c>
      <c r="AA679">
        <v>722.6</v>
      </c>
      <c r="AB679">
        <v>812</v>
      </c>
      <c r="AC679" s="1">
        <f>(Table2[[#This Row],[Close Price]]/Table2[[#This Row],[Day Low]])-1</f>
        <v>7.1558596447178768E-3</v>
      </c>
      <c r="AD679" s="1">
        <f>(Table2[[#This Row],[Day High]]/Table2[[#This Row],[Close Price]])-1</f>
        <v>4.674353381115548E-3</v>
      </c>
      <c r="AE679" s="1">
        <f>(Table2[[#This Row],[Close Price]]/Table2[[#This Row],[Current Week Low]])-1</f>
        <v>2.0414652760111895E-2</v>
      </c>
      <c r="AF679" s="1">
        <f>(Table2[[#This Row],[Current Week High]]/Table2[[#This Row],[Close Price]])-1</f>
        <v>8.1022125272671719E-3</v>
      </c>
      <c r="AG679" s="1">
        <f>(Table2[[#This Row],[Close Price]]/Table2[[#This Row],[Current Month Low]])-1</f>
        <v>0.11022695820647654</v>
      </c>
      <c r="AH679" s="1">
        <f>(Table2[[#This Row],[Current Month High]]/Table2[[#This Row],[Close Price]])-1</f>
        <v>1.2153318790900647E-2</v>
      </c>
      <c r="AI679">
        <v>6.9242754752259099</v>
      </c>
      <c r="AJ679">
        <v>23.813565861563301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0.08</v>
      </c>
      <c r="AM679" t="s">
        <v>3203</v>
      </c>
      <c r="AN679">
        <v>8.89</v>
      </c>
      <c r="AO679" t="s">
        <v>3203</v>
      </c>
      <c r="AP679">
        <v>-0.110101413650404</v>
      </c>
      <c r="AQ679">
        <f>(Table2[[#This Row],[Sharpe Ratio]]-AVERAGE(Table2[Sharpe Ratio]))/_xlfn.STDEV.P(Table2[Sharpe Ratio])</f>
        <v>-2.042906428521317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664</v>
      </c>
      <c r="AT679">
        <f>_xlfn.RANK.AVG(Table2[[#This Row],[6M Return vs Nifty Z-Score]],Table2[6M Return vs Nifty Z-Score])</f>
        <v>465</v>
      </c>
      <c r="AU679">
        <f>_xlfn.RANK.AVG(Table2[[#This Row],[Sharpe Ratio Z-Score]],Table2[Sharpe Ratio Z-Score])</f>
        <v>731</v>
      </c>
      <c r="AV679">
        <f>(Table2[[#This Row],[Rank 1Y]]+Table2[[#This Row],[Rank 6M]]+Table2[[#This Row],[Rank Sharpe]])/3</f>
        <v>620</v>
      </c>
    </row>
    <row r="680" spans="1:48" x14ac:dyDescent="0.3">
      <c r="A680" t="s">
        <v>1069</v>
      </c>
      <c r="B680" t="s">
        <v>1070</v>
      </c>
      <c r="C680" t="s">
        <v>3167</v>
      </c>
      <c r="D680" t="s">
        <v>78</v>
      </c>
      <c r="E680">
        <v>12500.465355</v>
      </c>
      <c r="F680">
        <v>350</v>
      </c>
      <c r="G680">
        <v>-31.044693353634901</v>
      </c>
      <c r="H680">
        <f>(Table2[[#This Row],[1Y Return vs Nifty]]-AVERAGE(Table2[1Y Return vs Nifty]))/_xlfn.STDEV.P(Table2[1Y Return vs Nifty])</f>
        <v>-0.98492472374183493</v>
      </c>
      <c r="I680">
        <v>2.0186488806473801</v>
      </c>
      <c r="J680">
        <f>(Table2[[#This Row],[1M Return vs Nifty]]-AVERAGE(Table2[1M Return vs Nifty]))/_xlfn.STDEV.P(Table2[1M Return vs Nifty])</f>
        <v>0.23110560729719729</v>
      </c>
      <c r="K680">
        <v>-1.4782113772163499E-2</v>
      </c>
      <c r="L680">
        <f>(Table2[[#This Row],[6M Return vs Nifty]]-AVERAGE(Table2[6M Return vs Nifty]))/_xlfn.STDEV.P(Table2[6M Return vs Nifty])</f>
        <v>-0.45880754716911759</v>
      </c>
      <c r="M680">
        <v>0.13389544179305901</v>
      </c>
      <c r="N680">
        <f>(Table2[[#This Row],[1W Return vs Nifty]]-AVERAGE(Table2[1W Return vs Nifty]))/_xlfn.STDEV.P(Table2[1W Return vs Nifty])</f>
        <v>0.49161833549946227</v>
      </c>
      <c r="O680">
        <v>345.1</v>
      </c>
      <c r="P680">
        <v>343.18637098374899</v>
      </c>
      <c r="Q680">
        <v>342.47123285635899</v>
      </c>
      <c r="R680">
        <v>57.154190151843203</v>
      </c>
      <c r="S680" s="1">
        <f>(Table2[[#This Row],[Close Price]]-Table2[[#This Row],[20D EMA]])/Table2[[#This Row],[20D EMA]]</f>
        <v>1.419878296146038E-2</v>
      </c>
      <c r="T680" s="1">
        <f>(Table2[[#This Row],[Close Price]]-Table2[[#This Row],[50D EMA]])/Table2[[#This Row],[50D EMA]]</f>
        <v>1.985401983394516E-2</v>
      </c>
      <c r="U680" s="1">
        <f>(Table2[[#This Row],[Close Price]]-Table2[[#This Row],[200D EMA]])/Table2[[#This Row],[200D EMA]]</f>
        <v>2.1983648322365105E-2</v>
      </c>
      <c r="V680">
        <v>0.44466758102704701</v>
      </c>
      <c r="W680">
        <v>347.1</v>
      </c>
      <c r="X680">
        <v>353.8</v>
      </c>
      <c r="Y680">
        <v>340</v>
      </c>
      <c r="Z680">
        <v>357.75</v>
      </c>
      <c r="AA680">
        <v>335.8</v>
      </c>
      <c r="AB680">
        <v>357.75</v>
      </c>
      <c r="AC680" s="1">
        <f>(Table2[[#This Row],[Close Price]]/Table2[[#This Row],[Day Low]])-1</f>
        <v>8.3549409392105201E-3</v>
      </c>
      <c r="AD680" s="1">
        <f>(Table2[[#This Row],[Day High]]/Table2[[#This Row],[Close Price]])-1</f>
        <v>1.0857142857142899E-2</v>
      </c>
      <c r="AE680" s="1">
        <f>(Table2[[#This Row],[Close Price]]/Table2[[#This Row],[Current Week Low]])-1</f>
        <v>2.9411764705882248E-2</v>
      </c>
      <c r="AF680" s="1">
        <f>(Table2[[#This Row],[Current Week High]]/Table2[[#This Row],[Close Price]])-1</f>
        <v>2.2142857142857242E-2</v>
      </c>
      <c r="AG680" s="1">
        <f>(Table2[[#This Row],[Close Price]]/Table2[[#This Row],[Current Month Low]])-1</f>
        <v>4.2287075640262017E-2</v>
      </c>
      <c r="AH680" s="1">
        <f>(Table2[[#This Row],[Current Month High]]/Table2[[#This Row],[Close Price]])-1</f>
        <v>2.2142857142857242E-2</v>
      </c>
      <c r="AI680">
        <v>13.714285714285699</v>
      </c>
      <c r="AJ680">
        <v>20.151047030552601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-0.05</v>
      </c>
      <c r="AM680" t="s">
        <v>3202</v>
      </c>
      <c r="AN680">
        <v>2.84</v>
      </c>
      <c r="AO680" t="s">
        <v>3203</v>
      </c>
      <c r="AP680">
        <v>-0.10151242169889001</v>
      </c>
      <c r="AQ680">
        <f>(Table2[[#This Row],[Sharpe Ratio]]-AVERAGE(Table2[Sharpe Ratio]))/_xlfn.STDEV.P(Table2[Sharpe Ratio])</f>
        <v>-1.942618942194174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-2.6636272703084671</v>
      </c>
      <c r="AS680">
        <f>_xlfn.RANK.AVG(Table2[[#This Row],[1Y Return vs Nifty Z-Score]],Table2[1Y Return vs Nifty Z-Score])</f>
        <v>665</v>
      </c>
      <c r="AT680">
        <f>_xlfn.RANK.AVG(Table2[[#This Row],[6M Return vs Nifty Z-Score]],Table2[6M Return vs Nifty Z-Score])</f>
        <v>475</v>
      </c>
      <c r="AU680">
        <f>_xlfn.RANK.AVG(Table2[[#This Row],[Sharpe Ratio Z-Score]],Table2[Sharpe Ratio Z-Score])</f>
        <v>723</v>
      </c>
      <c r="AV680">
        <f>(Table2[[#This Row],[Rank 1Y]]+Table2[[#This Row],[Rank 6M]]+Table2[[#This Row],[Rank Sharpe]])/3</f>
        <v>621</v>
      </c>
    </row>
    <row r="681" spans="1:48" x14ac:dyDescent="0.3">
      <c r="A681" t="s">
        <v>1987</v>
      </c>
      <c r="B681" t="s">
        <v>1988</v>
      </c>
      <c r="C681" t="s">
        <v>3164</v>
      </c>
      <c r="D681" t="s">
        <v>206</v>
      </c>
      <c r="E681">
        <v>3495.2868557249999</v>
      </c>
      <c r="F681">
        <v>222.73</v>
      </c>
      <c r="G681">
        <v>-38.3389195908698</v>
      </c>
      <c r="H681">
        <f>(Table2[[#This Row],[1Y Return vs Nifty]]-AVERAGE(Table2[1Y Return vs Nifty]))/_xlfn.STDEV.P(Table2[1Y Return vs Nifty])</f>
        <v>-1.1054241844286234</v>
      </c>
      <c r="I681">
        <v>-5.8154546412722299</v>
      </c>
      <c r="J681">
        <f>(Table2[[#This Row],[1M Return vs Nifty]]-AVERAGE(Table2[1M Return vs Nifty]))/_xlfn.STDEV.P(Table2[1M Return vs Nifty])</f>
        <v>-0.50991876993292151</v>
      </c>
      <c r="K681">
        <v>-21.039111698755299</v>
      </c>
      <c r="L681">
        <f>(Table2[[#This Row],[6M Return vs Nifty]]-AVERAGE(Table2[6M Return vs Nifty]))/_xlfn.STDEV.P(Table2[6M Return vs Nifty])</f>
        <v>-1.1114848417635299</v>
      </c>
      <c r="M681">
        <v>-6.0157264467798202</v>
      </c>
      <c r="N681">
        <f>(Table2[[#This Row],[1W Return vs Nifty]]-AVERAGE(Table2[1W Return vs Nifty]))/_xlfn.STDEV.P(Table2[1W Return vs Nifty])</f>
        <v>-0.93228890677790566</v>
      </c>
      <c r="O681">
        <v>224.8</v>
      </c>
      <c r="P681">
        <v>225.13152152190301</v>
      </c>
      <c r="Q681">
        <v>230.59019827210099</v>
      </c>
      <c r="R681">
        <v>46.527126909418101</v>
      </c>
      <c r="S681" s="1">
        <f>(Table2[[#This Row],[Close Price]]-Table2[[#This Row],[20D EMA]])/Table2[[#This Row],[20D EMA]]</f>
        <v>-9.2081850533808785E-3</v>
      </c>
      <c r="T681" s="1">
        <f>(Table2[[#This Row],[Close Price]]-Table2[[#This Row],[50D EMA]])/Table2[[#This Row],[50D EMA]]</f>
        <v>-1.0667193583859723E-2</v>
      </c>
      <c r="U681" s="1">
        <f>(Table2[[#This Row],[Close Price]]-Table2[[#This Row],[200D EMA]])/Table2[[#This Row],[200D EMA]]</f>
        <v>-3.408730436506157E-2</v>
      </c>
      <c r="V681">
        <v>0.54831725359436401</v>
      </c>
      <c r="W681">
        <v>215.4</v>
      </c>
      <c r="X681">
        <v>224.9</v>
      </c>
      <c r="Y681">
        <v>210.55</v>
      </c>
      <c r="Z681">
        <v>228.89</v>
      </c>
      <c r="AA681">
        <v>210.55</v>
      </c>
      <c r="AB681">
        <v>233.5</v>
      </c>
      <c r="AC681" s="1">
        <f>(Table2[[#This Row],[Close Price]]/Table2[[#This Row],[Day Low]])-1</f>
        <v>3.402971216341677E-2</v>
      </c>
      <c r="AD681" s="1">
        <f>(Table2[[#This Row],[Day High]]/Table2[[#This Row],[Close Price]])-1</f>
        <v>9.7427378440264611E-3</v>
      </c>
      <c r="AE681" s="1">
        <f>(Table2[[#This Row],[Close Price]]/Table2[[#This Row],[Current Week Low]])-1</f>
        <v>5.7848492044644928E-2</v>
      </c>
      <c r="AF681" s="1">
        <f>(Table2[[#This Row],[Current Week High]]/Table2[[#This Row],[Close Price]])-1</f>
        <v>2.7656804202397467E-2</v>
      </c>
      <c r="AG681" s="1">
        <f>(Table2[[#This Row],[Close Price]]/Table2[[#This Row],[Current Month Low]])-1</f>
        <v>5.7848492044644928E-2</v>
      </c>
      <c r="AH681" s="1">
        <f>(Table2[[#This Row],[Current Month High]]/Table2[[#This Row],[Close Price]])-1</f>
        <v>4.8354509944776192E-2</v>
      </c>
      <c r="AI681">
        <v>34.243254164234699</v>
      </c>
      <c r="AJ681">
        <v>16.887955917082099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0.01</v>
      </c>
      <c r="AM681" t="s">
        <v>3203</v>
      </c>
      <c r="AN681">
        <v>-4.5599999999999996</v>
      </c>
      <c r="AO681" t="s">
        <v>3202</v>
      </c>
      <c r="AP681">
        <v>1.2994796142043E-2</v>
      </c>
      <c r="AQ681">
        <f>(Table2[[#This Row],[Sharpe Ratio]]-AVERAGE(Table2[Sharpe Ratio]))/_xlfn.STDEV.P(Table2[Sharpe Ratio])</f>
        <v>-0.60560045289898756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691</v>
      </c>
      <c r="AT681">
        <f>_xlfn.RANK.AVG(Table2[[#This Row],[6M Return vs Nifty Z-Score]],Table2[6M Return vs Nifty Z-Score])</f>
        <v>680</v>
      </c>
      <c r="AU681">
        <f>_xlfn.RANK.AVG(Table2[[#This Row],[Sharpe Ratio Z-Score]],Table2[Sharpe Ratio Z-Score])</f>
        <v>496</v>
      </c>
      <c r="AV681">
        <f>(Table2[[#This Row],[Rank 1Y]]+Table2[[#This Row],[Rank 6M]]+Table2[[#This Row],[Rank Sharpe]])/3</f>
        <v>622.33333333333337</v>
      </c>
    </row>
    <row r="682" spans="1:48" x14ac:dyDescent="0.3">
      <c r="A682" t="s">
        <v>428</v>
      </c>
      <c r="B682" t="s">
        <v>429</v>
      </c>
      <c r="C682" t="s">
        <v>3160</v>
      </c>
      <c r="D682" t="s">
        <v>171</v>
      </c>
      <c r="E682">
        <v>53756.926460160001</v>
      </c>
      <c r="F682">
        <v>16560.599999999999</v>
      </c>
      <c r="G682">
        <v>-30.1380971720533</v>
      </c>
      <c r="H682">
        <f>(Table2[[#This Row],[1Y Return vs Nifty]]-AVERAGE(Table2[1Y Return vs Nifty]))/_xlfn.STDEV.P(Table2[1Y Return vs Nifty])</f>
        <v>-0.96994789859434727</v>
      </c>
      <c r="I682">
        <v>-7.2376788122268403</v>
      </c>
      <c r="J682">
        <f>(Table2[[#This Row],[1M Return vs Nifty]]-AVERAGE(Table2[1M Return vs Nifty]))/_xlfn.STDEV.P(Table2[1M Return vs Nifty])</f>
        <v>-0.64444632341935049</v>
      </c>
      <c r="K682">
        <v>-7.6502048360971502</v>
      </c>
      <c r="L682">
        <f>(Table2[[#This Row],[6M Return vs Nifty]]-AVERAGE(Table2[6M Return vs Nifty]))/_xlfn.STDEV.P(Table2[6M Return vs Nifty])</f>
        <v>-0.69584088634637586</v>
      </c>
      <c r="M682">
        <v>0.97919351036842095</v>
      </c>
      <c r="N682">
        <f>(Table2[[#This Row],[1W Return vs Nifty]]-AVERAGE(Table2[1W Return vs Nifty]))/_xlfn.STDEV.P(Table2[1W Return vs Nifty])</f>
        <v>0.68734192038589015</v>
      </c>
      <c r="O682">
        <v>16590.490000000002</v>
      </c>
      <c r="P682">
        <v>16673.335057164899</v>
      </c>
      <c r="Q682">
        <v>16473.200001971101</v>
      </c>
      <c r="R682">
        <v>52.982060788633902</v>
      </c>
      <c r="S682" s="1">
        <f>(Table2[[#This Row],[Close Price]]-Table2[[#This Row],[20D EMA]])/Table2[[#This Row],[20D EMA]]</f>
        <v>-1.801634550878428E-3</v>
      </c>
      <c r="T682" s="1">
        <f>(Table2[[#This Row],[Close Price]]-Table2[[#This Row],[50D EMA]])/Table2[[#This Row],[50D EMA]]</f>
        <v>-6.7613981712948074E-3</v>
      </c>
      <c r="U682" s="1">
        <f>(Table2[[#This Row],[Close Price]]-Table2[[#This Row],[200D EMA]])/Table2[[#This Row],[200D EMA]]</f>
        <v>5.3055871365878761E-3</v>
      </c>
      <c r="V682">
        <v>1.2494836088116199</v>
      </c>
      <c r="W682">
        <v>16403.599999999999</v>
      </c>
      <c r="X682">
        <v>16580</v>
      </c>
      <c r="Y682">
        <v>16085.85</v>
      </c>
      <c r="Z682">
        <v>16580</v>
      </c>
      <c r="AA682">
        <v>16085.85</v>
      </c>
      <c r="AB682">
        <v>16600</v>
      </c>
      <c r="AC682" s="1">
        <f>(Table2[[#This Row],[Close Price]]/Table2[[#This Row],[Day Low]])-1</f>
        <v>9.5710697651734122E-3</v>
      </c>
      <c r="AD682" s="1">
        <f>(Table2[[#This Row],[Day High]]/Table2[[#This Row],[Close Price]])-1</f>
        <v>1.1714551405144213E-3</v>
      </c>
      <c r="AE682" s="1">
        <f>(Table2[[#This Row],[Close Price]]/Table2[[#This Row],[Current Week Low]])-1</f>
        <v>2.9513516537826634E-2</v>
      </c>
      <c r="AF682" s="1">
        <f>(Table2[[#This Row],[Current Week High]]/Table2[[#This Row],[Close Price]])-1</f>
        <v>1.1714551405144213E-3</v>
      </c>
      <c r="AG682" s="1">
        <f>(Table2[[#This Row],[Close Price]]/Table2[[#This Row],[Current Month Low]])-1</f>
        <v>2.9513516537826634E-2</v>
      </c>
      <c r="AH682" s="1">
        <f>(Table2[[#This Row],[Current Month High]]/Table2[[#This Row],[Close Price]])-1</f>
        <v>2.3791408523845536E-3</v>
      </c>
      <c r="AI682">
        <v>16.2397497675205</v>
      </c>
      <c r="AJ682">
        <v>7.9189854940242501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-0.12</v>
      </c>
      <c r="AM682" t="s">
        <v>3202</v>
      </c>
      <c r="AN682">
        <v>-2.62</v>
      </c>
      <c r="AO682" t="s">
        <v>3202</v>
      </c>
      <c r="AP682">
        <v>-3.2890332203795003E-2</v>
      </c>
      <c r="AQ682">
        <f>(Table2[[#This Row],[Sharpe Ratio]]-AVERAGE(Table2[Sharpe Ratio]))/_xlfn.STDEV.P(Table2[Sharpe Ratio])</f>
        <v>-1.1413681201153112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663</v>
      </c>
      <c r="AT682">
        <f>_xlfn.RANK.AVG(Table2[[#This Row],[6M Return vs Nifty Z-Score]],Table2[6M Return vs Nifty Z-Score])</f>
        <v>557</v>
      </c>
      <c r="AU682">
        <f>_xlfn.RANK.AVG(Table2[[#This Row],[Sharpe Ratio Z-Score]],Table2[Sharpe Ratio Z-Score])</f>
        <v>648</v>
      </c>
      <c r="AV682">
        <f>(Table2[[#This Row],[Rank 1Y]]+Table2[[#This Row],[Rank 6M]]+Table2[[#This Row],[Rank Sharpe]])/3</f>
        <v>622.66666666666663</v>
      </c>
    </row>
    <row r="683" spans="1:48" x14ac:dyDescent="0.3">
      <c r="A683" t="s">
        <v>1567</v>
      </c>
      <c r="B683" t="s">
        <v>1568</v>
      </c>
      <c r="C683" t="s">
        <v>3170</v>
      </c>
      <c r="D683" t="s">
        <v>258</v>
      </c>
      <c r="E683">
        <v>6340.76687296</v>
      </c>
      <c r="F683">
        <v>1410.4</v>
      </c>
      <c r="G683">
        <v>-45.161318950784199</v>
      </c>
      <c r="H683">
        <f>(Table2[[#This Row],[1Y Return vs Nifty]]-AVERAGE(Table2[1Y Return vs Nifty]))/_xlfn.STDEV.P(Table2[1Y Return vs Nifty])</f>
        <v>-1.2181291399265788</v>
      </c>
      <c r="I683">
        <v>1.15802755579186</v>
      </c>
      <c r="J683">
        <f>(Table2[[#This Row],[1M Return vs Nifty]]-AVERAGE(Table2[1M Return vs Nifty]))/_xlfn.STDEV.P(Table2[1M Return vs Nifty])</f>
        <v>0.14969981791776948</v>
      </c>
      <c r="K683">
        <v>-2.7498525869777501</v>
      </c>
      <c r="L683">
        <f>(Table2[[#This Row],[6M Return vs Nifty]]-AVERAGE(Table2[6M Return vs Nifty]))/_xlfn.STDEV.P(Table2[6M Return vs Nifty])</f>
        <v>-0.54371481566304003</v>
      </c>
      <c r="M683">
        <v>2.77741447117302</v>
      </c>
      <c r="N683">
        <f>(Table2[[#This Row],[1W Return vs Nifty]]-AVERAGE(Table2[1W Return vs Nifty]))/_xlfn.STDEV.P(Table2[1W Return vs Nifty])</f>
        <v>1.1037089581809314</v>
      </c>
      <c r="O683">
        <v>1383.41</v>
      </c>
      <c r="P683">
        <v>1377.0061112219901</v>
      </c>
      <c r="Q683">
        <v>1414.21584140819</v>
      </c>
      <c r="R683">
        <v>61.423839766969103</v>
      </c>
      <c r="S683" s="1">
        <f>(Table2[[#This Row],[Close Price]]-Table2[[#This Row],[20D EMA]])/Table2[[#This Row],[20D EMA]]</f>
        <v>1.9509762109569836E-2</v>
      </c>
      <c r="T683" s="1">
        <f>(Table2[[#This Row],[Close Price]]-Table2[[#This Row],[50D EMA]])/Table2[[#This Row],[50D EMA]]</f>
        <v>2.425108247949273E-2</v>
      </c>
      <c r="U683" s="1">
        <f>(Table2[[#This Row],[Close Price]]-Table2[[#This Row],[200D EMA]])/Table2[[#This Row],[200D EMA]]</f>
        <v>-2.6982029874523051E-3</v>
      </c>
      <c r="V683">
        <v>0.82921883201746205</v>
      </c>
      <c r="W683">
        <v>1407</v>
      </c>
      <c r="X683">
        <v>1427.7</v>
      </c>
      <c r="Y683">
        <v>1394.45</v>
      </c>
      <c r="Z683">
        <v>1445.65</v>
      </c>
      <c r="AA683">
        <v>1340.1</v>
      </c>
      <c r="AB683">
        <v>1445.65</v>
      </c>
      <c r="AC683" s="1">
        <f>(Table2[[#This Row],[Close Price]]/Table2[[#This Row],[Day Low]])-1</f>
        <v>2.4164889836533199E-3</v>
      </c>
      <c r="AD683" s="1">
        <f>(Table2[[#This Row],[Day High]]/Table2[[#This Row],[Close Price]])-1</f>
        <v>1.2266023823028993E-2</v>
      </c>
      <c r="AE683" s="1">
        <f>(Table2[[#This Row],[Close Price]]/Table2[[#This Row],[Current Week Low]])-1</f>
        <v>1.1438201441428486E-2</v>
      </c>
      <c r="AF683" s="1">
        <f>(Table2[[#This Row],[Current Week High]]/Table2[[#This Row],[Close Price]])-1</f>
        <v>2.4992909812818986E-2</v>
      </c>
      <c r="AG683" s="1">
        <f>(Table2[[#This Row],[Close Price]]/Table2[[#This Row],[Current Month Low]])-1</f>
        <v>5.2458771733452814E-2</v>
      </c>
      <c r="AH683" s="1">
        <f>(Table2[[#This Row],[Current Month High]]/Table2[[#This Row],[Close Price]])-1</f>
        <v>2.4992909812818986E-2</v>
      </c>
      <c r="AI683">
        <v>34.568207600680601</v>
      </c>
      <c r="AJ683">
        <v>23.3837809465488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0.01</v>
      </c>
      <c r="AM683" t="s">
        <v>3203</v>
      </c>
      <c r="AN683">
        <v>3.91</v>
      </c>
      <c r="AO683" t="s">
        <v>3203</v>
      </c>
      <c r="AP683">
        <v>-4.2560293190777997E-2</v>
      </c>
      <c r="AQ683">
        <f>(Table2[[#This Row],[Sharpe Ratio]]-AVERAGE(Table2[Sharpe Ratio]))/_xlfn.STDEV.P(Table2[Sharpe Ratio])</f>
        <v>-1.2542773050045948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709</v>
      </c>
      <c r="AT683">
        <f>_xlfn.RANK.AVG(Table2[[#This Row],[6M Return vs Nifty Z-Score]],Table2[6M Return vs Nifty Z-Score])</f>
        <v>506</v>
      </c>
      <c r="AU683">
        <f>_xlfn.RANK.AVG(Table2[[#This Row],[Sharpe Ratio Z-Score]],Table2[Sharpe Ratio Z-Score])</f>
        <v>659</v>
      </c>
      <c r="AV683">
        <f>(Table2[[#This Row],[Rank 1Y]]+Table2[[#This Row],[Rank 6M]]+Table2[[#This Row],[Rank Sharpe]])/3</f>
        <v>624.66666666666663</v>
      </c>
    </row>
    <row r="684" spans="1:48" x14ac:dyDescent="0.3">
      <c r="A684" t="s">
        <v>570</v>
      </c>
      <c r="B684" t="s">
        <v>571</v>
      </c>
      <c r="C684" t="s">
        <v>3158</v>
      </c>
      <c r="D684" t="s">
        <v>40</v>
      </c>
      <c r="E684">
        <v>35932.860700249999</v>
      </c>
      <c r="F684">
        <v>613.70000000000005</v>
      </c>
      <c r="G684">
        <v>-31.722230295959701</v>
      </c>
      <c r="H684">
        <f>(Table2[[#This Row],[1Y Return vs Nifty]]-AVERAGE(Table2[1Y Return vs Nifty]))/_xlfn.STDEV.P(Table2[1Y Return vs Nifty])</f>
        <v>-0.9961175265820803</v>
      </c>
      <c r="I684">
        <v>2.5438888832225999</v>
      </c>
      <c r="J684">
        <f>(Table2[[#This Row],[1M Return vs Nifty]]-AVERAGE(Table2[1M Return vs Nifty]))/_xlfn.STDEV.P(Table2[1M Return vs Nifty])</f>
        <v>0.28078782616444015</v>
      </c>
      <c r="K684">
        <v>-2.0674867325191899</v>
      </c>
      <c r="L684">
        <f>(Table2[[#This Row],[6M Return vs Nifty]]-AVERAGE(Table2[6M Return vs Nifty]))/_xlfn.STDEV.P(Table2[6M Return vs Nifty])</f>
        <v>-0.52253151476341353</v>
      </c>
      <c r="M684">
        <v>-3.3596976104538001</v>
      </c>
      <c r="N684">
        <f>(Table2[[#This Row],[1W Return vs Nifty]]-AVERAGE(Table2[1W Return vs Nifty]))/_xlfn.STDEV.P(Table2[1W Return vs Nifty])</f>
        <v>-0.31730171500117504</v>
      </c>
      <c r="O684">
        <v>615.16</v>
      </c>
      <c r="P684">
        <v>597.246543120806</v>
      </c>
      <c r="Q684">
        <v>574.414039767811</v>
      </c>
      <c r="R684">
        <v>43.737149221984701</v>
      </c>
      <c r="S684" s="1">
        <f>(Table2[[#This Row],[Close Price]]-Table2[[#This Row],[20D EMA]])/Table2[[#This Row],[20D EMA]]</f>
        <v>-2.3733662786915967E-3</v>
      </c>
      <c r="T684" s="1">
        <f>(Table2[[#This Row],[Close Price]]-Table2[[#This Row],[50D EMA]])/Table2[[#This Row],[50D EMA]]</f>
        <v>2.7548852427373503E-2</v>
      </c>
      <c r="U684" s="1">
        <f>(Table2[[#This Row],[Close Price]]-Table2[[#This Row],[200D EMA]])/Table2[[#This Row],[200D EMA]]</f>
        <v>6.8393105865011877E-2</v>
      </c>
      <c r="V684">
        <v>1.47825022764196</v>
      </c>
      <c r="W684">
        <v>610.25</v>
      </c>
      <c r="X684">
        <v>625.85</v>
      </c>
      <c r="Y684">
        <v>610.25</v>
      </c>
      <c r="Z684">
        <v>647</v>
      </c>
      <c r="AA684">
        <v>610.25</v>
      </c>
      <c r="AB684">
        <v>647</v>
      </c>
      <c r="AC684" s="1">
        <f>(Table2[[#This Row],[Close Price]]/Table2[[#This Row],[Day Low]])-1</f>
        <v>5.6534207292093797E-3</v>
      </c>
      <c r="AD684" s="1">
        <f>(Table2[[#This Row],[Day High]]/Table2[[#This Row],[Close Price]])-1</f>
        <v>1.9797946879582806E-2</v>
      </c>
      <c r="AE684" s="1">
        <f>(Table2[[#This Row],[Close Price]]/Table2[[#This Row],[Current Week Low]])-1</f>
        <v>5.6534207292093797E-3</v>
      </c>
      <c r="AF684" s="1">
        <f>(Table2[[#This Row],[Current Week High]]/Table2[[#This Row],[Close Price]])-1</f>
        <v>5.426103959589379E-2</v>
      </c>
      <c r="AG684" s="1">
        <f>(Table2[[#This Row],[Close Price]]/Table2[[#This Row],[Current Month Low]])-1</f>
        <v>5.6534207292093797E-3</v>
      </c>
      <c r="AH684" s="1">
        <f>(Table2[[#This Row],[Current Month High]]/Table2[[#This Row],[Close Price]])-1</f>
        <v>5.426103959589379E-2</v>
      </c>
      <c r="AI684">
        <v>7.5444028026723</v>
      </c>
      <c r="AJ684">
        <v>34.938434476692997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0.15</v>
      </c>
      <c r="AM684" t="s">
        <v>3203</v>
      </c>
      <c r="AN684">
        <v>0.35</v>
      </c>
      <c r="AO684" t="s">
        <v>3203</v>
      </c>
      <c r="AP684">
        <v>-8.3341798052637001E-2</v>
      </c>
      <c r="AQ684">
        <f>(Table2[[#This Row],[Sharpe Ratio]]-AVERAGE(Table2[Sharpe Ratio]))/_xlfn.STDEV.P(Table2[Sharpe Ratio])</f>
        <v>-1.7304536286432581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-3.2856165588254869</v>
      </c>
      <c r="AS684">
        <f>_xlfn.RANK.AVG(Table2[[#This Row],[1Y Return vs Nifty Z-Score]],Table2[1Y Return vs Nifty Z-Score])</f>
        <v>669</v>
      </c>
      <c r="AT684">
        <f>_xlfn.RANK.AVG(Table2[[#This Row],[6M Return vs Nifty Z-Score]],Table2[6M Return vs Nifty Z-Score])</f>
        <v>496</v>
      </c>
      <c r="AU684">
        <f>_xlfn.RANK.AVG(Table2[[#This Row],[Sharpe Ratio Z-Score]],Table2[Sharpe Ratio Z-Score])</f>
        <v>711</v>
      </c>
      <c r="AV684">
        <f>(Table2[[#This Row],[Rank 1Y]]+Table2[[#This Row],[Rank 6M]]+Table2[[#This Row],[Rank Sharpe]])/3</f>
        <v>625.33333333333337</v>
      </c>
    </row>
    <row r="685" spans="1:48" x14ac:dyDescent="0.3">
      <c r="A685" t="s">
        <v>1508</v>
      </c>
      <c r="B685" t="s">
        <v>1509</v>
      </c>
      <c r="C685" t="s">
        <v>3160</v>
      </c>
      <c r="D685" t="s">
        <v>364</v>
      </c>
      <c r="E685">
        <v>6925.0636824599997</v>
      </c>
      <c r="F685">
        <v>302.55</v>
      </c>
      <c r="G685">
        <v>-55.941532801673802</v>
      </c>
      <c r="H685">
        <f>(Table2[[#This Row],[1Y Return vs Nifty]]-AVERAGE(Table2[1Y Return vs Nifty]))/_xlfn.STDEV.P(Table2[1Y Return vs Nifty])</f>
        <v>-1.3962165631668089</v>
      </c>
      <c r="I685">
        <v>1.52129061968722</v>
      </c>
      <c r="J685">
        <f>(Table2[[#This Row],[1M Return vs Nifty]]-AVERAGE(Table2[1M Return vs Nifty]))/_xlfn.STDEV.P(Table2[1M Return vs Nifty])</f>
        <v>0.18406071000205029</v>
      </c>
      <c r="K685">
        <v>-8.2147338856027705</v>
      </c>
      <c r="L685">
        <f>(Table2[[#This Row],[6M Return vs Nifty]]-AVERAGE(Table2[6M Return vs Nifty]))/_xlfn.STDEV.P(Table2[6M Return vs Nifty])</f>
        <v>-0.71336607264361029</v>
      </c>
      <c r="M685">
        <v>-3.5747505941534898</v>
      </c>
      <c r="N685">
        <f>(Table2[[#This Row],[1W Return vs Nifty]]-AVERAGE(Table2[1W Return vs Nifty]))/_xlfn.STDEV.P(Table2[1W Return vs Nifty])</f>
        <v>-0.36709591479292958</v>
      </c>
      <c r="O685">
        <v>301.33</v>
      </c>
      <c r="P685">
        <v>299.83674947983798</v>
      </c>
      <c r="Q685">
        <v>315.16515139189403</v>
      </c>
      <c r="R685">
        <v>51.039054671324401</v>
      </c>
      <c r="S685" s="1">
        <f>(Table2[[#This Row],[Close Price]]-Table2[[#This Row],[20D EMA]])/Table2[[#This Row],[20D EMA]]</f>
        <v>4.0487173530681557E-3</v>
      </c>
      <c r="T685" s="1">
        <f>(Table2[[#This Row],[Close Price]]-Table2[[#This Row],[50D EMA]])/Table2[[#This Row],[50D EMA]]</f>
        <v>9.0490926308033591E-3</v>
      </c>
      <c r="U685" s="1">
        <f>(Table2[[#This Row],[Close Price]]-Table2[[#This Row],[200D EMA]])/Table2[[#This Row],[200D EMA]]</f>
        <v>-4.0027113835969859E-2</v>
      </c>
      <c r="V685">
        <v>0.55265309096614401</v>
      </c>
      <c r="W685">
        <v>299.8</v>
      </c>
      <c r="X685">
        <v>303.8</v>
      </c>
      <c r="Y685">
        <v>299.64999999999998</v>
      </c>
      <c r="Z685">
        <v>309.85000000000002</v>
      </c>
      <c r="AA685">
        <v>299.64999999999998</v>
      </c>
      <c r="AB685">
        <v>316</v>
      </c>
      <c r="AC685" s="1">
        <f>(Table2[[#This Row],[Close Price]]/Table2[[#This Row],[Day Low]])-1</f>
        <v>9.1727818545697115E-3</v>
      </c>
      <c r="AD685" s="1">
        <f>(Table2[[#This Row],[Day High]]/Table2[[#This Row],[Close Price]])-1</f>
        <v>4.1315485043793565E-3</v>
      </c>
      <c r="AE685" s="1">
        <f>(Table2[[#This Row],[Close Price]]/Table2[[#This Row],[Current Week Low]])-1</f>
        <v>9.6779576172201232E-3</v>
      </c>
      <c r="AF685" s="1">
        <f>(Table2[[#This Row],[Current Week High]]/Table2[[#This Row],[Close Price]])-1</f>
        <v>2.4128243265576055E-2</v>
      </c>
      <c r="AG685" s="1">
        <f>(Table2[[#This Row],[Close Price]]/Table2[[#This Row],[Current Month Low]])-1</f>
        <v>9.6779576172201232E-3</v>
      </c>
      <c r="AH685" s="1">
        <f>(Table2[[#This Row],[Current Month High]]/Table2[[#This Row],[Close Price]])-1</f>
        <v>4.4455461907122684E-2</v>
      </c>
      <c r="AI685">
        <v>51.958353991075803</v>
      </c>
      <c r="AJ685">
        <v>17.199302730970299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-0.12</v>
      </c>
      <c r="AM685" t="s">
        <v>3202</v>
      </c>
      <c r="AN685">
        <v>0.73</v>
      </c>
      <c r="AO685" t="s">
        <v>3203</v>
      </c>
      <c r="AP685">
        <v>-2.0377095843249998E-3</v>
      </c>
      <c r="AQ685">
        <f>(Table2[[#This Row],[Sharpe Ratio]]-AVERAGE(Table2[Sharpe Ratio]))/_xlfn.STDEV.P(Table2[Sharpe Ratio])</f>
        <v>-0.78112421878516802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727</v>
      </c>
      <c r="AT685">
        <f>_xlfn.RANK.AVG(Table2[[#This Row],[6M Return vs Nifty Z-Score]],Table2[6M Return vs Nifty Z-Score])</f>
        <v>559</v>
      </c>
      <c r="AU685">
        <f>_xlfn.RANK.AVG(Table2[[#This Row],[Sharpe Ratio Z-Score]],Table2[Sharpe Ratio Z-Score])</f>
        <v>590</v>
      </c>
      <c r="AV685">
        <f>(Table2[[#This Row],[Rank 1Y]]+Table2[[#This Row],[Rank 6M]]+Table2[[#This Row],[Rank Sharpe]])/3</f>
        <v>625.33333333333337</v>
      </c>
    </row>
    <row r="686" spans="1:48" x14ac:dyDescent="0.3">
      <c r="A686" t="s">
        <v>1473</v>
      </c>
      <c r="B686" t="s">
        <v>1474</v>
      </c>
      <c r="C686" t="s">
        <v>3166</v>
      </c>
      <c r="D686" t="s">
        <v>850</v>
      </c>
      <c r="E686">
        <v>7281.3148993619998</v>
      </c>
      <c r="F686">
        <v>41.09</v>
      </c>
      <c r="G686">
        <v>-21.493452446489002</v>
      </c>
      <c r="H686">
        <f>(Table2[[#This Row],[1Y Return vs Nifty]]-AVERAGE(Table2[1Y Return vs Nifty]))/_xlfn.STDEV.P(Table2[1Y Return vs Nifty])</f>
        <v>-0.82713973863600354</v>
      </c>
      <c r="I686">
        <v>1.9213850528015199</v>
      </c>
      <c r="J686">
        <f>(Table2[[#This Row],[1M Return vs Nifty]]-AVERAGE(Table2[1M Return vs Nifty]))/_xlfn.STDEV.P(Table2[1M Return vs Nifty])</f>
        <v>0.22190546496376598</v>
      </c>
      <c r="K686">
        <v>-21.0202162746128</v>
      </c>
      <c r="L686">
        <f>(Table2[[#This Row],[6M Return vs Nifty]]-AVERAGE(Table2[6M Return vs Nifty]))/_xlfn.STDEV.P(Table2[6M Return vs Nifty])</f>
        <v>-1.1108982540076784</v>
      </c>
      <c r="M686">
        <v>5.9922907216161398</v>
      </c>
      <c r="N686">
        <f>(Table2[[#This Row],[1W Return vs Nifty]]-AVERAGE(Table2[1W Return vs Nifty]))/_xlfn.STDEV.P(Table2[1W Return vs Nifty])</f>
        <v>1.8480938421585369</v>
      </c>
      <c r="O686">
        <v>40.619999999999997</v>
      </c>
      <c r="P686">
        <v>40.846062703908402</v>
      </c>
      <c r="Q686">
        <v>42.627247131518899</v>
      </c>
      <c r="R686">
        <v>52.424473871826102</v>
      </c>
      <c r="S686" s="1">
        <f>(Table2[[#This Row],[Close Price]]-Table2[[#This Row],[20D EMA]])/Table2[[#This Row],[20D EMA]]</f>
        <v>1.1570654849827819E-2</v>
      </c>
      <c r="T686" s="1">
        <f>(Table2[[#This Row],[Close Price]]-Table2[[#This Row],[50D EMA]])/Table2[[#This Row],[50D EMA]]</f>
        <v>5.9721128535666756E-3</v>
      </c>
      <c r="U686" s="1">
        <f>(Table2[[#This Row],[Close Price]]-Table2[[#This Row],[200D EMA]])/Table2[[#This Row],[200D EMA]]</f>
        <v>-3.6062547665252451E-2</v>
      </c>
      <c r="V686">
        <v>1.82250057728279</v>
      </c>
      <c r="W686">
        <v>40.1</v>
      </c>
      <c r="X686">
        <v>42.09</v>
      </c>
      <c r="Y686">
        <v>40.1</v>
      </c>
      <c r="Z686">
        <v>43.12</v>
      </c>
      <c r="AA686">
        <v>38.700000000000003</v>
      </c>
      <c r="AB686">
        <v>44.38</v>
      </c>
      <c r="AC686" s="1">
        <f>(Table2[[#This Row],[Close Price]]/Table2[[#This Row],[Day Low]])-1</f>
        <v>2.4688279301745775E-2</v>
      </c>
      <c r="AD686" s="1">
        <f>(Table2[[#This Row],[Day High]]/Table2[[#This Row],[Close Price]])-1</f>
        <v>2.4336821611097514E-2</v>
      </c>
      <c r="AE686" s="1">
        <f>(Table2[[#This Row],[Close Price]]/Table2[[#This Row],[Current Week Low]])-1</f>
        <v>2.4688279301745775E-2</v>
      </c>
      <c r="AF686" s="1">
        <f>(Table2[[#This Row],[Current Week High]]/Table2[[#This Row],[Close Price]])-1</f>
        <v>4.9403747870528036E-2</v>
      </c>
      <c r="AG686" s="1">
        <f>(Table2[[#This Row],[Close Price]]/Table2[[#This Row],[Current Month Low]])-1</f>
        <v>6.1757105943152535E-2</v>
      </c>
      <c r="AH686" s="1">
        <f>(Table2[[#This Row],[Current Month High]]/Table2[[#This Row],[Close Price]])-1</f>
        <v>8.0068143100511024E-2</v>
      </c>
      <c r="AI686">
        <v>31.418836699926899</v>
      </c>
      <c r="AJ686">
        <v>11.054054054053999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3202</v>
      </c>
      <c r="AN686">
        <v>1.91</v>
      </c>
      <c r="AO686" t="s">
        <v>3203</v>
      </c>
      <c r="AP686">
        <v>-4.8865832921799997E-4</v>
      </c>
      <c r="AQ686">
        <f>(Table2[[#This Row],[Sharpe Ratio]]-AVERAGE(Table2[Sharpe Ratio]))/_xlfn.STDEV.P(Table2[Sharpe Ratio])</f>
        <v>-0.76303706054313436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611</v>
      </c>
      <c r="AT686">
        <f>_xlfn.RANK.AVG(Table2[[#This Row],[6M Return vs Nifty Z-Score]],Table2[6M Return vs Nifty Z-Score])</f>
        <v>679</v>
      </c>
      <c r="AU686">
        <f>_xlfn.RANK.AVG(Table2[[#This Row],[Sharpe Ratio Z-Score]],Table2[Sharpe Ratio Z-Score])</f>
        <v>587</v>
      </c>
      <c r="AV686">
        <f>(Table2[[#This Row],[Rank 1Y]]+Table2[[#This Row],[Rank 6M]]+Table2[[#This Row],[Rank Sharpe]])/3</f>
        <v>625.66666666666663</v>
      </c>
    </row>
    <row r="687" spans="1:48" x14ac:dyDescent="0.3">
      <c r="A687" t="s">
        <v>1483</v>
      </c>
      <c r="B687" t="s">
        <v>1484</v>
      </c>
      <c r="C687" t="s">
        <v>3168</v>
      </c>
      <c r="D687" t="s">
        <v>89</v>
      </c>
      <c r="E687">
        <v>7136.3936292050003</v>
      </c>
      <c r="F687">
        <v>1498.15</v>
      </c>
      <c r="G687">
        <v>-28.8866379287551</v>
      </c>
      <c r="H687">
        <f>(Table2[[#This Row],[1Y Return vs Nifty]]-AVERAGE(Table2[1Y Return vs Nifty]))/_xlfn.STDEV.P(Table2[1Y Return vs Nifty])</f>
        <v>-0.94927399035728999</v>
      </c>
      <c r="I687">
        <v>1.50784769134809</v>
      </c>
      <c r="J687">
        <f>(Table2[[#This Row],[1M Return vs Nifty]]-AVERAGE(Table2[1M Return vs Nifty]))/_xlfn.STDEV.P(Table2[1M Return vs Nifty])</f>
        <v>0.18278914937322011</v>
      </c>
      <c r="K687">
        <v>-1.6332516063110201</v>
      </c>
      <c r="L687">
        <f>(Table2[[#This Row],[6M Return vs Nifty]]-AVERAGE(Table2[6M Return vs Nifty]))/_xlfn.STDEV.P(Table2[6M Return vs Nifty])</f>
        <v>-0.50905116066956202</v>
      </c>
      <c r="M687">
        <v>-4.94700922124711</v>
      </c>
      <c r="N687">
        <f>(Table2[[#This Row],[1W Return vs Nifty]]-AVERAGE(Table2[1W Return vs Nifty]))/_xlfn.STDEV.P(Table2[1W Return vs Nifty])</f>
        <v>-0.68483398597858003</v>
      </c>
      <c r="O687">
        <v>1478.11</v>
      </c>
      <c r="P687">
        <v>1457.8453176053099</v>
      </c>
      <c r="Q687">
        <v>1427.084816092</v>
      </c>
      <c r="R687">
        <v>57.066151229956198</v>
      </c>
      <c r="S687" s="1">
        <f>(Table2[[#This Row],[Close Price]]-Table2[[#This Row],[20D EMA]])/Table2[[#This Row],[20D EMA]]</f>
        <v>1.3557854286893527E-2</v>
      </c>
      <c r="T687" s="1">
        <f>(Table2[[#This Row],[Close Price]]-Table2[[#This Row],[50D EMA]])/Table2[[#This Row],[50D EMA]]</f>
        <v>2.7646748189235595E-2</v>
      </c>
      <c r="U687" s="1">
        <f>(Table2[[#This Row],[Close Price]]-Table2[[#This Row],[200D EMA]])/Table2[[#This Row],[200D EMA]]</f>
        <v>4.9797449392397393E-2</v>
      </c>
      <c r="V687">
        <v>4.86111502109555</v>
      </c>
      <c r="W687">
        <v>1485.25</v>
      </c>
      <c r="X687">
        <v>1509.95</v>
      </c>
      <c r="Y687">
        <v>1462.2</v>
      </c>
      <c r="Z687">
        <v>1525.35</v>
      </c>
      <c r="AA687">
        <v>1434.5</v>
      </c>
      <c r="AB687">
        <v>1584</v>
      </c>
      <c r="AC687" s="1">
        <f>(Table2[[#This Row],[Close Price]]/Table2[[#This Row],[Day Low]])-1</f>
        <v>8.6854064972228251E-3</v>
      </c>
      <c r="AD687" s="1">
        <f>(Table2[[#This Row],[Day High]]/Table2[[#This Row],[Close Price]])-1</f>
        <v>7.8763808697392967E-3</v>
      </c>
      <c r="AE687" s="1">
        <f>(Table2[[#This Row],[Close Price]]/Table2[[#This Row],[Current Week Low]])-1</f>
        <v>2.4586239912460783E-2</v>
      </c>
      <c r="AF687" s="1">
        <f>(Table2[[#This Row],[Current Week High]]/Table2[[#This Row],[Close Price]])-1</f>
        <v>1.8155725394653377E-2</v>
      </c>
      <c r="AG687" s="1">
        <f>(Table2[[#This Row],[Close Price]]/Table2[[#This Row],[Current Month Low]])-1</f>
        <v>4.4370860927152478E-2</v>
      </c>
      <c r="AH687" s="1">
        <f>(Table2[[#This Row],[Current Month High]]/Table2[[#This Row],[Close Price]])-1</f>
        <v>5.7304008276874763E-2</v>
      </c>
      <c r="AI687">
        <v>6.4679771718452601</v>
      </c>
      <c r="AJ687">
        <v>19.852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0.05</v>
      </c>
      <c r="AM687" t="s">
        <v>3203</v>
      </c>
      <c r="AN687">
        <v>3.09</v>
      </c>
      <c r="AO687" t="s">
        <v>3203</v>
      </c>
      <c r="AP687">
        <v>-0.13093885303139399</v>
      </c>
      <c r="AQ687">
        <f>(Table2[[#This Row],[Sharpe Ratio]]-AVERAGE(Table2[Sharpe Ratio]))/_xlfn.STDEV.P(Table2[Sharpe Ratio])</f>
        <v>-2.2862102328339229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-4.2465802204661349</v>
      </c>
      <c r="AS687">
        <f>_xlfn.RANK.AVG(Table2[[#This Row],[1Y Return vs Nifty Z-Score]],Table2[1Y Return vs Nifty Z-Score])</f>
        <v>656</v>
      </c>
      <c r="AT687">
        <f>_xlfn.RANK.AVG(Table2[[#This Row],[6M Return vs Nifty Z-Score]],Table2[6M Return vs Nifty Z-Score])</f>
        <v>492</v>
      </c>
      <c r="AU687">
        <f>_xlfn.RANK.AVG(Table2[[#This Row],[Sharpe Ratio Z-Score]],Table2[Sharpe Ratio Z-Score])</f>
        <v>735</v>
      </c>
      <c r="AV687">
        <f>(Table2[[#This Row],[Rank 1Y]]+Table2[[#This Row],[Rank 6M]]+Table2[[#This Row],[Rank Sharpe]])/3</f>
        <v>627.66666666666663</v>
      </c>
    </row>
    <row r="688" spans="1:48" x14ac:dyDescent="0.3">
      <c r="A688" t="s">
        <v>2366</v>
      </c>
      <c r="B688" t="s">
        <v>2367</v>
      </c>
      <c r="C688" t="s">
        <v>3168</v>
      </c>
      <c r="D688" t="s">
        <v>211</v>
      </c>
      <c r="E688">
        <v>2286.7359425899999</v>
      </c>
      <c r="F688">
        <v>295.89999999999998</v>
      </c>
      <c r="G688">
        <v>-44.986844439399803</v>
      </c>
      <c r="H688">
        <f>(Table2[[#This Row],[1Y Return vs Nifty]]-AVERAGE(Table2[1Y Return vs Nifty]))/_xlfn.STDEV.P(Table2[1Y Return vs Nifty])</f>
        <v>-1.2152468486674881</v>
      </c>
      <c r="I688">
        <v>-5.6059936248496696</v>
      </c>
      <c r="J688">
        <f>(Table2[[#This Row],[1M Return vs Nifty]]-AVERAGE(Table2[1M Return vs Nifty]))/_xlfn.STDEV.P(Table2[1M Return vs Nifty])</f>
        <v>-0.49010594529839552</v>
      </c>
      <c r="K688">
        <v>-13.483376467676701</v>
      </c>
      <c r="L688">
        <f>(Table2[[#This Row],[6M Return vs Nifty]]-AVERAGE(Table2[6M Return vs Nifty]))/_xlfn.STDEV.P(Table2[6M Return vs Nifty])</f>
        <v>-0.87692531351039527</v>
      </c>
      <c r="M688">
        <v>2.0639185443854302</v>
      </c>
      <c r="N688">
        <f>(Table2[[#This Row],[1W Return vs Nifty]]-AVERAGE(Table2[1W Return vs Nifty]))/_xlfn.STDEV.P(Table2[1W Return vs Nifty])</f>
        <v>0.9385033510888795</v>
      </c>
      <c r="O688">
        <v>291.77999999999997</v>
      </c>
      <c r="P688">
        <v>295.029594292247</v>
      </c>
      <c r="Q688">
        <v>313.61253294152198</v>
      </c>
      <c r="R688">
        <v>63.4111746964413</v>
      </c>
      <c r="S688" s="1">
        <f>(Table2[[#This Row],[Close Price]]-Table2[[#This Row],[20D EMA]])/Table2[[#This Row],[20D EMA]]</f>
        <v>1.4120227568716172E-2</v>
      </c>
      <c r="T688" s="1">
        <f>(Table2[[#This Row],[Close Price]]-Table2[[#This Row],[50D EMA]])/Table2[[#This Row],[50D EMA]]</f>
        <v>2.950231856709206E-3</v>
      </c>
      <c r="U688" s="1">
        <f>(Table2[[#This Row],[Close Price]]-Table2[[#This Row],[200D EMA]])/Table2[[#This Row],[200D EMA]]</f>
        <v>-5.6479034097864901E-2</v>
      </c>
      <c r="V688">
        <v>0.57948691248051898</v>
      </c>
      <c r="W688">
        <v>292.5</v>
      </c>
      <c r="X688">
        <v>297.75</v>
      </c>
      <c r="Y688">
        <v>279.25</v>
      </c>
      <c r="Z688">
        <v>303</v>
      </c>
      <c r="AA688">
        <v>279.25</v>
      </c>
      <c r="AB688">
        <v>303</v>
      </c>
      <c r="AC688" s="1">
        <f>(Table2[[#This Row],[Close Price]]/Table2[[#This Row],[Day Low]])-1</f>
        <v>1.1623931623931494E-2</v>
      </c>
      <c r="AD688" s="1">
        <f>(Table2[[#This Row],[Day High]]/Table2[[#This Row],[Close Price]])-1</f>
        <v>6.2521122000676055E-3</v>
      </c>
      <c r="AE688" s="1">
        <f>(Table2[[#This Row],[Close Price]]/Table2[[#This Row],[Current Week Low]])-1</f>
        <v>5.9623992837958717E-2</v>
      </c>
      <c r="AF688" s="1">
        <f>(Table2[[#This Row],[Current Week High]]/Table2[[#This Row],[Close Price]])-1</f>
        <v>2.3994592767827116E-2</v>
      </c>
      <c r="AG688" s="1">
        <f>(Table2[[#This Row],[Close Price]]/Table2[[#This Row],[Current Month Low]])-1</f>
        <v>5.9623992837958717E-2</v>
      </c>
      <c r="AH688" s="1">
        <f>(Table2[[#This Row],[Current Month High]]/Table2[[#This Row],[Close Price]])-1</f>
        <v>2.3994592767827116E-2</v>
      </c>
      <c r="AI688">
        <v>28.218992903007699</v>
      </c>
      <c r="AJ688">
        <v>20.554084334894998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-0.14000000000000001</v>
      </c>
      <c r="AM688" t="s">
        <v>3202</v>
      </c>
      <c r="AN688">
        <v>0.49</v>
      </c>
      <c r="AO688" t="s">
        <v>3203</v>
      </c>
      <c r="AQ688">
        <f>(Table2[[#This Row],[Sharpe Ratio]]-AVERAGE(Table2[Sharpe Ratio]))/_xlfn.STDEV.P(Table2[Sharpe Ratio])</f>
        <v>-0.7573313484192038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708</v>
      </c>
      <c r="AT688">
        <f>_xlfn.RANK.AVG(Table2[[#This Row],[6M Return vs Nifty Z-Score]],Table2[6M Return vs Nifty Z-Score])</f>
        <v>612</v>
      </c>
      <c r="AU688">
        <f>_xlfn.RANK.AVG(Table2[[#This Row],[Sharpe Ratio Z-Score]],Table2[Sharpe Ratio Z-Score])</f>
        <v>563.5</v>
      </c>
      <c r="AV688">
        <f>(Table2[[#This Row],[Rank 1Y]]+Table2[[#This Row],[Rank 6M]]+Table2[[#This Row],[Rank Sharpe]])/3</f>
        <v>627.83333333333337</v>
      </c>
    </row>
    <row r="689" spans="1:48" x14ac:dyDescent="0.3">
      <c r="A689" t="s">
        <v>1614</v>
      </c>
      <c r="B689" t="s">
        <v>1615</v>
      </c>
      <c r="C689" t="s">
        <v>3172</v>
      </c>
      <c r="D689" t="s">
        <v>276</v>
      </c>
      <c r="E689">
        <v>5888.0674565740001</v>
      </c>
      <c r="F689">
        <v>175.06</v>
      </c>
      <c r="G689">
        <v>-22.909197807397199</v>
      </c>
      <c r="H689">
        <f>(Table2[[#This Row],[1Y Return vs Nifty]]-AVERAGE(Table2[1Y Return vs Nifty]))/_xlfn.STDEV.P(Table2[1Y Return vs Nifty])</f>
        <v>-0.85052762748272104</v>
      </c>
      <c r="I689">
        <v>6.1909545876023602</v>
      </c>
      <c r="J689">
        <f>(Table2[[#This Row],[1M Return vs Nifty]]-AVERAGE(Table2[1M Return vs Nifty]))/_xlfn.STDEV.P(Table2[1M Return vs Nifty])</f>
        <v>0.62576215344306674</v>
      </c>
      <c r="K689">
        <v>-11.920104780058301</v>
      </c>
      <c r="L689">
        <f>(Table2[[#This Row],[6M Return vs Nifty]]-AVERAGE(Table2[6M Return vs Nifty]))/_xlfn.STDEV.P(Table2[6M Return vs Nifty])</f>
        <v>-0.82839525543331916</v>
      </c>
      <c r="M689">
        <v>0.84946826873382097</v>
      </c>
      <c r="N689">
        <f>(Table2[[#This Row],[1W Return vs Nifty]]-AVERAGE(Table2[1W Return vs Nifty]))/_xlfn.STDEV.P(Table2[1W Return vs Nifty])</f>
        <v>0.6573048360875976</v>
      </c>
      <c r="O689">
        <v>168.69</v>
      </c>
      <c r="P689">
        <v>166.53851693861799</v>
      </c>
      <c r="Q689">
        <v>165.891333843403</v>
      </c>
      <c r="R689">
        <v>66.573760098925106</v>
      </c>
      <c r="S689" s="1">
        <f>(Table2[[#This Row],[Close Price]]-Table2[[#This Row],[20D EMA]])/Table2[[#This Row],[20D EMA]]</f>
        <v>3.7761574485743105E-2</v>
      </c>
      <c r="T689" s="1">
        <f>(Table2[[#This Row],[Close Price]]-Table2[[#This Row],[50D EMA]])/Table2[[#This Row],[50D EMA]]</f>
        <v>5.1168241545724968E-2</v>
      </c>
      <c r="U689" s="1">
        <f>(Table2[[#This Row],[Close Price]]-Table2[[#This Row],[200D EMA]])/Table2[[#This Row],[200D EMA]]</f>
        <v>5.5269108663940067E-2</v>
      </c>
      <c r="V689">
        <v>0.79551557537083295</v>
      </c>
      <c r="W689">
        <v>172.37</v>
      </c>
      <c r="X689">
        <v>177</v>
      </c>
      <c r="Y689">
        <v>167</v>
      </c>
      <c r="Z689">
        <v>177.8</v>
      </c>
      <c r="AA689">
        <v>165</v>
      </c>
      <c r="AB689">
        <v>177.8</v>
      </c>
      <c r="AC689" s="1">
        <f>(Table2[[#This Row],[Close Price]]/Table2[[#This Row],[Day Low]])-1</f>
        <v>1.5605963914834264E-2</v>
      </c>
      <c r="AD689" s="1">
        <f>(Table2[[#This Row],[Day High]]/Table2[[#This Row],[Close Price]])-1</f>
        <v>1.1081914772078205E-2</v>
      </c>
      <c r="AE689" s="1">
        <f>(Table2[[#This Row],[Close Price]]/Table2[[#This Row],[Current Week Low]])-1</f>
        <v>4.8263473053892225E-2</v>
      </c>
      <c r="AF689" s="1">
        <f>(Table2[[#This Row],[Current Week High]]/Table2[[#This Row],[Close Price]])-1</f>
        <v>1.565177653375982E-2</v>
      </c>
      <c r="AG689" s="1">
        <f>(Table2[[#This Row],[Close Price]]/Table2[[#This Row],[Current Month Low]])-1</f>
        <v>6.0969696969696896E-2</v>
      </c>
      <c r="AH689" s="1">
        <f>(Table2[[#This Row],[Current Month High]]/Table2[[#This Row],[Close Price]])-1</f>
        <v>1.565177653375982E-2</v>
      </c>
      <c r="AI689">
        <v>25.4427053581629</v>
      </c>
      <c r="AJ689">
        <v>34.609765474817301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0.01</v>
      </c>
      <c r="AM689" t="s">
        <v>3203</v>
      </c>
      <c r="AN689">
        <v>1.26</v>
      </c>
      <c r="AO689" t="s">
        <v>3203</v>
      </c>
      <c r="AP689">
        <v>-5.6620509091666001E-2</v>
      </c>
      <c r="AQ689">
        <f>(Table2[[#This Row],[Sharpe Ratio]]-AVERAGE(Table2[Sharpe Ratio]))/_xlfn.STDEV.P(Table2[Sharpe Ratio])</f>
        <v>-1.4184483413586844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-1.8143042347440601</v>
      </c>
      <c r="AS689">
        <f>_xlfn.RANK.AVG(Table2[[#This Row],[1Y Return vs Nifty Z-Score]],Table2[1Y Return vs Nifty Z-Score])</f>
        <v>619</v>
      </c>
      <c r="AT689">
        <f>_xlfn.RANK.AVG(Table2[[#This Row],[6M Return vs Nifty Z-Score]],Table2[6M Return vs Nifty Z-Score])</f>
        <v>596</v>
      </c>
      <c r="AU689">
        <f>_xlfn.RANK.AVG(Table2[[#This Row],[Sharpe Ratio Z-Score]],Table2[Sharpe Ratio Z-Score])</f>
        <v>674</v>
      </c>
      <c r="AV689">
        <f>(Table2[[#This Row],[Rank 1Y]]+Table2[[#This Row],[Rank 6M]]+Table2[[#This Row],[Rank Sharpe]])/3</f>
        <v>629.66666666666663</v>
      </c>
    </row>
    <row r="690" spans="1:48" x14ac:dyDescent="0.3">
      <c r="A690" t="s">
        <v>1854</v>
      </c>
      <c r="B690" t="s">
        <v>1855</v>
      </c>
      <c r="C690" t="s">
        <v>3160</v>
      </c>
      <c r="D690" t="s">
        <v>251</v>
      </c>
      <c r="E690">
        <v>4071.4381029599999</v>
      </c>
      <c r="F690">
        <v>482.4</v>
      </c>
      <c r="G690">
        <v>-25.791955230794802</v>
      </c>
      <c r="H690">
        <f>(Table2[[#This Row],[1Y Return vs Nifty]]-AVERAGE(Table2[1Y Return vs Nifty]))/_xlfn.STDEV.P(Table2[1Y Return vs Nifty])</f>
        <v>-0.89815032295616559</v>
      </c>
      <c r="I690">
        <v>-4.4031524778424496</v>
      </c>
      <c r="J690">
        <f>(Table2[[#This Row],[1M Return vs Nifty]]-AVERAGE(Table2[1M Return vs Nifty]))/_xlfn.STDEV.P(Table2[1M Return vs Nifty])</f>
        <v>-0.37632973473724363</v>
      </c>
      <c r="K690">
        <v>-22.383760271686601</v>
      </c>
      <c r="L690">
        <f>(Table2[[#This Row],[6M Return vs Nifty]]-AVERAGE(Table2[6M Return vs Nifty]))/_xlfn.STDEV.P(Table2[6M Return vs Nifty])</f>
        <v>-1.1532279845930586</v>
      </c>
      <c r="M690">
        <v>-2.0322067070937502</v>
      </c>
      <c r="N690">
        <f>(Table2[[#This Row],[1W Return vs Nifty]]-AVERAGE(Table2[1W Return vs Nifty]))/_xlfn.STDEV.P(Table2[1W Return vs Nifty])</f>
        <v>-9.9293357555368476E-3</v>
      </c>
      <c r="O690">
        <v>485.68</v>
      </c>
      <c r="P690">
        <v>490.601896226321</v>
      </c>
      <c r="Q690">
        <v>502.77381783609599</v>
      </c>
      <c r="R690">
        <v>44.209316746628403</v>
      </c>
      <c r="S690" s="1">
        <f>(Table2[[#This Row],[Close Price]]-Table2[[#This Row],[20D EMA]])/Table2[[#This Row],[20D EMA]]</f>
        <v>-6.7534178883215893E-3</v>
      </c>
      <c r="T690" s="1">
        <f>(Table2[[#This Row],[Close Price]]-Table2[[#This Row],[50D EMA]])/Table2[[#This Row],[50D EMA]]</f>
        <v>-1.6718027976266495E-2</v>
      </c>
      <c r="U690" s="1">
        <f>(Table2[[#This Row],[Close Price]]-Table2[[#This Row],[200D EMA]])/Table2[[#This Row],[200D EMA]]</f>
        <v>-4.0522829776187479E-2</v>
      </c>
      <c r="V690">
        <v>1.47685790106363</v>
      </c>
      <c r="W690">
        <v>480.1</v>
      </c>
      <c r="X690">
        <v>490</v>
      </c>
      <c r="Y690">
        <v>478.05</v>
      </c>
      <c r="Z690">
        <v>493.65</v>
      </c>
      <c r="AA690">
        <v>478.05</v>
      </c>
      <c r="AB690">
        <v>506.5</v>
      </c>
      <c r="AC690" s="1">
        <f>(Table2[[#This Row],[Close Price]]/Table2[[#This Row],[Day Low]])-1</f>
        <v>4.7906686107059837E-3</v>
      </c>
      <c r="AD690" s="1">
        <f>(Table2[[#This Row],[Day High]]/Table2[[#This Row],[Close Price]])-1</f>
        <v>1.5754560530679917E-2</v>
      </c>
      <c r="AE690" s="1">
        <f>(Table2[[#This Row],[Close Price]]/Table2[[#This Row],[Current Week Low]])-1</f>
        <v>9.0994665829933208E-3</v>
      </c>
      <c r="AF690" s="1">
        <f>(Table2[[#This Row],[Current Week High]]/Table2[[#This Row],[Close Price]])-1</f>
        <v>2.332089552238803E-2</v>
      </c>
      <c r="AG690" s="1">
        <f>(Table2[[#This Row],[Close Price]]/Table2[[#This Row],[Current Month Low]])-1</f>
        <v>9.0994665829933208E-3</v>
      </c>
      <c r="AH690" s="1">
        <f>(Table2[[#This Row],[Current Month High]]/Table2[[#This Row],[Close Price]])-1</f>
        <v>4.9958540630182569E-2</v>
      </c>
      <c r="AI690">
        <v>44.900497512437802</v>
      </c>
      <c r="AJ690">
        <v>7.9194630872483103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-0.14000000000000001</v>
      </c>
      <c r="AM690" t="s">
        <v>3202</v>
      </c>
      <c r="AN690">
        <v>-0.66</v>
      </c>
      <c r="AO690" t="s">
        <v>3202</v>
      </c>
      <c r="AQ690">
        <f>(Table2[[#This Row],[Sharpe Ratio]]-AVERAGE(Table2[Sharpe Ratio]))/_xlfn.STDEV.P(Table2[Sharpe Ratio])</f>
        <v>-0.7573313484192038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638</v>
      </c>
      <c r="AT690">
        <f>_xlfn.RANK.AVG(Table2[[#This Row],[6M Return vs Nifty Z-Score]],Table2[6M Return vs Nifty Z-Score])</f>
        <v>688</v>
      </c>
      <c r="AU690">
        <f>_xlfn.RANK.AVG(Table2[[#This Row],[Sharpe Ratio Z-Score]],Table2[Sharpe Ratio Z-Score])</f>
        <v>563.5</v>
      </c>
      <c r="AV690">
        <f>(Table2[[#This Row],[Rank 1Y]]+Table2[[#This Row],[Rank 6M]]+Table2[[#This Row],[Rank Sharpe]])/3</f>
        <v>629.83333333333337</v>
      </c>
    </row>
    <row r="691" spans="1:48" x14ac:dyDescent="0.3">
      <c r="A691" t="s">
        <v>2094</v>
      </c>
      <c r="B691" t="s">
        <v>2095</v>
      </c>
      <c r="C691" t="s">
        <v>3167</v>
      </c>
      <c r="D691" t="s">
        <v>78</v>
      </c>
      <c r="E691">
        <v>3032.9379437919902</v>
      </c>
      <c r="F691">
        <v>232.04</v>
      </c>
      <c r="G691">
        <v>-25.282657181679699</v>
      </c>
      <c r="H691">
        <f>(Table2[[#This Row],[1Y Return vs Nifty]]-AVERAGE(Table2[1Y Return vs Nifty]))/_xlfn.STDEV.P(Table2[1Y Return vs Nifty])</f>
        <v>-0.88973679995163824</v>
      </c>
      <c r="I691">
        <v>-2.2498241937700101</v>
      </c>
      <c r="J691">
        <f>(Table2[[#This Row],[1M Return vs Nifty]]-AVERAGE(Table2[1M Return vs Nifty]))/_xlfn.STDEV.P(Table2[1M Return vs Nifty])</f>
        <v>-0.17264736748078072</v>
      </c>
      <c r="K691">
        <v>-10.057182721816099</v>
      </c>
      <c r="L691">
        <f>(Table2[[#This Row],[6M Return vs Nifty]]-AVERAGE(Table2[6M Return vs Nifty]))/_xlfn.STDEV.P(Table2[6M Return vs Nifty])</f>
        <v>-0.77056287965653181</v>
      </c>
      <c r="M691">
        <v>-2.1464489208397901</v>
      </c>
      <c r="N691">
        <f>(Table2[[#This Row],[1W Return vs Nifty]]-AVERAGE(Table2[1W Return vs Nifty]))/_xlfn.STDEV.P(Table2[1W Return vs Nifty])</f>
        <v>-3.638141987944965E-2</v>
      </c>
      <c r="O691">
        <v>231.51</v>
      </c>
      <c r="P691">
        <v>233.70784875062</v>
      </c>
      <c r="Q691">
        <v>235.323452815352</v>
      </c>
      <c r="R691">
        <v>54.214809469009097</v>
      </c>
      <c r="S691" s="1">
        <f>(Table2[[#This Row],[Close Price]]-Table2[[#This Row],[20D EMA]])/Table2[[#This Row],[20D EMA]]</f>
        <v>2.2893179560278224E-3</v>
      </c>
      <c r="T691" s="1">
        <f>(Table2[[#This Row],[Close Price]]-Table2[[#This Row],[50D EMA]])/Table2[[#This Row],[50D EMA]]</f>
        <v>-7.136468713122692E-3</v>
      </c>
      <c r="U691" s="1">
        <f>(Table2[[#This Row],[Close Price]]-Table2[[#This Row],[200D EMA]])/Table2[[#This Row],[200D EMA]]</f>
        <v>-1.3952934890549938E-2</v>
      </c>
      <c r="V691">
        <v>0.30425002066227902</v>
      </c>
      <c r="W691">
        <v>229</v>
      </c>
      <c r="X691">
        <v>233.65</v>
      </c>
      <c r="Y691">
        <v>227.14</v>
      </c>
      <c r="Z691">
        <v>233.65</v>
      </c>
      <c r="AA691">
        <v>225.21</v>
      </c>
      <c r="AB691">
        <v>235.98</v>
      </c>
      <c r="AC691" s="1">
        <f>(Table2[[#This Row],[Close Price]]/Table2[[#This Row],[Day Low]])-1</f>
        <v>1.327510917030561E-2</v>
      </c>
      <c r="AD691" s="1">
        <f>(Table2[[#This Row],[Day High]]/Table2[[#This Row],[Close Price]])-1</f>
        <v>6.9384588863989904E-3</v>
      </c>
      <c r="AE691" s="1">
        <f>(Table2[[#This Row],[Close Price]]/Table2[[#This Row],[Current Week Low]])-1</f>
        <v>2.1572598397464171E-2</v>
      </c>
      <c r="AF691" s="1">
        <f>(Table2[[#This Row],[Current Week High]]/Table2[[#This Row],[Close Price]])-1</f>
        <v>6.9384588863989904E-3</v>
      </c>
      <c r="AG691" s="1">
        <f>(Table2[[#This Row],[Close Price]]/Table2[[#This Row],[Current Month Low]])-1</f>
        <v>3.0327250122108129E-2</v>
      </c>
      <c r="AH691" s="1">
        <f>(Table2[[#This Row],[Current Month High]]/Table2[[#This Row],[Close Price]])-1</f>
        <v>1.6979831063609785E-2</v>
      </c>
      <c r="AI691">
        <v>31.442854680227502</v>
      </c>
      <c r="AJ691">
        <v>19.6082474226804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</v>
      </c>
      <c r="AM691" t="s">
        <v>3202</v>
      </c>
      <c r="AN691">
        <v>0.3</v>
      </c>
      <c r="AO691" t="s">
        <v>3203</v>
      </c>
      <c r="AP691">
        <v>-5.9562260098062002E-2</v>
      </c>
      <c r="AQ691">
        <f>(Table2[[#This Row],[Sharpe Ratio]]-AVERAGE(Table2[Sharpe Ratio]))/_xlfn.STDEV.P(Table2[Sharpe Ratio])</f>
        <v>-1.4527970536985291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636</v>
      </c>
      <c r="AT691">
        <f>_xlfn.RANK.AVG(Table2[[#This Row],[6M Return vs Nifty Z-Score]],Table2[6M Return vs Nifty Z-Score])</f>
        <v>577</v>
      </c>
      <c r="AU691">
        <f>_xlfn.RANK.AVG(Table2[[#This Row],[Sharpe Ratio Z-Score]],Table2[Sharpe Ratio Z-Score])</f>
        <v>679</v>
      </c>
      <c r="AV691">
        <f>(Table2[[#This Row],[Rank 1Y]]+Table2[[#This Row],[Rank 6M]]+Table2[[#This Row],[Rank Sharpe]])/3</f>
        <v>630.66666666666663</v>
      </c>
    </row>
    <row r="692" spans="1:48" x14ac:dyDescent="0.3">
      <c r="A692" t="s">
        <v>2382</v>
      </c>
      <c r="B692" t="s">
        <v>2383</v>
      </c>
      <c r="C692" t="s">
        <v>3167</v>
      </c>
      <c r="D692" t="s">
        <v>78</v>
      </c>
      <c r="E692">
        <v>2257.2525879999998</v>
      </c>
      <c r="F692">
        <v>87.38</v>
      </c>
      <c r="G692">
        <v>-49.4887844572254</v>
      </c>
      <c r="H692">
        <f>(Table2[[#This Row],[1Y Return vs Nifty]]-AVERAGE(Table2[1Y Return vs Nifty]))/_xlfn.STDEV.P(Table2[1Y Return vs Nifty])</f>
        <v>-1.2896181838233745</v>
      </c>
      <c r="I692">
        <v>-6.1571551137945297</v>
      </c>
      <c r="J692">
        <f>(Table2[[#This Row],[1M Return vs Nifty]]-AVERAGE(Table2[1M Return vs Nifty]))/_xlfn.STDEV.P(Table2[1M Return vs Nifty])</f>
        <v>-0.54224006606356412</v>
      </c>
      <c r="K692">
        <v>-33.467668717294899</v>
      </c>
      <c r="L692">
        <f>(Table2[[#This Row],[6M Return vs Nifty]]-AVERAGE(Table2[6M Return vs Nifty]))/_xlfn.STDEV.P(Table2[6M Return vs Nifty])</f>
        <v>-1.4973157876580798</v>
      </c>
      <c r="M692">
        <v>-0.51456179411931702</v>
      </c>
      <c r="N692">
        <f>(Table2[[#This Row],[1W Return vs Nifty]]-AVERAGE(Table2[1W Return vs Nifty]))/_xlfn.STDEV.P(Table2[1W Return vs Nifty])</f>
        <v>0.34147203849890428</v>
      </c>
      <c r="O692">
        <v>89.7</v>
      </c>
      <c r="P692">
        <v>92.111618173080203</v>
      </c>
      <c r="Q692">
        <v>97.671695998806797</v>
      </c>
      <c r="R692">
        <v>38.199175407082997</v>
      </c>
      <c r="S692" s="1">
        <f>(Table2[[#This Row],[Close Price]]-Table2[[#This Row],[20D EMA]])/Table2[[#This Row],[20D EMA]]</f>
        <v>-2.5863991081382466E-2</v>
      </c>
      <c r="T692" s="1">
        <f>(Table2[[#This Row],[Close Price]]-Table2[[#This Row],[50D EMA]])/Table2[[#This Row],[50D EMA]]</f>
        <v>-5.1368310175480464E-2</v>
      </c>
      <c r="U692" s="1">
        <f>(Table2[[#This Row],[Close Price]]-Table2[[#This Row],[200D EMA]])/Table2[[#This Row],[200D EMA]]</f>
        <v>-0.1053703009204686</v>
      </c>
      <c r="V692">
        <v>0.35040054053237202</v>
      </c>
      <c r="W692">
        <v>87</v>
      </c>
      <c r="X692">
        <v>89.05</v>
      </c>
      <c r="Y692">
        <v>85.74</v>
      </c>
      <c r="Z692">
        <v>91.4</v>
      </c>
      <c r="AA692">
        <v>85.74</v>
      </c>
      <c r="AB692">
        <v>91.4</v>
      </c>
      <c r="AC692" s="1">
        <f>(Table2[[#This Row],[Close Price]]/Table2[[#This Row],[Day Low]])-1</f>
        <v>4.3678160919540243E-3</v>
      </c>
      <c r="AD692" s="1">
        <f>(Table2[[#This Row],[Day High]]/Table2[[#This Row],[Close Price]])-1</f>
        <v>1.91119249256122E-2</v>
      </c>
      <c r="AE692" s="1">
        <f>(Table2[[#This Row],[Close Price]]/Table2[[#This Row],[Current Week Low]])-1</f>
        <v>1.9127595054816871E-2</v>
      </c>
      <c r="AF692" s="1">
        <f>(Table2[[#This Row],[Current Week High]]/Table2[[#This Row],[Close Price]])-1</f>
        <v>4.600595101853977E-2</v>
      </c>
      <c r="AG692" s="1">
        <f>(Table2[[#This Row],[Close Price]]/Table2[[#This Row],[Current Month Low]])-1</f>
        <v>1.9127595054816871E-2</v>
      </c>
      <c r="AH692" s="1">
        <f>(Table2[[#This Row],[Current Month High]]/Table2[[#This Row],[Close Price]])-1</f>
        <v>4.600595101853977E-2</v>
      </c>
      <c r="AI692">
        <v>78.530556191348097</v>
      </c>
      <c r="AJ692">
        <v>5.4041013268998501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-0.19</v>
      </c>
      <c r="AM692" t="s">
        <v>3202</v>
      </c>
      <c r="AN692">
        <v>-3.46</v>
      </c>
      <c r="AO692" t="s">
        <v>3202</v>
      </c>
      <c r="AP692">
        <v>2.8358638970674001E-2</v>
      </c>
      <c r="AQ692">
        <f>(Table2[[#This Row],[Sharpe Ratio]]-AVERAGE(Table2[Sharpe Ratio]))/_xlfn.STDEV.P(Table2[Sharpe Ratio])</f>
        <v>-0.42620790179325424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717</v>
      </c>
      <c r="AT692">
        <f>_xlfn.RANK.AVG(Table2[[#This Row],[6M Return vs Nifty Z-Score]],Table2[6M Return vs Nifty Z-Score])</f>
        <v>723</v>
      </c>
      <c r="AU692">
        <f>_xlfn.RANK.AVG(Table2[[#This Row],[Sharpe Ratio Z-Score]],Table2[Sharpe Ratio Z-Score])</f>
        <v>455</v>
      </c>
      <c r="AV692">
        <f>(Table2[[#This Row],[Rank 1Y]]+Table2[[#This Row],[Rank 6M]]+Table2[[#This Row],[Rank Sharpe]])/3</f>
        <v>631.66666666666663</v>
      </c>
    </row>
    <row r="693" spans="1:48" x14ac:dyDescent="0.3">
      <c r="A693" t="s">
        <v>1693</v>
      </c>
      <c r="B693" t="s">
        <v>1694</v>
      </c>
      <c r="C693" t="s">
        <v>3158</v>
      </c>
      <c r="D693" t="s">
        <v>419</v>
      </c>
      <c r="E693">
        <v>5077.9727553449902</v>
      </c>
      <c r="F693">
        <v>279.85000000000002</v>
      </c>
      <c r="G693">
        <v>-33.434076522946697</v>
      </c>
      <c r="H693">
        <f>(Table2[[#This Row],[1Y Return vs Nifty]]-AVERAGE(Table2[1Y Return vs Nifty]))/_xlfn.STDEV.P(Table2[1Y Return vs Nifty])</f>
        <v>-1.0243969547793665</v>
      </c>
      <c r="I693">
        <v>-3.9562755589569898</v>
      </c>
      <c r="J693">
        <f>(Table2[[#This Row],[1M Return vs Nifty]]-AVERAGE(Table2[1M Return vs Nifty]))/_xlfn.STDEV.P(Table2[1M Return vs Nifty])</f>
        <v>-0.33405984519735277</v>
      </c>
      <c r="K693">
        <v>-15.442147979520801</v>
      </c>
      <c r="L693">
        <f>(Table2[[#This Row],[6M Return vs Nifty]]-AVERAGE(Table2[6M Return vs Nifty]))/_xlfn.STDEV.P(Table2[6M Return vs Nifty])</f>
        <v>-0.93773323063856651</v>
      </c>
      <c r="M693">
        <v>-2.8480838365810399</v>
      </c>
      <c r="N693">
        <f>(Table2[[#This Row],[1W Return vs Nifty]]-AVERAGE(Table2[1W Return vs Nifty]))/_xlfn.STDEV.P(Table2[1W Return vs Nifty])</f>
        <v>-0.19884068258876811</v>
      </c>
      <c r="O693">
        <v>283.77</v>
      </c>
      <c r="P693">
        <v>286.44480782024903</v>
      </c>
      <c r="Q693">
        <v>291.373427181713</v>
      </c>
      <c r="R693">
        <v>38.133964186390699</v>
      </c>
      <c r="S693" s="1">
        <f>(Table2[[#This Row],[Close Price]]-Table2[[#This Row],[20D EMA]])/Table2[[#This Row],[20D EMA]]</f>
        <v>-1.3814004299256296E-2</v>
      </c>
      <c r="T693" s="1">
        <f>(Table2[[#This Row],[Close Price]]-Table2[[#This Row],[50D EMA]])/Table2[[#This Row],[50D EMA]]</f>
        <v>-2.3022961632411233E-2</v>
      </c>
      <c r="U693" s="1">
        <f>(Table2[[#This Row],[Close Price]]-Table2[[#This Row],[200D EMA]])/Table2[[#This Row],[200D EMA]]</f>
        <v>-3.9548655116468358E-2</v>
      </c>
      <c r="V693">
        <v>0.93214593337009399</v>
      </c>
      <c r="W693">
        <v>278.85000000000002</v>
      </c>
      <c r="X693">
        <v>283.64999999999998</v>
      </c>
      <c r="Y693">
        <v>278.05</v>
      </c>
      <c r="Z693">
        <v>289</v>
      </c>
      <c r="AA693">
        <v>278.05</v>
      </c>
      <c r="AB693">
        <v>296.95</v>
      </c>
      <c r="AC693" s="1">
        <f>(Table2[[#This Row],[Close Price]]/Table2[[#This Row],[Day Low]])-1</f>
        <v>3.5861574323112766E-3</v>
      </c>
      <c r="AD693" s="1">
        <f>(Table2[[#This Row],[Day High]]/Table2[[#This Row],[Close Price]])-1</f>
        <v>1.3578702876540838E-2</v>
      </c>
      <c r="AE693" s="1">
        <f>(Table2[[#This Row],[Close Price]]/Table2[[#This Row],[Current Week Low]])-1</f>
        <v>6.4736558172990843E-3</v>
      </c>
      <c r="AF693" s="1">
        <f>(Table2[[#This Row],[Current Week High]]/Table2[[#This Row],[Close Price]])-1</f>
        <v>3.2696087189565848E-2</v>
      </c>
      <c r="AG693" s="1">
        <f>(Table2[[#This Row],[Close Price]]/Table2[[#This Row],[Current Month Low]])-1</f>
        <v>6.4736558172990843E-3</v>
      </c>
      <c r="AH693" s="1">
        <f>(Table2[[#This Row],[Current Month High]]/Table2[[#This Row],[Close Price]])-1</f>
        <v>6.1104162944434437E-2</v>
      </c>
      <c r="AI693">
        <v>38.627836340896899</v>
      </c>
      <c r="AJ693">
        <v>3.8597142326962399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-0.13</v>
      </c>
      <c r="AM693" t="s">
        <v>3202</v>
      </c>
      <c r="AN693">
        <v>-2.17</v>
      </c>
      <c r="AO693" t="s">
        <v>3202</v>
      </c>
      <c r="AP693">
        <v>-9.5935388456820005E-3</v>
      </c>
      <c r="AQ693">
        <f>(Table2[[#This Row],[Sharpe Ratio]]-AVERAGE(Table2[Sharpe Ratio]))/_xlfn.STDEV.P(Table2[Sharpe Ratio])</f>
        <v>-0.86934820688717052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673</v>
      </c>
      <c r="AT693">
        <f>_xlfn.RANK.AVG(Table2[[#This Row],[6M Return vs Nifty Z-Score]],Table2[6M Return vs Nifty Z-Score])</f>
        <v>633</v>
      </c>
      <c r="AU693">
        <f>_xlfn.RANK.AVG(Table2[[#This Row],[Sharpe Ratio Z-Score]],Table2[Sharpe Ratio Z-Score])</f>
        <v>600</v>
      </c>
      <c r="AV693">
        <f>(Table2[[#This Row],[Rank 1Y]]+Table2[[#This Row],[Rank 6M]]+Table2[[#This Row],[Rank Sharpe]])/3</f>
        <v>635.33333333333337</v>
      </c>
    </row>
    <row r="694" spans="1:48" x14ac:dyDescent="0.3">
      <c r="A694" t="s">
        <v>2100</v>
      </c>
      <c r="B694" t="s">
        <v>2101</v>
      </c>
      <c r="C694" t="s">
        <v>3170</v>
      </c>
      <c r="D694" t="s">
        <v>98</v>
      </c>
      <c r="E694">
        <v>3020.34798</v>
      </c>
      <c r="F694">
        <v>702</v>
      </c>
      <c r="G694">
        <v>-56.710370774236203</v>
      </c>
      <c r="H694">
        <f>(Table2[[#This Row],[1Y Return vs Nifty]]-AVERAGE(Table2[1Y Return vs Nifty]))/_xlfn.STDEV.P(Table2[1Y Return vs Nifty])</f>
        <v>-1.4089176445476375</v>
      </c>
      <c r="I694">
        <v>-4.4502688199244798</v>
      </c>
      <c r="J694">
        <f>(Table2[[#This Row],[1M Return vs Nifty]]-AVERAGE(Table2[1M Return vs Nifty]))/_xlfn.STDEV.P(Table2[1M Return vs Nifty])</f>
        <v>-0.38078644863577821</v>
      </c>
      <c r="K694">
        <v>-14.418924639034699</v>
      </c>
      <c r="L694">
        <f>(Table2[[#This Row],[6M Return vs Nifty]]-AVERAGE(Table2[6M Return vs Nifty]))/_xlfn.STDEV.P(Table2[6M Return vs Nifty])</f>
        <v>-0.90596838225494269</v>
      </c>
      <c r="M694">
        <v>-2.0490899928506199</v>
      </c>
      <c r="N694">
        <f>(Table2[[#This Row],[1W Return vs Nifty]]-AVERAGE(Table2[1W Return vs Nifty]))/_xlfn.STDEV.P(Table2[1W Return vs Nifty])</f>
        <v>-1.3838557053730195E-2</v>
      </c>
      <c r="O694">
        <v>709.83</v>
      </c>
      <c r="P694">
        <v>725.96376694972105</v>
      </c>
      <c r="Q694">
        <v>779.17248822277895</v>
      </c>
      <c r="R694">
        <v>46.116248517789799</v>
      </c>
      <c r="S694" s="1">
        <f>(Table2[[#This Row],[Close Price]]-Table2[[#This Row],[20D EMA]])/Table2[[#This Row],[20D EMA]]</f>
        <v>-1.1030810193990168E-2</v>
      </c>
      <c r="T694" s="1">
        <f>(Table2[[#This Row],[Close Price]]-Table2[[#This Row],[50D EMA]])/Table2[[#This Row],[50D EMA]]</f>
        <v>-3.3009590892407077E-2</v>
      </c>
      <c r="U694" s="1">
        <f>(Table2[[#This Row],[Close Price]]-Table2[[#This Row],[200D EMA]])/Table2[[#This Row],[200D EMA]]</f>
        <v>-9.9044164660898548E-2</v>
      </c>
      <c r="V694">
        <v>0.197351453701854</v>
      </c>
      <c r="W694">
        <v>699</v>
      </c>
      <c r="X694">
        <v>709</v>
      </c>
      <c r="Y694">
        <v>685.5</v>
      </c>
      <c r="Z694">
        <v>718.5</v>
      </c>
      <c r="AA694">
        <v>685.5</v>
      </c>
      <c r="AB694">
        <v>727</v>
      </c>
      <c r="AC694" s="1">
        <f>(Table2[[#This Row],[Close Price]]/Table2[[#This Row],[Day Low]])-1</f>
        <v>4.2918454935623185E-3</v>
      </c>
      <c r="AD694" s="1">
        <f>(Table2[[#This Row],[Day High]]/Table2[[#This Row],[Close Price]])-1</f>
        <v>9.9715099715098621E-3</v>
      </c>
      <c r="AE694" s="1">
        <f>(Table2[[#This Row],[Close Price]]/Table2[[#This Row],[Current Week Low]])-1</f>
        <v>2.4070021881838155E-2</v>
      </c>
      <c r="AF694" s="1">
        <f>(Table2[[#This Row],[Current Week High]]/Table2[[#This Row],[Close Price]])-1</f>
        <v>2.3504273504273421E-2</v>
      </c>
      <c r="AG694" s="1">
        <f>(Table2[[#This Row],[Close Price]]/Table2[[#This Row],[Current Month Low]])-1</f>
        <v>2.4070021881838155E-2</v>
      </c>
      <c r="AH694" s="1">
        <f>(Table2[[#This Row],[Current Month High]]/Table2[[#This Row],[Close Price]])-1</f>
        <v>3.5612535612535634E-2</v>
      </c>
      <c r="AI694">
        <v>48.839031339031301</v>
      </c>
      <c r="AJ694">
        <v>13.445378151260501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-0.16</v>
      </c>
      <c r="AM694" t="s">
        <v>3202</v>
      </c>
      <c r="AN694">
        <v>-2.41</v>
      </c>
      <c r="AO694" t="s">
        <v>3202</v>
      </c>
      <c r="AQ694">
        <f>(Table2[[#This Row],[Sharpe Ratio]]-AVERAGE(Table2[Sharpe Ratio]))/_xlfn.STDEV.P(Table2[Sharpe Ratio])</f>
        <v>-0.7573313484192038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728</v>
      </c>
      <c r="AT694">
        <f>_xlfn.RANK.AVG(Table2[[#This Row],[6M Return vs Nifty Z-Score]],Table2[6M Return vs Nifty Z-Score])</f>
        <v>626</v>
      </c>
      <c r="AU694">
        <f>_xlfn.RANK.AVG(Table2[[#This Row],[Sharpe Ratio Z-Score]],Table2[Sharpe Ratio Z-Score])</f>
        <v>563.5</v>
      </c>
      <c r="AV694">
        <f>(Table2[[#This Row],[Rank 1Y]]+Table2[[#This Row],[Rank 6M]]+Table2[[#This Row],[Rank Sharpe]])/3</f>
        <v>639.16666666666663</v>
      </c>
    </row>
    <row r="695" spans="1:48" x14ac:dyDescent="0.3">
      <c r="A695" t="s">
        <v>1106</v>
      </c>
      <c r="B695" t="s">
        <v>1107</v>
      </c>
      <c r="C695" t="s">
        <v>3158</v>
      </c>
      <c r="D695" t="s">
        <v>553</v>
      </c>
      <c r="E695">
        <v>11672.476987581</v>
      </c>
      <c r="F695">
        <v>161.01</v>
      </c>
      <c r="G695">
        <v>-19.406457497554602</v>
      </c>
      <c r="H695">
        <f>(Table2[[#This Row],[1Y Return vs Nifty]]-AVERAGE(Table2[1Y Return vs Nifty]))/_xlfn.STDEV.P(Table2[1Y Return vs Nifty])</f>
        <v>-0.79266291304497571</v>
      </c>
      <c r="I695">
        <v>-5.7232846748327404</v>
      </c>
      <c r="J695">
        <f>(Table2[[#This Row],[1M Return vs Nifty]]-AVERAGE(Table2[1M Return vs Nifty]))/_xlfn.STDEV.P(Table2[1M Return vs Nifty])</f>
        <v>-0.50120045369047694</v>
      </c>
      <c r="K695">
        <v>-21.1882636394791</v>
      </c>
      <c r="L695">
        <f>(Table2[[#This Row],[6M Return vs Nifty]]-AVERAGE(Table2[6M Return vs Nifty]))/_xlfn.STDEV.P(Table2[6M Return vs Nifty])</f>
        <v>-1.1161151004722141</v>
      </c>
      <c r="M695">
        <v>-4.2710816859354797</v>
      </c>
      <c r="N695">
        <f>(Table2[[#This Row],[1W Return vs Nifty]]-AVERAGE(Table2[1W Return vs Nifty]))/_xlfn.STDEV.P(Table2[1W Return vs Nifty])</f>
        <v>-0.52832710958454598</v>
      </c>
      <c r="O695">
        <v>162.68</v>
      </c>
      <c r="P695">
        <v>164.396568878431</v>
      </c>
      <c r="Q695">
        <v>164.76854638232501</v>
      </c>
      <c r="R695">
        <v>47.466271188490197</v>
      </c>
      <c r="S695" s="1">
        <f>(Table2[[#This Row],[Close Price]]-Table2[[#This Row],[20D EMA]])/Table2[[#This Row],[20D EMA]]</f>
        <v>-1.0265552003934201E-2</v>
      </c>
      <c r="T695" s="1">
        <f>(Table2[[#This Row],[Close Price]]-Table2[[#This Row],[50D EMA]])/Table2[[#This Row],[50D EMA]]</f>
        <v>-2.0599997320718582E-2</v>
      </c>
      <c r="U695" s="1">
        <f>(Table2[[#This Row],[Close Price]]-Table2[[#This Row],[200D EMA]])/Table2[[#This Row],[200D EMA]]</f>
        <v>-2.2811067189994993E-2</v>
      </c>
      <c r="V695">
        <v>0.74611226148244303</v>
      </c>
      <c r="W695">
        <v>156.37</v>
      </c>
      <c r="X695">
        <v>161.69</v>
      </c>
      <c r="Y695">
        <v>156.37</v>
      </c>
      <c r="Z695">
        <v>163.80000000000001</v>
      </c>
      <c r="AA695">
        <v>156.37</v>
      </c>
      <c r="AB695">
        <v>168.01</v>
      </c>
      <c r="AC695" s="1">
        <f>(Table2[[#This Row],[Close Price]]/Table2[[#This Row],[Day Low]])-1</f>
        <v>2.9673210973971909E-2</v>
      </c>
      <c r="AD695" s="1">
        <f>(Table2[[#This Row],[Day High]]/Table2[[#This Row],[Close Price]])-1</f>
        <v>4.2233401652072011E-3</v>
      </c>
      <c r="AE695" s="1">
        <f>(Table2[[#This Row],[Close Price]]/Table2[[#This Row],[Current Week Low]])-1</f>
        <v>2.9673210973971909E-2</v>
      </c>
      <c r="AF695" s="1">
        <f>(Table2[[#This Row],[Current Week High]]/Table2[[#This Row],[Close Price]])-1</f>
        <v>1.7328116266070559E-2</v>
      </c>
      <c r="AG695" s="1">
        <f>(Table2[[#This Row],[Close Price]]/Table2[[#This Row],[Current Month Low]])-1</f>
        <v>2.9673210973971909E-2</v>
      </c>
      <c r="AH695" s="1">
        <f>(Table2[[#This Row],[Current Month High]]/Table2[[#This Row],[Close Price]])-1</f>
        <v>4.3475560524190993E-2</v>
      </c>
      <c r="AI695">
        <v>29.990297669184201</v>
      </c>
      <c r="AJ695">
        <v>22.301557159133999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3202</v>
      </c>
      <c r="AN695">
        <v>-3.82</v>
      </c>
      <c r="AO695" t="s">
        <v>3202</v>
      </c>
      <c r="AP695">
        <v>-2.8181164478433E-2</v>
      </c>
      <c r="AQ695">
        <f>(Table2[[#This Row],[Sharpe Ratio]]-AVERAGE(Table2[Sharpe Ratio]))/_xlfn.STDEV.P(Table2[Sharpe Ratio])</f>
        <v>-1.0863825529456717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599</v>
      </c>
      <c r="AT695">
        <f>_xlfn.RANK.AVG(Table2[[#This Row],[6M Return vs Nifty Z-Score]],Table2[6M Return vs Nifty Z-Score])</f>
        <v>681</v>
      </c>
      <c r="AU695">
        <f>_xlfn.RANK.AVG(Table2[[#This Row],[Sharpe Ratio Z-Score]],Table2[Sharpe Ratio Z-Score])</f>
        <v>638</v>
      </c>
      <c r="AV695">
        <f>(Table2[[#This Row],[Rank 1Y]]+Table2[[#This Row],[Rank 6M]]+Table2[[#This Row],[Rank Sharpe]])/3</f>
        <v>639.33333333333337</v>
      </c>
    </row>
    <row r="696" spans="1:48" x14ac:dyDescent="0.3">
      <c r="A696" t="s">
        <v>66</v>
      </c>
      <c r="B696" t="s">
        <v>67</v>
      </c>
      <c r="C696" t="s">
        <v>3158</v>
      </c>
      <c r="D696" t="s">
        <v>24</v>
      </c>
      <c r="E696">
        <v>363318.99159294</v>
      </c>
      <c r="F696">
        <v>1827.45</v>
      </c>
      <c r="G696">
        <v>-26.090480580093299</v>
      </c>
      <c r="H696">
        <f>(Table2[[#This Row],[1Y Return vs Nifty]]-AVERAGE(Table2[1Y Return vs Nifty]))/_xlfn.STDEV.P(Table2[1Y Return vs Nifty])</f>
        <v>-0.90308191438503815</v>
      </c>
      <c r="I696">
        <v>-2.6463185459003098</v>
      </c>
      <c r="J696">
        <f>(Table2[[#This Row],[1M Return vs Nifty]]-AVERAGE(Table2[1M Return vs Nifty]))/_xlfn.STDEV.P(Table2[1M Return vs Nifty])</f>
        <v>-0.21015159237907785</v>
      </c>
      <c r="K696">
        <v>-7.4441188331788801</v>
      </c>
      <c r="L696">
        <f>(Table2[[#This Row],[6M Return vs Nifty]]-AVERAGE(Table2[6M Return vs Nifty]))/_xlfn.STDEV.P(Table2[6M Return vs Nifty])</f>
        <v>-0.68944317200810057</v>
      </c>
      <c r="M696">
        <v>-0.297204401672507</v>
      </c>
      <c r="N696">
        <f>(Table2[[#This Row],[1W Return vs Nifty]]-AVERAGE(Table2[1W Return vs Nifty]))/_xlfn.STDEV.P(Table2[1W Return vs Nifty])</f>
        <v>0.39179981000671654</v>
      </c>
      <c r="O696">
        <v>1790.73</v>
      </c>
      <c r="P696">
        <v>1784.53201107943</v>
      </c>
      <c r="Q696">
        <v>1773.1784969119899</v>
      </c>
      <c r="R696">
        <v>72.494941160202998</v>
      </c>
      <c r="S696" s="1">
        <f>(Table2[[#This Row],[Close Price]]-Table2[[#This Row],[20D EMA]])/Table2[[#This Row],[20D EMA]]</f>
        <v>2.0505603859878388E-2</v>
      </c>
      <c r="T696" s="1">
        <f>(Table2[[#This Row],[Close Price]]-Table2[[#This Row],[50D EMA]])/Table2[[#This Row],[50D EMA]]</f>
        <v>2.4049996668095468E-2</v>
      </c>
      <c r="U696" s="1">
        <f>(Table2[[#This Row],[Close Price]]-Table2[[#This Row],[200D EMA]])/Table2[[#This Row],[200D EMA]]</f>
        <v>3.0606903468841165E-2</v>
      </c>
      <c r="V696">
        <v>0.85000325342383898</v>
      </c>
      <c r="W696">
        <v>1795.15</v>
      </c>
      <c r="X696">
        <v>1834.15</v>
      </c>
      <c r="Y696">
        <v>1758.45</v>
      </c>
      <c r="Z696">
        <v>1834.15</v>
      </c>
      <c r="AA696">
        <v>1756.5</v>
      </c>
      <c r="AB696">
        <v>1834.15</v>
      </c>
      <c r="AC696" s="1">
        <f>(Table2[[#This Row],[Close Price]]/Table2[[#This Row],[Day Low]])-1</f>
        <v>1.7992925382279923E-2</v>
      </c>
      <c r="AD696" s="1">
        <f>(Table2[[#This Row],[Day High]]/Table2[[#This Row],[Close Price]])-1</f>
        <v>3.6663109797805404E-3</v>
      </c>
      <c r="AE696" s="1">
        <f>(Table2[[#This Row],[Close Price]]/Table2[[#This Row],[Current Week Low]])-1</f>
        <v>3.9239102618783495E-2</v>
      </c>
      <c r="AF696" s="1">
        <f>(Table2[[#This Row],[Current Week High]]/Table2[[#This Row],[Close Price]])-1</f>
        <v>3.6663109797805404E-3</v>
      </c>
      <c r="AG696" s="1">
        <f>(Table2[[#This Row],[Close Price]]/Table2[[#This Row],[Current Month Low]])-1</f>
        <v>4.0392826643894209E-2</v>
      </c>
      <c r="AH696" s="1">
        <f>(Table2[[#This Row],[Current Month High]]/Table2[[#This Row],[Close Price]])-1</f>
        <v>3.6663109797805404E-3</v>
      </c>
      <c r="AI696">
        <v>5.4201209335412699</v>
      </c>
      <c r="AJ696">
        <v>18.3696602649221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0.04</v>
      </c>
      <c r="AM696" t="s">
        <v>3203</v>
      </c>
      <c r="AN696">
        <v>1.34</v>
      </c>
      <c r="AO696" t="s">
        <v>3203</v>
      </c>
      <c r="AP696">
        <v>-0.102749613780687</v>
      </c>
      <c r="AQ696">
        <f>(Table2[[#This Row],[Sharpe Ratio]]-AVERAGE(Table2[Sharpe Ratio]))/_xlfn.STDEV.P(Table2[Sharpe Ratio])</f>
        <v>-1.9570647449947456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-3.3679416137602458</v>
      </c>
      <c r="AS696">
        <f>_xlfn.RANK.AVG(Table2[[#This Row],[1Y Return vs Nifty Z-Score]],Table2[1Y Return vs Nifty Z-Score])</f>
        <v>640</v>
      </c>
      <c r="AT696">
        <f>_xlfn.RANK.AVG(Table2[[#This Row],[6M Return vs Nifty Z-Score]],Table2[6M Return vs Nifty Z-Score])</f>
        <v>553</v>
      </c>
      <c r="AU696">
        <f>_xlfn.RANK.AVG(Table2[[#This Row],[Sharpe Ratio Z-Score]],Table2[Sharpe Ratio Z-Score])</f>
        <v>725</v>
      </c>
      <c r="AV696">
        <f>(Table2[[#This Row],[Rank 1Y]]+Table2[[#This Row],[Rank 6M]]+Table2[[#This Row],[Rank Sharpe]])/3</f>
        <v>639.33333333333337</v>
      </c>
    </row>
    <row r="697" spans="1:48" x14ac:dyDescent="0.3">
      <c r="A697" t="s">
        <v>1116</v>
      </c>
      <c r="B697" t="s">
        <v>1117</v>
      </c>
      <c r="C697" t="s">
        <v>3172</v>
      </c>
      <c r="D697" t="s">
        <v>471</v>
      </c>
      <c r="E697">
        <v>11544.62006012</v>
      </c>
      <c r="F697">
        <v>2257.85</v>
      </c>
      <c r="G697">
        <v>-33.593537115642803</v>
      </c>
      <c r="H697">
        <f>(Table2[[#This Row],[1Y Return vs Nifty]]-AVERAGE(Table2[1Y Return vs Nifty]))/_xlfn.STDEV.P(Table2[1Y Return vs Nifty])</f>
        <v>-1.0270312184827035</v>
      </c>
      <c r="I697">
        <v>5.3109841097663599</v>
      </c>
      <c r="J697">
        <f>(Table2[[#This Row],[1M Return vs Nifty]]-AVERAGE(Table2[1M Return vs Nifty]))/_xlfn.STDEV.P(Table2[1M Return vs Nifty])</f>
        <v>0.54252613626575841</v>
      </c>
      <c r="K697">
        <v>-2.99338729052098</v>
      </c>
      <c r="L697">
        <f>(Table2[[#This Row],[6M Return vs Nifty]]-AVERAGE(Table2[6M Return vs Nifty]))/_xlfn.STDEV.P(Table2[6M Return vs Nifty])</f>
        <v>-0.551275083913495</v>
      </c>
      <c r="M697">
        <v>3.1966169048823598</v>
      </c>
      <c r="N697">
        <f>(Table2[[#This Row],[1W Return vs Nifty]]-AVERAGE(Table2[1W Return vs Nifty]))/_xlfn.STDEV.P(Table2[1W Return vs Nifty])</f>
        <v>1.2007727113928459</v>
      </c>
      <c r="O697">
        <v>2171.64</v>
      </c>
      <c r="P697">
        <v>2114.4689192292499</v>
      </c>
      <c r="Q697">
        <v>2147.7910180345998</v>
      </c>
      <c r="R697">
        <v>69.240895629812101</v>
      </c>
      <c r="S697" s="1">
        <f>(Table2[[#This Row],[Close Price]]-Table2[[#This Row],[20D EMA]])/Table2[[#This Row],[20D EMA]]</f>
        <v>3.9698108342082497E-2</v>
      </c>
      <c r="T697" s="1">
        <f>(Table2[[#This Row],[Close Price]]-Table2[[#This Row],[50D EMA]])/Table2[[#This Row],[50D EMA]]</f>
        <v>6.780950028010542E-2</v>
      </c>
      <c r="U697" s="1">
        <f>(Table2[[#This Row],[Close Price]]-Table2[[#This Row],[200D EMA]])/Table2[[#This Row],[200D EMA]]</f>
        <v>5.124287281269705E-2</v>
      </c>
      <c r="V697">
        <v>1.7124151563202199</v>
      </c>
      <c r="W697">
        <v>2233.4</v>
      </c>
      <c r="X697">
        <v>2288</v>
      </c>
      <c r="Y697">
        <v>2217.1</v>
      </c>
      <c r="Z697">
        <v>2319</v>
      </c>
      <c r="AA697">
        <v>2079</v>
      </c>
      <c r="AB697">
        <v>2337.9499999999998</v>
      </c>
      <c r="AC697" s="1">
        <f>(Table2[[#This Row],[Close Price]]/Table2[[#This Row],[Day Low]])-1</f>
        <v>1.0947434404942946E-2</v>
      </c>
      <c r="AD697" s="1">
        <f>(Table2[[#This Row],[Day High]]/Table2[[#This Row],[Close Price]])-1</f>
        <v>1.3353411431228812E-2</v>
      </c>
      <c r="AE697" s="1">
        <f>(Table2[[#This Row],[Close Price]]/Table2[[#This Row],[Current Week Low]])-1</f>
        <v>1.8379865590185451E-2</v>
      </c>
      <c r="AF697" s="1">
        <f>(Table2[[#This Row],[Current Week High]]/Table2[[#This Row],[Close Price]])-1</f>
        <v>2.708328719799824E-2</v>
      </c>
      <c r="AG697" s="1">
        <f>(Table2[[#This Row],[Close Price]]/Table2[[#This Row],[Current Month Low]])-1</f>
        <v>8.6026936026935896E-2</v>
      </c>
      <c r="AH697" s="1">
        <f>(Table2[[#This Row],[Current Month High]]/Table2[[#This Row],[Close Price]])-1</f>
        <v>3.5476227384458658E-2</v>
      </c>
      <c r="AI697">
        <v>21.132936200367599</v>
      </c>
      <c r="AJ697">
        <v>24.881084070796401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0.03</v>
      </c>
      <c r="AM697" t="s">
        <v>3203</v>
      </c>
      <c r="AN697">
        <v>6.11</v>
      </c>
      <c r="AO697" t="s">
        <v>3203</v>
      </c>
      <c r="AP697">
        <v>-0.13026667827511801</v>
      </c>
      <c r="AQ697">
        <f>(Table2[[#This Row],[Sharpe Ratio]]-AVERAGE(Table2[Sharpe Ratio]))/_xlfn.STDEV.P(Table2[Sharpe Ratio])</f>
        <v>-2.2783617312798379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674</v>
      </c>
      <c r="AT697">
        <f>_xlfn.RANK.AVG(Table2[[#This Row],[6M Return vs Nifty Z-Score]],Table2[6M Return vs Nifty Z-Score])</f>
        <v>510</v>
      </c>
      <c r="AU697">
        <f>_xlfn.RANK.AVG(Table2[[#This Row],[Sharpe Ratio Z-Score]],Table2[Sharpe Ratio Z-Score])</f>
        <v>734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2314</v>
      </c>
      <c r="B698" t="s">
        <v>2315</v>
      </c>
      <c r="C698" t="s">
        <v>3166</v>
      </c>
      <c r="D698" t="s">
        <v>497</v>
      </c>
      <c r="E698">
        <v>2411.3866155299902</v>
      </c>
      <c r="F698">
        <v>617.15</v>
      </c>
      <c r="G698">
        <v>-36.503107229759102</v>
      </c>
      <c r="H698">
        <f>(Table2[[#This Row],[1Y Return vs Nifty]]-AVERAGE(Table2[1Y Return vs Nifty]))/_xlfn.STDEV.P(Table2[1Y Return vs Nifty])</f>
        <v>-1.0750968553547398</v>
      </c>
      <c r="I698">
        <v>5.8893575983641</v>
      </c>
      <c r="J698">
        <f>(Table2[[#This Row],[1M Return vs Nifty]]-AVERAGE(Table2[1M Return vs Nifty]))/_xlfn.STDEV.P(Table2[1M Return vs Nifty])</f>
        <v>0.59723422800789217</v>
      </c>
      <c r="K698">
        <v>-3.7194804043679999</v>
      </c>
      <c r="L698">
        <f>(Table2[[#This Row],[6M Return vs Nifty]]-AVERAGE(Table2[6M Return vs Nifty]))/_xlfn.STDEV.P(Table2[6M Return vs Nifty])</f>
        <v>-0.57381584970836708</v>
      </c>
      <c r="M698">
        <v>-1.7893764906758101</v>
      </c>
      <c r="N698">
        <f>(Table2[[#This Row],[1W Return vs Nifty]]-AVERAGE(Table2[1W Return vs Nifty]))/_xlfn.STDEV.P(Table2[1W Return vs Nifty])</f>
        <v>4.6296511957764859E-2</v>
      </c>
      <c r="O698">
        <v>623.30999999999995</v>
      </c>
      <c r="P698">
        <v>599.50535135946802</v>
      </c>
      <c r="Q698">
        <v>599.36390745580297</v>
      </c>
      <c r="R698">
        <v>42.235256465840799</v>
      </c>
      <c r="S698" s="1">
        <f>(Table2[[#This Row],[Close Price]]-Table2[[#This Row],[20D EMA]])/Table2[[#This Row],[20D EMA]]</f>
        <v>-9.8827228826747025E-3</v>
      </c>
      <c r="T698" s="1">
        <f>(Table2[[#This Row],[Close Price]]-Table2[[#This Row],[50D EMA]])/Table2[[#This Row],[50D EMA]]</f>
        <v>2.9432011908684511E-2</v>
      </c>
      <c r="U698" s="1">
        <f>(Table2[[#This Row],[Close Price]]-Table2[[#This Row],[200D EMA]])/Table2[[#This Row],[200D EMA]]</f>
        <v>2.9674947595186234E-2</v>
      </c>
      <c r="V698">
        <v>0.45174701369586201</v>
      </c>
      <c r="W698">
        <v>616.5</v>
      </c>
      <c r="X698">
        <v>642.20000000000005</v>
      </c>
      <c r="Y698">
        <v>614.29999999999995</v>
      </c>
      <c r="Z698">
        <v>650.65</v>
      </c>
      <c r="AA698">
        <v>613.35</v>
      </c>
      <c r="AB698">
        <v>660.4</v>
      </c>
      <c r="AC698" s="1">
        <f>(Table2[[#This Row],[Close Price]]/Table2[[#This Row],[Day Low]])-1</f>
        <v>1.0543390105433037E-3</v>
      </c>
      <c r="AD698" s="1">
        <f>(Table2[[#This Row],[Day High]]/Table2[[#This Row],[Close Price]])-1</f>
        <v>4.0589807988333559E-2</v>
      </c>
      <c r="AE698" s="1">
        <f>(Table2[[#This Row],[Close Price]]/Table2[[#This Row],[Current Week Low]])-1</f>
        <v>4.639426990070028E-3</v>
      </c>
      <c r="AF698" s="1">
        <f>(Table2[[#This Row],[Current Week High]]/Table2[[#This Row],[Close Price]])-1</f>
        <v>5.4281779146074793E-2</v>
      </c>
      <c r="AG698" s="1">
        <f>(Table2[[#This Row],[Close Price]]/Table2[[#This Row],[Current Month Low]])-1</f>
        <v>6.1954838183744254E-3</v>
      </c>
      <c r="AH698" s="1">
        <f>(Table2[[#This Row],[Current Month High]]/Table2[[#This Row],[Close Price]])-1</f>
        <v>7.0080207405006867E-2</v>
      </c>
      <c r="AI698">
        <v>28.2832374625293</v>
      </c>
      <c r="AJ698">
        <v>33.857499186639103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0.05</v>
      </c>
      <c r="AM698" t="s">
        <v>3203</v>
      </c>
      <c r="AN698">
        <v>-5.48</v>
      </c>
      <c r="AO698" t="s">
        <v>3202</v>
      </c>
      <c r="AP698">
        <v>-9.5243782503624003E-2</v>
      </c>
      <c r="AQ698">
        <f>(Table2[[#This Row],[Sharpe Ratio]]-AVERAGE(Table2[Sharpe Ratio]))/_xlfn.STDEV.P(Table2[Sharpe Ratio])</f>
        <v>-1.8694245474230606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-2.8748065125205104</v>
      </c>
      <c r="AS698">
        <f>_xlfn.RANK.AVG(Table2[[#This Row],[1Y Return vs Nifty Z-Score]],Table2[1Y Return vs Nifty Z-Score])</f>
        <v>679</v>
      </c>
      <c r="AT698">
        <f>_xlfn.RANK.AVG(Table2[[#This Row],[6M Return vs Nifty Z-Score]],Table2[6M Return vs Nifty Z-Score])</f>
        <v>522</v>
      </c>
      <c r="AU698">
        <f>_xlfn.RANK.AVG(Table2[[#This Row],[Sharpe Ratio Z-Score]],Table2[Sharpe Ratio Z-Score])</f>
        <v>719</v>
      </c>
      <c r="AV698">
        <f>(Table2[[#This Row],[Rank 1Y]]+Table2[[#This Row],[Rank 6M]]+Table2[[#This Row],[Rank Sharpe]])/3</f>
        <v>640</v>
      </c>
    </row>
    <row r="699" spans="1:48" x14ac:dyDescent="0.3">
      <c r="A699" t="s">
        <v>300</v>
      </c>
      <c r="B699" t="s">
        <v>301</v>
      </c>
      <c r="C699" t="s">
        <v>3167</v>
      </c>
      <c r="D699" t="s">
        <v>78</v>
      </c>
      <c r="E699">
        <v>93880.84346982</v>
      </c>
      <c r="F699">
        <v>26019.65</v>
      </c>
      <c r="G699">
        <v>-27.047018773697101</v>
      </c>
      <c r="H699">
        <f>(Table2[[#This Row],[1Y Return vs Nifty]]-AVERAGE(Table2[1Y Return vs Nifty]))/_xlfn.STDEV.P(Table2[1Y Return vs Nifty])</f>
        <v>-0.91888377365109608</v>
      </c>
      <c r="I699">
        <v>1.14949024625843</v>
      </c>
      <c r="J699">
        <f>(Table2[[#This Row],[1M Return vs Nifty]]-AVERAGE(Table2[1M Return vs Nifty]))/_xlfn.STDEV.P(Table2[1M Return vs Nifty])</f>
        <v>0.14889227759582585</v>
      </c>
      <c r="K699">
        <v>-9.4258741512328292</v>
      </c>
      <c r="L699">
        <f>(Table2[[#This Row],[6M Return vs Nifty]]-AVERAGE(Table2[6M Return vs Nifty]))/_xlfn.STDEV.P(Table2[6M Return vs Nifty])</f>
        <v>-0.75096459623745626</v>
      </c>
      <c r="M699">
        <v>-2.1346589554461599</v>
      </c>
      <c r="N699">
        <f>(Table2[[#This Row],[1W Return vs Nifty]]-AVERAGE(Table2[1W Return vs Nifty]))/_xlfn.STDEV.P(Table2[1W Return vs Nifty])</f>
        <v>-3.3651525681989411E-2</v>
      </c>
      <c r="O699">
        <v>25531.91</v>
      </c>
      <c r="P699">
        <v>25862.2404192145</v>
      </c>
      <c r="Q699">
        <v>26063.044082089698</v>
      </c>
      <c r="R699">
        <v>68.675896793985899</v>
      </c>
      <c r="S699" s="1">
        <f>(Table2[[#This Row],[Close Price]]-Table2[[#This Row],[20D EMA]])/Table2[[#This Row],[20D EMA]]</f>
        <v>1.9103153661437847E-2</v>
      </c>
      <c r="T699" s="1">
        <f>(Table2[[#This Row],[Close Price]]-Table2[[#This Row],[50D EMA]])/Table2[[#This Row],[50D EMA]]</f>
        <v>6.0864634399018531E-3</v>
      </c>
      <c r="U699" s="1">
        <f>(Table2[[#This Row],[Close Price]]-Table2[[#This Row],[200D EMA]])/Table2[[#This Row],[200D EMA]]</f>
        <v>-1.6649659937273764E-3</v>
      </c>
      <c r="V699">
        <v>0.79298351658315103</v>
      </c>
      <c r="W699">
        <v>25623.05</v>
      </c>
      <c r="X699">
        <v>26079.599999999999</v>
      </c>
      <c r="Y699">
        <v>25313.3</v>
      </c>
      <c r="Z699">
        <v>26079.599999999999</v>
      </c>
      <c r="AA699">
        <v>25260</v>
      </c>
      <c r="AB699">
        <v>26280</v>
      </c>
      <c r="AC699" s="1">
        <f>(Table2[[#This Row],[Close Price]]/Table2[[#This Row],[Day Low]])-1</f>
        <v>1.547825102788325E-2</v>
      </c>
      <c r="AD699" s="1">
        <f>(Table2[[#This Row],[Day High]]/Table2[[#This Row],[Close Price]])-1</f>
        <v>2.3040279173622835E-3</v>
      </c>
      <c r="AE699" s="1">
        <f>(Table2[[#This Row],[Close Price]]/Table2[[#This Row],[Current Week Low]])-1</f>
        <v>2.7904303271402808E-2</v>
      </c>
      <c r="AF699" s="1">
        <f>(Table2[[#This Row],[Current Week High]]/Table2[[#This Row],[Close Price]])-1</f>
        <v>2.3040279173622835E-3</v>
      </c>
      <c r="AG699" s="1">
        <f>(Table2[[#This Row],[Close Price]]/Table2[[#This Row],[Current Month Low]])-1</f>
        <v>3.0073238321456808E-2</v>
      </c>
      <c r="AH699" s="1">
        <f>(Table2[[#This Row],[Current Month High]]/Table2[[#This Row],[Close Price]])-1</f>
        <v>1.0005899387578232E-2</v>
      </c>
      <c r="AI699">
        <v>18.132834223365801</v>
      </c>
      <c r="AJ699">
        <v>9.7875527426160396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-0.09</v>
      </c>
      <c r="AM699" t="s">
        <v>3202</v>
      </c>
      <c r="AN699">
        <v>4.8600000000000003</v>
      </c>
      <c r="AO699" t="s">
        <v>3203</v>
      </c>
      <c r="AP699">
        <v>-7.7629594934001997E-2</v>
      </c>
      <c r="AQ699">
        <f>(Table2[[#This Row],[Sharpe Ratio]]-AVERAGE(Table2[Sharpe Ratio]))/_xlfn.STDEV.P(Table2[Sharpe Ratio])</f>
        <v>-1.6637563380424685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647</v>
      </c>
      <c r="AT699">
        <f>_xlfn.RANK.AVG(Table2[[#This Row],[6M Return vs Nifty Z-Score]],Table2[6M Return vs Nifty Z-Score])</f>
        <v>572</v>
      </c>
      <c r="AU699">
        <f>_xlfn.RANK.AVG(Table2[[#This Row],[Sharpe Ratio Z-Score]],Table2[Sharpe Ratio Z-Score])</f>
        <v>705</v>
      </c>
      <c r="AV699">
        <f>(Table2[[#This Row],[Rank 1Y]]+Table2[[#This Row],[Rank 6M]]+Table2[[#This Row],[Rank Sharpe]])/3</f>
        <v>641.33333333333337</v>
      </c>
    </row>
    <row r="700" spans="1:48" x14ac:dyDescent="0.3">
      <c r="A700" t="s">
        <v>967</v>
      </c>
      <c r="B700" t="s">
        <v>968</v>
      </c>
      <c r="C700" t="s">
        <v>3165</v>
      </c>
      <c r="D700" t="s">
        <v>127</v>
      </c>
      <c r="E700">
        <v>15423.77858855</v>
      </c>
      <c r="F700">
        <v>52.63</v>
      </c>
      <c r="G700">
        <v>-29.434385726364699</v>
      </c>
      <c r="H700">
        <f>(Table2[[#This Row],[1Y Return vs Nifty]]-AVERAGE(Table2[1Y Return vs Nifty]))/_xlfn.STDEV.P(Table2[1Y Return vs Nifty])</f>
        <v>-0.95832269710940643</v>
      </c>
      <c r="I700">
        <v>-8.4918315484709801</v>
      </c>
      <c r="J700">
        <f>(Table2[[#This Row],[1M Return vs Nifty]]-AVERAGE(Table2[1M Return vs Nifty]))/_xlfn.STDEV.P(Table2[1M Return vs Nifty])</f>
        <v>-0.763076074446567</v>
      </c>
      <c r="K700">
        <v>-24.390546164560199</v>
      </c>
      <c r="L700">
        <f>(Table2[[#This Row],[6M Return vs Nifty]]-AVERAGE(Table2[6M Return vs Nifty]))/_xlfn.STDEV.P(Table2[6M Return vs Nifty])</f>
        <v>-1.215526455614294</v>
      </c>
      <c r="M700">
        <v>-5.2346284307559499</v>
      </c>
      <c r="N700">
        <f>(Table2[[#This Row],[1W Return vs Nifty]]-AVERAGE(Table2[1W Return vs Nifty]))/_xlfn.STDEV.P(Table2[1W Return vs Nifty])</f>
        <v>-0.75143045042117196</v>
      </c>
      <c r="O700">
        <v>53.98</v>
      </c>
      <c r="P700">
        <v>55.572216376685603</v>
      </c>
      <c r="Q700">
        <v>55.6179321150411</v>
      </c>
      <c r="R700">
        <v>38.807506962207597</v>
      </c>
      <c r="S700" s="1">
        <f>(Table2[[#This Row],[Close Price]]-Table2[[#This Row],[20D EMA]])/Table2[[#This Row],[20D EMA]]</f>
        <v>-2.5009262689885039E-2</v>
      </c>
      <c r="T700" s="1">
        <f>(Table2[[#This Row],[Close Price]]-Table2[[#This Row],[50D EMA]])/Table2[[#This Row],[50D EMA]]</f>
        <v>-5.2944017145948458E-2</v>
      </c>
      <c r="U700" s="1">
        <f>(Table2[[#This Row],[Close Price]]-Table2[[#This Row],[200D EMA]])/Table2[[#This Row],[200D EMA]]</f>
        <v>-5.3722459671114824E-2</v>
      </c>
      <c r="V700">
        <v>0.630374997559773</v>
      </c>
      <c r="W700">
        <v>52.18</v>
      </c>
      <c r="X700">
        <v>53.1</v>
      </c>
      <c r="Y700">
        <v>51.91</v>
      </c>
      <c r="Z700">
        <v>53.5</v>
      </c>
      <c r="AA700">
        <v>51.91</v>
      </c>
      <c r="AB700">
        <v>55.5</v>
      </c>
      <c r="AC700" s="1">
        <f>(Table2[[#This Row],[Close Price]]/Table2[[#This Row],[Day Low]])-1</f>
        <v>8.6239938673822181E-3</v>
      </c>
      <c r="AD700" s="1">
        <f>(Table2[[#This Row],[Day High]]/Table2[[#This Row],[Close Price]])-1</f>
        <v>8.9302679080371927E-3</v>
      </c>
      <c r="AE700" s="1">
        <f>(Table2[[#This Row],[Close Price]]/Table2[[#This Row],[Current Week Low]])-1</f>
        <v>1.3870159892121148E-2</v>
      </c>
      <c r="AF700" s="1">
        <f>(Table2[[#This Row],[Current Week High]]/Table2[[#This Row],[Close Price]])-1</f>
        <v>1.6530495914877319E-2</v>
      </c>
      <c r="AG700" s="1">
        <f>(Table2[[#This Row],[Close Price]]/Table2[[#This Row],[Current Month Low]])-1</f>
        <v>1.3870159892121148E-2</v>
      </c>
      <c r="AH700" s="1">
        <f>(Table2[[#This Row],[Current Month High]]/Table2[[#This Row],[Close Price]])-1</f>
        <v>5.4531635949078394E-2</v>
      </c>
      <c r="AI700">
        <v>40.034201026030701</v>
      </c>
      <c r="AJ700">
        <v>34.431673052362697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-0.03</v>
      </c>
      <c r="AM700" t="s">
        <v>3202</v>
      </c>
      <c r="AN700">
        <v>-4.03</v>
      </c>
      <c r="AO700" t="s">
        <v>3202</v>
      </c>
      <c r="AQ700">
        <f>(Table2[[#This Row],[Sharpe Ratio]]-AVERAGE(Table2[Sharpe Ratio]))/_xlfn.STDEV.P(Table2[Sharpe Ratio])</f>
        <v>-0.7573313484192038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661</v>
      </c>
      <c r="AT700">
        <f>_xlfn.RANK.AVG(Table2[[#This Row],[6M Return vs Nifty Z-Score]],Table2[6M Return vs Nifty Z-Score])</f>
        <v>700</v>
      </c>
      <c r="AU700">
        <f>_xlfn.RANK.AVG(Table2[[#This Row],[Sharpe Ratio Z-Score]],Table2[Sharpe Ratio Z-Score])</f>
        <v>563.5</v>
      </c>
      <c r="AV700">
        <f>(Table2[[#This Row],[Rank 1Y]]+Table2[[#This Row],[Rank 6M]]+Table2[[#This Row],[Rank Sharpe]])/3</f>
        <v>641.5</v>
      </c>
    </row>
    <row r="701" spans="1:48" x14ac:dyDescent="0.3">
      <c r="A701" t="s">
        <v>1461</v>
      </c>
      <c r="B701" t="s">
        <v>1462</v>
      </c>
      <c r="C701" t="s">
        <v>3172</v>
      </c>
      <c r="D701" t="s">
        <v>471</v>
      </c>
      <c r="E701">
        <v>7343.8486549999998</v>
      </c>
      <c r="F701">
        <v>2266.5500000000002</v>
      </c>
      <c r="G701">
        <v>-24.858626109419301</v>
      </c>
      <c r="H701">
        <f>(Table2[[#This Row],[1Y Return vs Nifty]]-AVERAGE(Table2[1Y Return vs Nifty]))/_xlfn.STDEV.P(Table2[1Y Return vs Nifty])</f>
        <v>-0.88273187388271668</v>
      </c>
      <c r="I701">
        <v>-1.2041809274870201</v>
      </c>
      <c r="J701">
        <f>(Table2[[#This Row],[1M Return vs Nifty]]-AVERAGE(Table2[1M Return vs Nifty]))/_xlfn.STDEV.P(Table2[1M Return vs Nifty])</f>
        <v>-7.3740434730374921E-2</v>
      </c>
      <c r="K701">
        <v>-8.5591085774098907</v>
      </c>
      <c r="L701">
        <f>(Table2[[#This Row],[6M Return vs Nifty]]-AVERAGE(Table2[6M Return vs Nifty]))/_xlfn.STDEV.P(Table2[6M Return vs Nifty])</f>
        <v>-0.7240568079304085</v>
      </c>
      <c r="M701">
        <v>2.2794437006668802</v>
      </c>
      <c r="N701">
        <f>(Table2[[#This Row],[1W Return vs Nifty]]-AVERAGE(Table2[1W Return vs Nifty]))/_xlfn.STDEV.P(Table2[1W Return vs Nifty])</f>
        <v>0.98840687954684403</v>
      </c>
      <c r="O701">
        <v>2235.37</v>
      </c>
      <c r="P701">
        <v>2248.78890839923</v>
      </c>
      <c r="Q701">
        <v>2258.0992089566098</v>
      </c>
      <c r="R701">
        <v>59.330227992155798</v>
      </c>
      <c r="S701" s="1">
        <f>(Table2[[#This Row],[Close Price]]-Table2[[#This Row],[20D EMA]])/Table2[[#This Row],[20D EMA]]</f>
        <v>1.3948473854440336E-2</v>
      </c>
      <c r="T701" s="1">
        <f>(Table2[[#This Row],[Close Price]]-Table2[[#This Row],[50D EMA]])/Table2[[#This Row],[50D EMA]]</f>
        <v>7.8980697274130575E-3</v>
      </c>
      <c r="U701" s="1">
        <f>(Table2[[#This Row],[Close Price]]-Table2[[#This Row],[200D EMA]])/Table2[[#This Row],[200D EMA]]</f>
        <v>3.7424356777022222E-3</v>
      </c>
      <c r="V701">
        <v>0.62388000579765801</v>
      </c>
      <c r="W701">
        <v>2255</v>
      </c>
      <c r="X701">
        <v>2318</v>
      </c>
      <c r="Y701">
        <v>2205.15</v>
      </c>
      <c r="Z701">
        <v>2350.0500000000002</v>
      </c>
      <c r="AA701">
        <v>2181</v>
      </c>
      <c r="AB701">
        <v>2350.0500000000002</v>
      </c>
      <c r="AC701" s="1">
        <f>(Table2[[#This Row],[Close Price]]/Table2[[#This Row],[Day Low]])-1</f>
        <v>5.1219512195121997E-3</v>
      </c>
      <c r="AD701" s="1">
        <f>(Table2[[#This Row],[Day High]]/Table2[[#This Row],[Close Price]])-1</f>
        <v>2.2699697778562067E-2</v>
      </c>
      <c r="AE701" s="1">
        <f>(Table2[[#This Row],[Close Price]]/Table2[[#This Row],[Current Week Low]])-1</f>
        <v>2.784391084506721E-2</v>
      </c>
      <c r="AF701" s="1">
        <f>(Table2[[#This Row],[Current Week High]]/Table2[[#This Row],[Close Price]])-1</f>
        <v>3.6840131477355431E-2</v>
      </c>
      <c r="AG701" s="1">
        <f>(Table2[[#This Row],[Close Price]]/Table2[[#This Row],[Current Month Low]])-1</f>
        <v>3.9225126088950013E-2</v>
      </c>
      <c r="AH701" s="1">
        <f>(Table2[[#This Row],[Current Month High]]/Table2[[#This Row],[Close Price]])-1</f>
        <v>3.6840131477355431E-2</v>
      </c>
      <c r="AI701">
        <v>20.667975557565399</v>
      </c>
      <c r="AJ701">
        <v>15.640306122448999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-0.06</v>
      </c>
      <c r="AM701" t="s">
        <v>3202</v>
      </c>
      <c r="AN701">
        <v>1.96</v>
      </c>
      <c r="AO701" t="s">
        <v>3203</v>
      </c>
      <c r="AP701">
        <v>-0.11392203370630299</v>
      </c>
      <c r="AQ701">
        <f>(Table2[[#This Row],[Sharpe Ratio]]-AVERAGE(Table2[Sharpe Ratio]))/_xlfn.STDEV.P(Table2[Sharpe Ratio])</f>
        <v>-2.0875170631313118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631</v>
      </c>
      <c r="AT701">
        <f>_xlfn.RANK.AVG(Table2[[#This Row],[6M Return vs Nifty Z-Score]],Table2[6M Return vs Nifty Z-Score])</f>
        <v>563</v>
      </c>
      <c r="AU701">
        <f>_xlfn.RANK.AVG(Table2[[#This Row],[Sharpe Ratio Z-Score]],Table2[Sharpe Ratio Z-Score])</f>
        <v>732</v>
      </c>
      <c r="AV701">
        <f>(Table2[[#This Row],[Rank 1Y]]+Table2[[#This Row],[Rank 6M]]+Table2[[#This Row],[Rank Sharpe]])/3</f>
        <v>642</v>
      </c>
    </row>
    <row r="702" spans="1:48" x14ac:dyDescent="0.3">
      <c r="A702" t="s">
        <v>1208</v>
      </c>
      <c r="B702" t="s">
        <v>1209</v>
      </c>
      <c r="C702" t="s">
        <v>3167</v>
      </c>
      <c r="D702" t="s">
        <v>78</v>
      </c>
      <c r="E702">
        <v>10020.320778375</v>
      </c>
      <c r="F702">
        <v>1301.25</v>
      </c>
      <c r="G702">
        <v>-23.070569916148099</v>
      </c>
      <c r="H702">
        <f>(Table2[[#This Row],[1Y Return vs Nifty]]-AVERAGE(Table2[1Y Return vs Nifty]))/_xlfn.STDEV.P(Table2[1Y Return vs Nifty])</f>
        <v>-0.8531934691281462</v>
      </c>
      <c r="I702">
        <v>-5.2066825646775499</v>
      </c>
      <c r="J702">
        <f>(Table2[[#This Row],[1M Return vs Nifty]]-AVERAGE(Table2[1M Return vs Nifty]))/_xlfn.STDEV.P(Table2[1M Return vs Nifty])</f>
        <v>-0.4523352892358064</v>
      </c>
      <c r="K702">
        <v>-24.503186504019101</v>
      </c>
      <c r="L702">
        <f>(Table2[[#This Row],[6M Return vs Nifty]]-AVERAGE(Table2[6M Return vs Nifty]))/_xlfn.STDEV.P(Table2[6M Return vs Nifty])</f>
        <v>-1.2190232516344983</v>
      </c>
      <c r="M702">
        <v>-1.9263857056147999</v>
      </c>
      <c r="N702">
        <f>(Table2[[#This Row],[1W Return vs Nifty]]-AVERAGE(Table2[1W Return vs Nifty]))/_xlfn.STDEV.P(Table2[1W Return vs Nifty])</f>
        <v>1.457286830206724E-2</v>
      </c>
      <c r="O702">
        <v>1337.87</v>
      </c>
      <c r="P702">
        <v>1395.0822878992201</v>
      </c>
      <c r="Q702">
        <v>1420.6813062260001</v>
      </c>
      <c r="R702">
        <v>38.617918957885003</v>
      </c>
      <c r="S702" s="1">
        <f>(Table2[[#This Row],[Close Price]]-Table2[[#This Row],[20D EMA]])/Table2[[#This Row],[20D EMA]]</f>
        <v>-2.7371867221777823E-2</v>
      </c>
      <c r="T702" s="1">
        <f>(Table2[[#This Row],[Close Price]]-Table2[[#This Row],[50D EMA]])/Table2[[#This Row],[50D EMA]]</f>
        <v>-6.7259321341192793E-2</v>
      </c>
      <c r="U702" s="1">
        <f>(Table2[[#This Row],[Close Price]]-Table2[[#This Row],[200D EMA]])/Table2[[#This Row],[200D EMA]]</f>
        <v>-8.4066219286903943E-2</v>
      </c>
      <c r="V702">
        <v>0.725852638965091</v>
      </c>
      <c r="W702">
        <v>1270</v>
      </c>
      <c r="X702">
        <v>1338.8</v>
      </c>
      <c r="Y702">
        <v>1270</v>
      </c>
      <c r="Z702">
        <v>1360</v>
      </c>
      <c r="AA702">
        <v>1270</v>
      </c>
      <c r="AB702">
        <v>1368.95</v>
      </c>
      <c r="AC702" s="1">
        <f>(Table2[[#This Row],[Close Price]]/Table2[[#This Row],[Day Low]])-1</f>
        <v>2.4606299212598381E-2</v>
      </c>
      <c r="AD702" s="1">
        <f>(Table2[[#This Row],[Day High]]/Table2[[#This Row],[Close Price]])-1</f>
        <v>2.8856868395773283E-2</v>
      </c>
      <c r="AE702" s="1">
        <f>(Table2[[#This Row],[Close Price]]/Table2[[#This Row],[Current Week Low]])-1</f>
        <v>2.4606299212598381E-2</v>
      </c>
      <c r="AF702" s="1">
        <f>(Table2[[#This Row],[Current Week High]]/Table2[[#This Row],[Close Price]])-1</f>
        <v>4.514889529298749E-2</v>
      </c>
      <c r="AG702" s="1">
        <f>(Table2[[#This Row],[Close Price]]/Table2[[#This Row],[Current Month Low]])-1</f>
        <v>2.4606299212598381E-2</v>
      </c>
      <c r="AH702" s="1">
        <f>(Table2[[#This Row],[Current Month High]]/Table2[[#This Row],[Close Price]])-1</f>
        <v>5.2026897214217049E-2</v>
      </c>
      <c r="AI702">
        <v>38.482228626320797</v>
      </c>
      <c r="AJ702">
        <v>14.3604165751197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-0.19</v>
      </c>
      <c r="AM702" t="s">
        <v>3202</v>
      </c>
      <c r="AN702">
        <v>-1.64</v>
      </c>
      <c r="AO702" t="s">
        <v>3202</v>
      </c>
      <c r="AP702">
        <v>-1.9601938309298999E-2</v>
      </c>
      <c r="AQ702">
        <f>(Table2[[#This Row],[Sharpe Ratio]]-AVERAGE(Table2[Sharpe Ratio]))/_xlfn.STDEV.P(Table2[Sharpe Ratio])</f>
        <v>-0.98620909464095985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620</v>
      </c>
      <c r="AT702">
        <f>_xlfn.RANK.AVG(Table2[[#This Row],[6M Return vs Nifty Z-Score]],Table2[6M Return vs Nifty Z-Score])</f>
        <v>701</v>
      </c>
      <c r="AU702">
        <f>_xlfn.RANK.AVG(Table2[[#This Row],[Sharpe Ratio Z-Score]],Table2[Sharpe Ratio Z-Score])</f>
        <v>623</v>
      </c>
      <c r="AV702">
        <f>(Table2[[#This Row],[Rank 1Y]]+Table2[[#This Row],[Rank 6M]]+Table2[[#This Row],[Rank Sharpe]])/3</f>
        <v>648</v>
      </c>
    </row>
    <row r="703" spans="1:48" x14ac:dyDescent="0.3">
      <c r="A703" t="s">
        <v>935</v>
      </c>
      <c r="B703" t="s">
        <v>936</v>
      </c>
      <c r="C703" t="s">
        <v>3172</v>
      </c>
      <c r="D703" t="s">
        <v>471</v>
      </c>
      <c r="E703">
        <v>16256.165607000001</v>
      </c>
      <c r="F703">
        <v>3278.55</v>
      </c>
      <c r="G703">
        <v>-54.228022014835197</v>
      </c>
      <c r="H703">
        <f>(Table2[[#This Row],[1Y Return vs Nifty]]-AVERAGE(Table2[1Y Return vs Nifty]))/_xlfn.STDEV.P(Table2[1Y Return vs Nifty])</f>
        <v>-1.3679096367047476</v>
      </c>
      <c r="I703">
        <v>-11.1297743684986</v>
      </c>
      <c r="J703">
        <f>(Table2[[#This Row],[1M Return vs Nifty]]-AVERAGE(Table2[1M Return vs Nifty]))/_xlfn.STDEV.P(Table2[1M Return vs Nifty])</f>
        <v>-1.0125979157025842</v>
      </c>
      <c r="K703">
        <v>-5.0705799927224202</v>
      </c>
      <c r="L703">
        <f>(Table2[[#This Row],[6M Return vs Nifty]]-AVERAGE(Table2[6M Return vs Nifty]))/_xlfn.STDEV.P(Table2[6M Return vs Nifty])</f>
        <v>-0.6157592572491547</v>
      </c>
      <c r="M703">
        <v>-2.7482757535111699</v>
      </c>
      <c r="N703">
        <f>(Table2[[#This Row],[1W Return vs Nifty]]-AVERAGE(Table2[1W Return vs Nifty]))/_xlfn.STDEV.P(Table2[1W Return vs Nifty])</f>
        <v>-0.1757307329209537</v>
      </c>
      <c r="O703">
        <v>3341.36</v>
      </c>
      <c r="P703">
        <v>3405.4951529089199</v>
      </c>
      <c r="Q703">
        <v>3509.6555161014799</v>
      </c>
      <c r="R703">
        <v>38.830581990134903</v>
      </c>
      <c r="S703" s="1">
        <f>(Table2[[#This Row],[Close Price]]-Table2[[#This Row],[20D EMA]])/Table2[[#This Row],[20D EMA]]</f>
        <v>-1.8797735053989975E-2</v>
      </c>
      <c r="T703" s="1">
        <f>(Table2[[#This Row],[Close Price]]-Table2[[#This Row],[50D EMA]])/Table2[[#This Row],[50D EMA]]</f>
        <v>-3.7276562499431294E-2</v>
      </c>
      <c r="U703" s="1">
        <f>(Table2[[#This Row],[Close Price]]-Table2[[#This Row],[200D EMA]])/Table2[[#This Row],[200D EMA]]</f>
        <v>-6.5848489984621436E-2</v>
      </c>
      <c r="V703">
        <v>0.52933893368339802</v>
      </c>
      <c r="W703">
        <v>3256.85</v>
      </c>
      <c r="X703">
        <v>3331.95</v>
      </c>
      <c r="Y703">
        <v>3217.6</v>
      </c>
      <c r="Z703">
        <v>3411.4</v>
      </c>
      <c r="AA703">
        <v>3217.6</v>
      </c>
      <c r="AB703">
        <v>3411.4</v>
      </c>
      <c r="AC703" s="1">
        <f>(Table2[[#This Row],[Close Price]]/Table2[[#This Row],[Day Low]])-1</f>
        <v>6.6628797764711756E-3</v>
      </c>
      <c r="AD703" s="1">
        <f>(Table2[[#This Row],[Day High]]/Table2[[#This Row],[Close Price]])-1</f>
        <v>1.6287688154824398E-2</v>
      </c>
      <c r="AE703" s="1">
        <f>(Table2[[#This Row],[Close Price]]/Table2[[#This Row],[Current Week Low]])-1</f>
        <v>1.8942690203878731E-2</v>
      </c>
      <c r="AF703" s="1">
        <f>(Table2[[#This Row],[Current Week High]]/Table2[[#This Row],[Close Price]])-1</f>
        <v>4.0520962010644812E-2</v>
      </c>
      <c r="AG703" s="1">
        <f>(Table2[[#This Row],[Close Price]]/Table2[[#This Row],[Current Month Low]])-1</f>
        <v>1.8942690203878731E-2</v>
      </c>
      <c r="AH703" s="1">
        <f>(Table2[[#This Row],[Current Month High]]/Table2[[#This Row],[Close Price]])-1</f>
        <v>4.0520962010644812E-2</v>
      </c>
      <c r="AI703">
        <v>43.630568391514501</v>
      </c>
      <c r="AJ703">
        <v>13.998852553069399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</v>
      </c>
      <c r="AM703" t="s">
        <v>3202</v>
      </c>
      <c r="AN703">
        <v>-0.36</v>
      </c>
      <c r="AO703" t="s">
        <v>3202</v>
      </c>
      <c r="AP703">
        <v>-6.6394720729879994E-2</v>
      </c>
      <c r="AQ703">
        <f>(Table2[[#This Row],[Sharpe Ratio]]-AVERAGE(Table2[Sharpe Ratio]))/_xlfn.STDEV.P(Table2[Sharpe Ratio])</f>
        <v>-1.5325747861800931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724</v>
      </c>
      <c r="AT703">
        <f>_xlfn.RANK.AVG(Table2[[#This Row],[6M Return vs Nifty Z-Score]],Table2[6M Return vs Nifty Z-Score])</f>
        <v>534</v>
      </c>
      <c r="AU703">
        <f>_xlfn.RANK.AVG(Table2[[#This Row],[Sharpe Ratio Z-Score]],Table2[Sharpe Ratio Z-Score])</f>
        <v>688</v>
      </c>
      <c r="AV703">
        <f>(Table2[[#This Row],[Rank 1Y]]+Table2[[#This Row],[Rank 6M]]+Table2[[#This Row],[Rank Sharpe]])/3</f>
        <v>648.66666666666663</v>
      </c>
    </row>
    <row r="704" spans="1:48" x14ac:dyDescent="0.3">
      <c r="A704" t="s">
        <v>825</v>
      </c>
      <c r="B704" t="s">
        <v>826</v>
      </c>
      <c r="C704" t="s">
        <v>3167</v>
      </c>
      <c r="D704" t="s">
        <v>78</v>
      </c>
      <c r="E704">
        <v>19875.7335437</v>
      </c>
      <c r="F704">
        <v>841.15</v>
      </c>
      <c r="G704">
        <v>-33.433010032887303</v>
      </c>
      <c r="H704">
        <f>(Table2[[#This Row],[1Y Return vs Nifty]]-AVERAGE(Table2[1Y Return vs Nifty]))/_xlfn.STDEV.P(Table2[1Y Return vs Nifty])</f>
        <v>-1.0243793365327143</v>
      </c>
      <c r="I704">
        <v>0.78931346129834701</v>
      </c>
      <c r="J704">
        <f>(Table2[[#This Row],[1M Return vs Nifty]]-AVERAGE(Table2[1M Return vs Nifty]))/_xlfn.STDEV.P(Table2[1M Return vs Nifty])</f>
        <v>0.11482331526707774</v>
      </c>
      <c r="K704">
        <v>-9.6312535971979294</v>
      </c>
      <c r="L704">
        <f>(Table2[[#This Row],[6M Return vs Nifty]]-AVERAGE(Table2[6M Return vs Nifty]))/_xlfn.STDEV.P(Table2[6M Return vs Nifty])</f>
        <v>-0.7573403762886568</v>
      </c>
      <c r="M704">
        <v>-2.2136763742108698</v>
      </c>
      <c r="N704">
        <f>(Table2[[#This Row],[1W Return vs Nifty]]-AVERAGE(Table2[1W Return vs Nifty]))/_xlfn.STDEV.P(Table2[1W Return vs Nifty])</f>
        <v>-5.1947524506600833E-2</v>
      </c>
      <c r="O704">
        <v>829.05</v>
      </c>
      <c r="P704">
        <v>820.843039049656</v>
      </c>
      <c r="Q704">
        <v>841.23151042873201</v>
      </c>
      <c r="R704">
        <v>59.905055746061102</v>
      </c>
      <c r="S704" s="1">
        <f>(Table2[[#This Row],[Close Price]]-Table2[[#This Row],[20D EMA]])/Table2[[#This Row],[20D EMA]]</f>
        <v>1.4595018394548005E-2</v>
      </c>
      <c r="T704" s="1">
        <f>(Table2[[#This Row],[Close Price]]-Table2[[#This Row],[50D EMA]])/Table2[[#This Row],[50D EMA]]</f>
        <v>2.4739152291349979E-2</v>
      </c>
      <c r="U704" s="1">
        <f>(Table2[[#This Row],[Close Price]]-Table2[[#This Row],[200D EMA]])/Table2[[#This Row],[200D EMA]]</f>
        <v>-9.689416970423436E-5</v>
      </c>
      <c r="V704">
        <v>0.53331073143903496</v>
      </c>
      <c r="W704">
        <v>832.55</v>
      </c>
      <c r="X704">
        <v>844.5</v>
      </c>
      <c r="Y704">
        <v>817.8</v>
      </c>
      <c r="Z704">
        <v>850</v>
      </c>
      <c r="AA704">
        <v>817.8</v>
      </c>
      <c r="AB704">
        <v>852.75</v>
      </c>
      <c r="AC704" s="1">
        <f>(Table2[[#This Row],[Close Price]]/Table2[[#This Row],[Day Low]])-1</f>
        <v>1.0329709927331621E-2</v>
      </c>
      <c r="AD704" s="1">
        <f>(Table2[[#This Row],[Day High]]/Table2[[#This Row],[Close Price]])-1</f>
        <v>3.9826428104381417E-3</v>
      </c>
      <c r="AE704" s="1">
        <f>(Table2[[#This Row],[Close Price]]/Table2[[#This Row],[Current Week Low]])-1</f>
        <v>2.8552213255074621E-2</v>
      </c>
      <c r="AF704" s="1">
        <f>(Table2[[#This Row],[Current Week High]]/Table2[[#This Row],[Close Price]])-1</f>
        <v>1.0521310111157423E-2</v>
      </c>
      <c r="AG704" s="1">
        <f>(Table2[[#This Row],[Close Price]]/Table2[[#This Row],[Current Month Low]])-1</f>
        <v>2.8552213255074621E-2</v>
      </c>
      <c r="AH704" s="1">
        <f>(Table2[[#This Row],[Current Month High]]/Table2[[#This Row],[Close Price]])-1</f>
        <v>1.3790643761516952E-2</v>
      </c>
      <c r="AI704">
        <v>25.8039588658384</v>
      </c>
      <c r="AJ704">
        <v>20.1642857142857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-0.06</v>
      </c>
      <c r="AM704" t="s">
        <v>3202</v>
      </c>
      <c r="AN704">
        <v>2.36</v>
      </c>
      <c r="AO704" t="s">
        <v>3203</v>
      </c>
      <c r="AP704">
        <v>-7.8412459997127995E-2</v>
      </c>
      <c r="AQ704">
        <f>(Table2[[#This Row],[Sharpe Ratio]]-AVERAGE(Table2[Sharpe Ratio]))/_xlfn.STDEV.P(Table2[Sharpe Ratio])</f>
        <v>-1.6728972907593245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672</v>
      </c>
      <c r="AT704">
        <f>_xlfn.RANK.AVG(Table2[[#This Row],[6M Return vs Nifty Z-Score]],Table2[6M Return vs Nifty Z-Score])</f>
        <v>573</v>
      </c>
      <c r="AU704">
        <f>_xlfn.RANK.AVG(Table2[[#This Row],[Sharpe Ratio Z-Score]],Table2[Sharpe Ratio Z-Score])</f>
        <v>706</v>
      </c>
      <c r="AV704">
        <f>(Table2[[#This Row],[Rank 1Y]]+Table2[[#This Row],[Rank 6M]]+Table2[[#This Row],[Rank Sharpe]])/3</f>
        <v>650.33333333333337</v>
      </c>
    </row>
    <row r="705" spans="1:48" x14ac:dyDescent="0.3">
      <c r="A705" t="s">
        <v>1643</v>
      </c>
      <c r="B705" t="s">
        <v>1644</v>
      </c>
      <c r="C705" t="s">
        <v>3158</v>
      </c>
      <c r="D705" t="s">
        <v>24</v>
      </c>
      <c r="E705">
        <v>5496.0963857249999</v>
      </c>
      <c r="F705">
        <v>325.05</v>
      </c>
      <c r="G705">
        <v>-26.663601735701199</v>
      </c>
      <c r="H705">
        <f>(Table2[[#This Row],[1Y Return vs Nifty]]-AVERAGE(Table2[1Y Return vs Nifty]))/_xlfn.STDEV.P(Table2[1Y Return vs Nifty])</f>
        <v>-0.91254978498746142</v>
      </c>
      <c r="I705">
        <v>-3.1457989046442001</v>
      </c>
      <c r="J705">
        <f>(Table2[[#This Row],[1M Return vs Nifty]]-AVERAGE(Table2[1M Return vs Nifty]))/_xlfn.STDEV.P(Table2[1M Return vs Nifty])</f>
        <v>-0.25739721796230658</v>
      </c>
      <c r="K705">
        <v>-22.054601843947601</v>
      </c>
      <c r="L705">
        <f>(Table2[[#This Row],[6M Return vs Nifty]]-AVERAGE(Table2[6M Return vs Nifty]))/_xlfn.STDEV.P(Table2[6M Return vs Nifty])</f>
        <v>-1.1430096215655361</v>
      </c>
      <c r="M705">
        <v>1.4982219050390899</v>
      </c>
      <c r="N705">
        <f>(Table2[[#This Row],[1W Return vs Nifty]]-AVERAGE(Table2[1W Return vs Nifty]))/_xlfn.STDEV.P(Table2[1W Return vs Nifty])</f>
        <v>0.80751976278176962</v>
      </c>
      <c r="O705">
        <v>324.57</v>
      </c>
      <c r="P705">
        <v>333.74116721822799</v>
      </c>
      <c r="Q705">
        <v>345.62161775458702</v>
      </c>
      <c r="R705">
        <v>53.147356492903398</v>
      </c>
      <c r="S705" s="1">
        <f>(Table2[[#This Row],[Close Price]]-Table2[[#This Row],[20D EMA]])/Table2[[#This Row],[20D EMA]]</f>
        <v>1.4788797485904988E-3</v>
      </c>
      <c r="T705" s="1">
        <f>(Table2[[#This Row],[Close Price]]-Table2[[#This Row],[50D EMA]])/Table2[[#This Row],[50D EMA]]</f>
        <v>-2.6041639665462548E-2</v>
      </c>
      <c r="U705" s="1">
        <f>(Table2[[#This Row],[Close Price]]-Table2[[#This Row],[200D EMA]])/Table2[[#This Row],[200D EMA]]</f>
        <v>-5.9520633831400403E-2</v>
      </c>
      <c r="V705">
        <v>0.73320049160949496</v>
      </c>
      <c r="W705">
        <v>322.39999999999998</v>
      </c>
      <c r="X705">
        <v>334.95</v>
      </c>
      <c r="Y705">
        <v>307.64999999999998</v>
      </c>
      <c r="Z705">
        <v>334.95</v>
      </c>
      <c r="AA705">
        <v>307.64999999999998</v>
      </c>
      <c r="AB705">
        <v>334.95</v>
      </c>
      <c r="AC705" s="1">
        <f>(Table2[[#This Row],[Close Price]]/Table2[[#This Row],[Day Low]])-1</f>
        <v>8.2196029776675505E-3</v>
      </c>
      <c r="AD705" s="1">
        <f>(Table2[[#This Row],[Day High]]/Table2[[#This Row],[Close Price]])-1</f>
        <v>3.0456852791878042E-2</v>
      </c>
      <c r="AE705" s="1">
        <f>(Table2[[#This Row],[Close Price]]/Table2[[#This Row],[Current Week Low]])-1</f>
        <v>5.6557776694295514E-2</v>
      </c>
      <c r="AF705" s="1">
        <f>(Table2[[#This Row],[Current Week High]]/Table2[[#This Row],[Close Price]])-1</f>
        <v>3.0456852791878042E-2</v>
      </c>
      <c r="AG705" s="1">
        <f>(Table2[[#This Row],[Close Price]]/Table2[[#This Row],[Current Month Low]])-1</f>
        <v>5.6557776694295514E-2</v>
      </c>
      <c r="AH705" s="1">
        <f>(Table2[[#This Row],[Current Month High]]/Table2[[#This Row],[Close Price]])-1</f>
        <v>3.0456852791878042E-2</v>
      </c>
      <c r="AI705">
        <v>29.903091832025801</v>
      </c>
      <c r="AJ705">
        <v>5.6557776694295496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-7.0000000000000007E-2</v>
      </c>
      <c r="AM705" t="s">
        <v>3202</v>
      </c>
      <c r="AN705">
        <v>0.17</v>
      </c>
      <c r="AO705" t="s">
        <v>3203</v>
      </c>
      <c r="AP705">
        <v>-2.521822897931E-2</v>
      </c>
      <c r="AQ705">
        <f>(Table2[[#This Row],[Sharpe Ratio]]-AVERAGE(Table2[Sharpe Ratio]))/_xlfn.STDEV.P(Table2[Sharpe Ratio])</f>
        <v>-1.0517864845090112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643</v>
      </c>
      <c r="AT705">
        <f>_xlfn.RANK.AVG(Table2[[#This Row],[6M Return vs Nifty Z-Score]],Table2[6M Return vs Nifty Z-Score])</f>
        <v>684</v>
      </c>
      <c r="AU705">
        <f>_xlfn.RANK.AVG(Table2[[#This Row],[Sharpe Ratio Z-Score]],Table2[Sharpe Ratio Z-Score])</f>
        <v>635</v>
      </c>
      <c r="AV705">
        <f>(Table2[[#This Row],[Rank 1Y]]+Table2[[#This Row],[Rank 6M]]+Table2[[#This Row],[Rank Sharpe]])/3</f>
        <v>654</v>
      </c>
    </row>
    <row r="706" spans="1:48" x14ac:dyDescent="0.3">
      <c r="A706" t="s">
        <v>2415</v>
      </c>
      <c r="B706" t="s">
        <v>2416</v>
      </c>
      <c r="C706" t="s">
        <v>3164</v>
      </c>
      <c r="D706" t="s">
        <v>258</v>
      </c>
      <c r="E706">
        <v>2188.1146960199999</v>
      </c>
      <c r="F706">
        <v>488.85</v>
      </c>
      <c r="G706">
        <v>-43.5091922032179</v>
      </c>
      <c r="H706">
        <f>(Table2[[#This Row],[1Y Return vs Nifty]]-AVERAGE(Table2[1Y Return vs Nifty]))/_xlfn.STDEV.P(Table2[1Y Return vs Nifty])</f>
        <v>-1.1908362680587292</v>
      </c>
      <c r="I706">
        <v>-4.6065757000249397</v>
      </c>
      <c r="J706">
        <f>(Table2[[#This Row],[1M Return vs Nifty]]-AVERAGE(Table2[1M Return vs Nifty]))/_xlfn.STDEV.P(Table2[1M Return vs Nifty])</f>
        <v>-0.39557144709273562</v>
      </c>
      <c r="K706">
        <v>-23.716518646935899</v>
      </c>
      <c r="L706">
        <f>(Table2[[#This Row],[6M Return vs Nifty]]-AVERAGE(Table2[6M Return vs Nifty]))/_xlfn.STDEV.P(Table2[6M Return vs Nifty])</f>
        <v>-1.1946020092529015</v>
      </c>
      <c r="M706">
        <v>-2.5645655342015901</v>
      </c>
      <c r="N706">
        <f>(Table2[[#This Row],[1W Return vs Nifty]]-AVERAGE(Table2[1W Return vs Nifty]))/_xlfn.STDEV.P(Table2[1W Return vs Nifty])</f>
        <v>-0.13319375804753106</v>
      </c>
      <c r="O706">
        <v>490.92</v>
      </c>
      <c r="P706">
        <v>498.101160073345</v>
      </c>
      <c r="Q706">
        <v>527.58983683943802</v>
      </c>
      <c r="R706">
        <v>48.558087445203903</v>
      </c>
      <c r="S706" s="1">
        <f>(Table2[[#This Row],[Close Price]]-Table2[[#This Row],[20D EMA]])/Table2[[#This Row],[20D EMA]]</f>
        <v>-4.216572965045207E-3</v>
      </c>
      <c r="T706" s="1">
        <f>(Table2[[#This Row],[Close Price]]-Table2[[#This Row],[50D EMA]])/Table2[[#This Row],[50D EMA]]</f>
        <v>-1.8572853899763556E-2</v>
      </c>
      <c r="U706" s="1">
        <f>(Table2[[#This Row],[Close Price]]-Table2[[#This Row],[200D EMA]])/Table2[[#This Row],[200D EMA]]</f>
        <v>-7.3427943706254023E-2</v>
      </c>
      <c r="V706">
        <v>0.65616388067112497</v>
      </c>
      <c r="W706">
        <v>487.55</v>
      </c>
      <c r="X706">
        <v>495.75</v>
      </c>
      <c r="Y706">
        <v>476.15</v>
      </c>
      <c r="Z706">
        <v>501.3</v>
      </c>
      <c r="AA706">
        <v>476.15</v>
      </c>
      <c r="AB706">
        <v>504.7</v>
      </c>
      <c r="AC706" s="1">
        <f>(Table2[[#This Row],[Close Price]]/Table2[[#This Row],[Day Low]])-1</f>
        <v>2.6663931904420402E-3</v>
      </c>
      <c r="AD706" s="1">
        <f>(Table2[[#This Row],[Day High]]/Table2[[#This Row],[Close Price]])-1</f>
        <v>1.4114759128567078E-2</v>
      </c>
      <c r="AE706" s="1">
        <f>(Table2[[#This Row],[Close Price]]/Table2[[#This Row],[Current Week Low]])-1</f>
        <v>2.6672267142707318E-2</v>
      </c>
      <c r="AF706" s="1">
        <f>(Table2[[#This Row],[Current Week High]]/Table2[[#This Row],[Close Price]])-1</f>
        <v>2.5467934949370941E-2</v>
      </c>
      <c r="AG706" s="1">
        <f>(Table2[[#This Row],[Close Price]]/Table2[[#This Row],[Current Month Low]])-1</f>
        <v>2.6672267142707318E-2</v>
      </c>
      <c r="AH706" s="1">
        <f>(Table2[[#This Row],[Current Month High]]/Table2[[#This Row],[Close Price]])-1</f>
        <v>3.2423033650403887E-2</v>
      </c>
      <c r="AI706">
        <v>30.541065766595</v>
      </c>
      <c r="AJ706">
        <v>7.6762114537445001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-0.13</v>
      </c>
      <c r="AM706" t="s">
        <v>3202</v>
      </c>
      <c r="AN706">
        <v>-1.06</v>
      </c>
      <c r="AO706" t="s">
        <v>3202</v>
      </c>
      <c r="AQ706">
        <f>(Table2[[#This Row],[Sharpe Ratio]]-AVERAGE(Table2[Sharpe Ratio]))/_xlfn.STDEV.P(Table2[Sharpe Ratio])</f>
        <v>-0.7573313484192038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705</v>
      </c>
      <c r="AT706">
        <f>_xlfn.RANK.AVG(Table2[[#This Row],[6M Return vs Nifty Z-Score]],Table2[6M Return vs Nifty Z-Score])</f>
        <v>694</v>
      </c>
      <c r="AU706">
        <f>_xlfn.RANK.AVG(Table2[[#This Row],[Sharpe Ratio Z-Score]],Table2[Sharpe Ratio Z-Score])</f>
        <v>563.5</v>
      </c>
      <c r="AV706">
        <f>(Table2[[#This Row],[Rank 1Y]]+Table2[[#This Row],[Rank 6M]]+Table2[[#This Row],[Rank Sharpe]])/3</f>
        <v>654.16666666666663</v>
      </c>
    </row>
    <row r="707" spans="1:48" x14ac:dyDescent="0.3">
      <c r="A707" t="s">
        <v>616</v>
      </c>
      <c r="B707" t="s">
        <v>617</v>
      </c>
      <c r="C707" t="s">
        <v>3158</v>
      </c>
      <c r="D707" t="s">
        <v>24</v>
      </c>
      <c r="E707">
        <v>31732.90528065</v>
      </c>
      <c r="F707">
        <v>196.98</v>
      </c>
      <c r="G707">
        <v>-42.392442827168502</v>
      </c>
      <c r="H707">
        <f>(Table2[[#This Row],[1Y Return vs Nifty]]-AVERAGE(Table2[1Y Return vs Nifty]))/_xlfn.STDEV.P(Table2[1Y Return vs Nifty])</f>
        <v>-1.1723877454657046</v>
      </c>
      <c r="I707">
        <v>-5.9920845183372</v>
      </c>
      <c r="J707">
        <f>(Table2[[#This Row],[1M Return vs Nifty]]-AVERAGE(Table2[1M Return vs Nifty]))/_xlfn.STDEV.P(Table2[1M Return vs Nifty])</f>
        <v>-0.52662611165824891</v>
      </c>
      <c r="K707">
        <v>-9.2816788778753097</v>
      </c>
      <c r="L707">
        <f>(Table2[[#This Row],[6M Return vs Nifty]]-AVERAGE(Table2[6M Return vs Nifty]))/_xlfn.STDEV.P(Table2[6M Return vs Nifty])</f>
        <v>-0.74648821184061409</v>
      </c>
      <c r="M707">
        <v>-4.2035141523245301</v>
      </c>
      <c r="N707">
        <f>(Table2[[#This Row],[1W Return vs Nifty]]-AVERAGE(Table2[1W Return vs Nifty]))/_xlfn.STDEV.P(Table2[1W Return vs Nifty])</f>
        <v>-0.51268226146303364</v>
      </c>
      <c r="O707">
        <v>198.79</v>
      </c>
      <c r="P707">
        <v>198.81056827555199</v>
      </c>
      <c r="Q707">
        <v>204.56317850163401</v>
      </c>
      <c r="R707">
        <v>46.358877818674998</v>
      </c>
      <c r="S707" s="1">
        <f>(Table2[[#This Row],[Close Price]]-Table2[[#This Row],[20D EMA]])/Table2[[#This Row],[20D EMA]]</f>
        <v>-9.1050857689018681E-3</v>
      </c>
      <c r="T707" s="1">
        <f>(Table2[[#This Row],[Close Price]]-Table2[[#This Row],[50D EMA]])/Table2[[#This Row],[50D EMA]]</f>
        <v>-9.2076004380955458E-3</v>
      </c>
      <c r="U707" s="1">
        <f>(Table2[[#This Row],[Close Price]]-Table2[[#This Row],[200D EMA]])/Table2[[#This Row],[200D EMA]]</f>
        <v>-3.7070104977731611E-2</v>
      </c>
      <c r="V707">
        <v>1.3432505696368899</v>
      </c>
      <c r="W707">
        <v>195.3</v>
      </c>
      <c r="X707">
        <v>197.73</v>
      </c>
      <c r="Y707">
        <v>193.66</v>
      </c>
      <c r="Z707">
        <v>201.09</v>
      </c>
      <c r="AA707">
        <v>193.66</v>
      </c>
      <c r="AB707">
        <v>208.25</v>
      </c>
      <c r="AC707" s="1">
        <f>(Table2[[#This Row],[Close Price]]/Table2[[#This Row],[Day Low]])-1</f>
        <v>8.6021505376343566E-3</v>
      </c>
      <c r="AD707" s="1">
        <f>(Table2[[#This Row],[Day High]]/Table2[[#This Row],[Close Price]])-1</f>
        <v>3.8074931465124084E-3</v>
      </c>
      <c r="AE707" s="1">
        <f>(Table2[[#This Row],[Close Price]]/Table2[[#This Row],[Current Week Low]])-1</f>
        <v>1.7143447278735957E-2</v>
      </c>
      <c r="AF707" s="1">
        <f>(Table2[[#This Row],[Current Week High]]/Table2[[#This Row],[Close Price]])-1</f>
        <v>2.0865062442887661E-2</v>
      </c>
      <c r="AG707" s="1">
        <f>(Table2[[#This Row],[Close Price]]/Table2[[#This Row],[Current Month Low]])-1</f>
        <v>1.7143447278735957E-2</v>
      </c>
      <c r="AH707" s="1">
        <f>(Table2[[#This Row],[Current Month High]]/Table2[[#This Row],[Close Price]])-1</f>
        <v>5.7213930348258835E-2</v>
      </c>
      <c r="AI707">
        <v>33.5668595796527</v>
      </c>
      <c r="AJ707">
        <v>16.452852497782999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-0.02</v>
      </c>
      <c r="AM707" t="s">
        <v>3202</v>
      </c>
      <c r="AN707">
        <v>-2.0299999999999998</v>
      </c>
      <c r="AO707" t="s">
        <v>3202</v>
      </c>
      <c r="AP707">
        <v>-7.5485960973855001E-2</v>
      </c>
      <c r="AQ707">
        <f>(Table2[[#This Row],[Sharpe Ratio]]-AVERAGE(Table2[Sharpe Ratio]))/_xlfn.STDEV.P(Table2[Sharpe Ratio])</f>
        <v>-1.6387266648651935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699</v>
      </c>
      <c r="AT707">
        <f>_xlfn.RANK.AVG(Table2[[#This Row],[6M Return vs Nifty Z-Score]],Table2[6M Return vs Nifty Z-Score])</f>
        <v>570</v>
      </c>
      <c r="AU707">
        <f>_xlfn.RANK.AVG(Table2[[#This Row],[Sharpe Ratio Z-Score]],Table2[Sharpe Ratio Z-Score])</f>
        <v>702</v>
      </c>
      <c r="AV707">
        <f>(Table2[[#This Row],[Rank 1Y]]+Table2[[#This Row],[Rank 6M]]+Table2[[#This Row],[Rank Sharpe]])/3</f>
        <v>657</v>
      </c>
    </row>
    <row r="708" spans="1:48" x14ac:dyDescent="0.3">
      <c r="A708" t="s">
        <v>1349</v>
      </c>
      <c r="B708" t="s">
        <v>1350</v>
      </c>
      <c r="C708" t="s">
        <v>3166</v>
      </c>
      <c r="D708" t="s">
        <v>116</v>
      </c>
      <c r="E708">
        <v>8471.0896289499997</v>
      </c>
      <c r="F708">
        <v>709.15</v>
      </c>
      <c r="G708">
        <v>-38.282941304803103</v>
      </c>
      <c r="H708">
        <f>(Table2[[#This Row],[1Y Return vs Nifty]]-AVERAGE(Table2[1Y Return vs Nifty]))/_xlfn.STDEV.P(Table2[1Y Return vs Nifty])</f>
        <v>-1.1044994320200987</v>
      </c>
      <c r="I708">
        <v>7.4628995295968101</v>
      </c>
      <c r="J708">
        <f>(Table2[[#This Row],[1M Return vs Nifty]]-AVERAGE(Table2[1M Return vs Nifty]))/_xlfn.STDEV.P(Table2[1M Return vs Nifty])</f>
        <v>0.74607486132026402</v>
      </c>
      <c r="K708">
        <v>-8.6647838874310992</v>
      </c>
      <c r="L708">
        <f>(Table2[[#This Row],[6M Return vs Nifty]]-AVERAGE(Table2[6M Return vs Nifty]))/_xlfn.STDEV.P(Table2[6M Return vs Nifty])</f>
        <v>-0.72733738223701239</v>
      </c>
      <c r="M708">
        <v>-1.3718475347361101</v>
      </c>
      <c r="N708">
        <f>(Table2[[#This Row],[1W Return vs Nifty]]-AVERAGE(Table2[1W Return vs Nifty]))/_xlfn.STDEV.P(Table2[1W Return vs Nifty])</f>
        <v>0.14297278165294372</v>
      </c>
      <c r="O708">
        <v>692.82</v>
      </c>
      <c r="P708">
        <v>681.51408739660906</v>
      </c>
      <c r="Q708">
        <v>702.50920872812299</v>
      </c>
      <c r="R708">
        <v>58.054960824251701</v>
      </c>
      <c r="S708" s="1">
        <f>(Table2[[#This Row],[Close Price]]-Table2[[#This Row],[20D EMA]])/Table2[[#This Row],[20D EMA]]</f>
        <v>2.3570335729337959E-2</v>
      </c>
      <c r="T708" s="1">
        <f>(Table2[[#This Row],[Close Price]]-Table2[[#This Row],[50D EMA]])/Table2[[#This Row],[50D EMA]]</f>
        <v>4.0550757665128237E-2</v>
      </c>
      <c r="U708" s="1">
        <f>(Table2[[#This Row],[Close Price]]-Table2[[#This Row],[200D EMA]])/Table2[[#This Row],[200D EMA]]</f>
        <v>9.4529597468195389E-3</v>
      </c>
      <c r="V708">
        <v>0.86134319450383701</v>
      </c>
      <c r="W708">
        <v>699</v>
      </c>
      <c r="X708">
        <v>725.2</v>
      </c>
      <c r="Y708">
        <v>699</v>
      </c>
      <c r="Z708">
        <v>745</v>
      </c>
      <c r="AA708">
        <v>675</v>
      </c>
      <c r="AB708">
        <v>745</v>
      </c>
      <c r="AC708" s="1">
        <f>(Table2[[#This Row],[Close Price]]/Table2[[#This Row],[Day Low]])-1</f>
        <v>1.4520743919885559E-2</v>
      </c>
      <c r="AD708" s="1">
        <f>(Table2[[#This Row],[Day High]]/Table2[[#This Row],[Close Price]])-1</f>
        <v>2.2632729323838419E-2</v>
      </c>
      <c r="AE708" s="1">
        <f>(Table2[[#This Row],[Close Price]]/Table2[[#This Row],[Current Week Low]])-1</f>
        <v>1.4520743919885559E-2</v>
      </c>
      <c r="AF708" s="1">
        <f>(Table2[[#This Row],[Current Week High]]/Table2[[#This Row],[Close Price]])-1</f>
        <v>5.055347951773248E-2</v>
      </c>
      <c r="AG708" s="1">
        <f>(Table2[[#This Row],[Close Price]]/Table2[[#This Row],[Current Month Low]])-1</f>
        <v>5.0592592592592522E-2</v>
      </c>
      <c r="AH708" s="1">
        <f>(Table2[[#This Row],[Current Month High]]/Table2[[#This Row],[Close Price]])-1</f>
        <v>5.055347951773248E-2</v>
      </c>
      <c r="AI708">
        <v>19.720792498061002</v>
      </c>
      <c r="AJ708">
        <v>18.468092215168699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-0.14000000000000001</v>
      </c>
      <c r="AM708" t="s">
        <v>3202</v>
      </c>
      <c r="AN708">
        <v>5.9</v>
      </c>
      <c r="AO708" t="s">
        <v>3203</v>
      </c>
      <c r="AP708">
        <v>-9.3311828870576999E-2</v>
      </c>
      <c r="AQ708">
        <f>(Table2[[#This Row],[Sharpe Ratio]]-AVERAGE(Table2[Sharpe Ratio]))/_xlfn.STDEV.P(Table2[Sharpe Ratio])</f>
        <v>-1.8468665132960496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690</v>
      </c>
      <c r="AT708">
        <f>_xlfn.RANK.AVG(Table2[[#This Row],[6M Return vs Nifty Z-Score]],Table2[6M Return vs Nifty Z-Score])</f>
        <v>564</v>
      </c>
      <c r="AU708">
        <f>_xlfn.RANK.AVG(Table2[[#This Row],[Sharpe Ratio Z-Score]],Table2[Sharpe Ratio Z-Score])</f>
        <v>718</v>
      </c>
      <c r="AV708">
        <f>(Table2[[#This Row],[Rank 1Y]]+Table2[[#This Row],[Rank 6M]]+Table2[[#This Row],[Rank Sharpe]])/3</f>
        <v>657.33333333333337</v>
      </c>
    </row>
    <row r="709" spans="1:48" x14ac:dyDescent="0.3">
      <c r="A709" t="s">
        <v>1559</v>
      </c>
      <c r="B709" t="s">
        <v>1560</v>
      </c>
      <c r="C709" t="s">
        <v>3170</v>
      </c>
      <c r="D709" t="s">
        <v>438</v>
      </c>
      <c r="E709">
        <v>6376.6102313250003</v>
      </c>
      <c r="F709">
        <v>576.75</v>
      </c>
      <c r="G709">
        <v>-49.399729351175701</v>
      </c>
      <c r="H709">
        <f>(Table2[[#This Row],[1Y Return vs Nifty]]-AVERAGE(Table2[1Y Return vs Nifty]))/_xlfn.STDEV.P(Table2[1Y Return vs Nifty])</f>
        <v>-1.2881470075942065</v>
      </c>
      <c r="I709">
        <v>-8.6318983095195492</v>
      </c>
      <c r="J709">
        <f>(Table2[[#This Row],[1M Return vs Nifty]]-AVERAGE(Table2[1M Return vs Nifty]))/_xlfn.STDEV.P(Table2[1M Return vs Nifty])</f>
        <v>-0.77632492724590074</v>
      </c>
      <c r="K709">
        <v>-8.3463675729296707</v>
      </c>
      <c r="L709">
        <f>(Table2[[#This Row],[6M Return vs Nifty]]-AVERAGE(Table2[6M Return vs Nifty]))/_xlfn.STDEV.P(Table2[6M Return vs Nifty])</f>
        <v>-0.71745249635451758</v>
      </c>
      <c r="M709">
        <v>-0.57724478894332798</v>
      </c>
      <c r="N709">
        <f>(Table2[[#This Row],[1W Return vs Nifty]]-AVERAGE(Table2[1W Return vs Nifty]))/_xlfn.STDEV.P(Table2[1W Return vs Nifty])</f>
        <v>0.32695817538426375</v>
      </c>
      <c r="O709">
        <v>583.51</v>
      </c>
      <c r="P709">
        <v>609.35169176659997</v>
      </c>
      <c r="Q709">
        <v>634.363702015473</v>
      </c>
      <c r="R709">
        <v>49.829657364147998</v>
      </c>
      <c r="S709" s="1">
        <f>(Table2[[#This Row],[Close Price]]-Table2[[#This Row],[20D EMA]])/Table2[[#This Row],[20D EMA]]</f>
        <v>-1.1585062809549093E-2</v>
      </c>
      <c r="T709" s="1">
        <f>(Table2[[#This Row],[Close Price]]-Table2[[#This Row],[50D EMA]])/Table2[[#This Row],[50D EMA]]</f>
        <v>-5.3502258559556766E-2</v>
      </c>
      <c r="U709" s="1">
        <f>(Table2[[#This Row],[Close Price]]-Table2[[#This Row],[200D EMA]])/Table2[[#This Row],[200D EMA]]</f>
        <v>-9.0821246285727297E-2</v>
      </c>
      <c r="V709">
        <v>1.35631864828149</v>
      </c>
      <c r="W709">
        <v>567.70000000000005</v>
      </c>
      <c r="X709">
        <v>580.95000000000005</v>
      </c>
      <c r="Y709">
        <v>544.5</v>
      </c>
      <c r="Z709">
        <v>580.95000000000005</v>
      </c>
      <c r="AA709">
        <v>544.5</v>
      </c>
      <c r="AB709">
        <v>596</v>
      </c>
      <c r="AC709" s="1">
        <f>(Table2[[#This Row],[Close Price]]/Table2[[#This Row],[Day Low]])-1</f>
        <v>1.594151840760949E-2</v>
      </c>
      <c r="AD709" s="1">
        <f>(Table2[[#This Row],[Day High]]/Table2[[#This Row],[Close Price]])-1</f>
        <v>7.2821846553967617E-3</v>
      </c>
      <c r="AE709" s="1">
        <f>(Table2[[#This Row],[Close Price]]/Table2[[#This Row],[Current Week Low]])-1</f>
        <v>5.9228650137741035E-2</v>
      </c>
      <c r="AF709" s="1">
        <f>(Table2[[#This Row],[Current Week High]]/Table2[[#This Row],[Close Price]])-1</f>
        <v>7.2821846553967617E-3</v>
      </c>
      <c r="AG709" s="1">
        <f>(Table2[[#This Row],[Close Price]]/Table2[[#This Row],[Current Month Low]])-1</f>
        <v>5.9228650137741035E-2</v>
      </c>
      <c r="AH709" s="1">
        <f>(Table2[[#This Row],[Current Month High]]/Table2[[#This Row],[Close Price]])-1</f>
        <v>3.3376679670567899E-2</v>
      </c>
      <c r="AI709">
        <v>34.547030775899401</v>
      </c>
      <c r="AJ709">
        <v>10.6262587513186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-0.24</v>
      </c>
      <c r="AM709" t="s">
        <v>3202</v>
      </c>
      <c r="AN709">
        <v>-2.92</v>
      </c>
      <c r="AO709" t="s">
        <v>3202</v>
      </c>
      <c r="AP709">
        <v>-7.1861238593851004E-2</v>
      </c>
      <c r="AQ709">
        <f>(Table2[[#This Row],[Sharpe Ratio]]-AVERAGE(Table2[Sharpe Ratio]))/_xlfn.STDEV.P(Table2[Sharpe Ratio])</f>
        <v>-1.596403386629933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716</v>
      </c>
      <c r="AT709">
        <f>_xlfn.RANK.AVG(Table2[[#This Row],[6M Return vs Nifty Z-Score]],Table2[6M Return vs Nifty Z-Score])</f>
        <v>562</v>
      </c>
      <c r="AU709">
        <f>_xlfn.RANK.AVG(Table2[[#This Row],[Sharpe Ratio Z-Score]],Table2[Sharpe Ratio Z-Score])</f>
        <v>698</v>
      </c>
      <c r="AV709">
        <f>(Table2[[#This Row],[Rank 1Y]]+Table2[[#This Row],[Rank 6M]]+Table2[[#This Row],[Rank Sharpe]])/3</f>
        <v>658.66666666666663</v>
      </c>
    </row>
    <row r="710" spans="1:48" x14ac:dyDescent="0.3">
      <c r="A710" t="s">
        <v>805</v>
      </c>
      <c r="B710" t="s">
        <v>806</v>
      </c>
      <c r="C710" t="s">
        <v>3172</v>
      </c>
      <c r="D710" t="s">
        <v>471</v>
      </c>
      <c r="E710">
        <v>20592.7902844649</v>
      </c>
      <c r="F710">
        <v>568.04999999999995</v>
      </c>
      <c r="G710">
        <v>-13.001521500554899</v>
      </c>
      <c r="H710">
        <f>(Table2[[#This Row],[1Y Return vs Nifty]]-AVERAGE(Table2[1Y Return vs Nifty]))/_xlfn.STDEV.P(Table2[1Y Return vs Nifty])</f>
        <v>-0.68685438609908911</v>
      </c>
      <c r="I710">
        <v>-28.162263823945199</v>
      </c>
      <c r="J710">
        <f>(Table2[[#This Row],[1M Return vs Nifty]]-AVERAGE(Table2[1M Return vs Nifty]))/_xlfn.STDEV.P(Table2[1M Return vs Nifty])</f>
        <v>-2.6236935383333413</v>
      </c>
      <c r="K710">
        <v>-25.851709525358199</v>
      </c>
      <c r="L710">
        <f>(Table2[[#This Row],[6M Return vs Nifty]]-AVERAGE(Table2[6M Return vs Nifty]))/_xlfn.STDEV.P(Table2[6M Return vs Nifty])</f>
        <v>-1.2608866724731129</v>
      </c>
      <c r="M710">
        <v>-8.18095471444712</v>
      </c>
      <c r="N710">
        <f>(Table2[[#This Row],[1W Return vs Nifty]]-AVERAGE(Table2[1W Return vs Nifty]))/_xlfn.STDEV.P(Table2[1W Return vs Nifty])</f>
        <v>-1.4336342361946754</v>
      </c>
      <c r="O710">
        <v>618.71</v>
      </c>
      <c r="P710">
        <v>649.78568111397601</v>
      </c>
      <c r="Q710">
        <v>645.45261400757204</v>
      </c>
      <c r="R710">
        <v>19.946179288401598</v>
      </c>
      <c r="S710" s="1">
        <f>(Table2[[#This Row],[Close Price]]-Table2[[#This Row],[20D EMA]])/Table2[[#This Row],[20D EMA]]</f>
        <v>-8.1880040729905901E-2</v>
      </c>
      <c r="T710" s="1">
        <f>(Table2[[#This Row],[Close Price]]-Table2[[#This Row],[50D EMA]])/Table2[[#This Row],[50D EMA]]</f>
        <v>-0.12578867692783025</v>
      </c>
      <c r="U710" s="1">
        <f>(Table2[[#This Row],[Close Price]]-Table2[[#This Row],[200D EMA]])/Table2[[#This Row],[200D EMA]]</f>
        <v>-0.11991990167486415</v>
      </c>
      <c r="V710">
        <v>0.98893092988556197</v>
      </c>
      <c r="W710">
        <v>566</v>
      </c>
      <c r="X710">
        <v>576.35</v>
      </c>
      <c r="Y710">
        <v>566</v>
      </c>
      <c r="Z710">
        <v>604.4</v>
      </c>
      <c r="AA710">
        <v>566</v>
      </c>
      <c r="AB710">
        <v>636</v>
      </c>
      <c r="AC710" s="1">
        <f>(Table2[[#This Row],[Close Price]]/Table2[[#This Row],[Day Low]])-1</f>
        <v>3.6219081272084175E-3</v>
      </c>
      <c r="AD710" s="1">
        <f>(Table2[[#This Row],[Day High]]/Table2[[#This Row],[Close Price]])-1</f>
        <v>1.461138984244359E-2</v>
      </c>
      <c r="AE710" s="1">
        <f>(Table2[[#This Row],[Close Price]]/Table2[[#This Row],[Current Week Low]])-1</f>
        <v>3.6219081272084175E-3</v>
      </c>
      <c r="AF710" s="1">
        <f>(Table2[[#This Row],[Current Week High]]/Table2[[#This Row],[Close Price]])-1</f>
        <v>6.3990845876243263E-2</v>
      </c>
      <c r="AG710" s="1">
        <f>(Table2[[#This Row],[Close Price]]/Table2[[#This Row],[Current Month Low]])-1</f>
        <v>3.6219081272084175E-3</v>
      </c>
      <c r="AH710" s="1">
        <f>(Table2[[#This Row],[Current Month High]]/Table2[[#This Row],[Close Price]])-1</f>
        <v>0.11961975178241357</v>
      </c>
      <c r="AI710">
        <v>35.419417304814701</v>
      </c>
      <c r="AJ710">
        <v>29.6917808219177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-0.21</v>
      </c>
      <c r="AM710" t="s">
        <v>3202</v>
      </c>
      <c r="AN710">
        <v>-11.27</v>
      </c>
      <c r="AO710" t="s">
        <v>3202</v>
      </c>
      <c r="AP710">
        <v>-8.3423691241209005E-2</v>
      </c>
      <c r="AQ710">
        <f>(Table2[[#This Row],[Sharpe Ratio]]-AVERAGE(Table2[Sharpe Ratio]))/_xlfn.STDEV.P(Table2[Sharpe Ratio])</f>
        <v>-1.7314098365516557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562</v>
      </c>
      <c r="AT710">
        <f>_xlfn.RANK.AVG(Table2[[#This Row],[6M Return vs Nifty Z-Score]],Table2[6M Return vs Nifty Z-Score])</f>
        <v>705</v>
      </c>
      <c r="AU710">
        <f>_xlfn.RANK.AVG(Table2[[#This Row],[Sharpe Ratio Z-Score]],Table2[Sharpe Ratio Z-Score])</f>
        <v>712</v>
      </c>
      <c r="AV710">
        <f>(Table2[[#This Row],[Rank 1Y]]+Table2[[#This Row],[Rank 6M]]+Table2[[#This Row],[Rank Sharpe]])/3</f>
        <v>659.66666666666663</v>
      </c>
    </row>
    <row r="711" spans="1:48" x14ac:dyDescent="0.3">
      <c r="A711" t="s">
        <v>2293</v>
      </c>
      <c r="B711" t="s">
        <v>2294</v>
      </c>
      <c r="C711" t="s">
        <v>3160</v>
      </c>
      <c r="D711" t="s">
        <v>364</v>
      </c>
      <c r="E711">
        <v>2475.30497311</v>
      </c>
      <c r="F711">
        <v>49.43</v>
      </c>
      <c r="G711">
        <v>-63.526384244747703</v>
      </c>
      <c r="H711">
        <f>(Table2[[#This Row],[1Y Return vs Nifty]]-AVERAGE(Table2[1Y Return vs Nifty]))/_xlfn.STDEV.P(Table2[1Y Return vs Nifty])</f>
        <v>-1.5215171061653605</v>
      </c>
      <c r="I711">
        <v>-8.6356212856779404</v>
      </c>
      <c r="J711">
        <f>(Table2[[#This Row],[1M Return vs Nifty]]-AVERAGE(Table2[1M Return vs Nifty]))/_xlfn.STDEV.P(Table2[1M Return vs Nifty])</f>
        <v>-0.77667708190935336</v>
      </c>
      <c r="K711">
        <v>-21.277072842483101</v>
      </c>
      <c r="L711">
        <f>(Table2[[#This Row],[6M Return vs Nifty]]-AVERAGE(Table2[6M Return vs Nifty]))/_xlfn.STDEV.P(Table2[6M Return vs Nifty])</f>
        <v>-1.1188720849514311</v>
      </c>
      <c r="M711">
        <v>-3.7063318051938001</v>
      </c>
      <c r="N711">
        <f>(Table2[[#This Row],[1W Return vs Nifty]]-AVERAGE(Table2[1W Return vs Nifty]))/_xlfn.STDEV.P(Table2[1W Return vs Nifty])</f>
        <v>-0.3975627374273541</v>
      </c>
      <c r="O711">
        <v>50.5</v>
      </c>
      <c r="P711">
        <v>51.782275692869</v>
      </c>
      <c r="Q711">
        <v>58.473140949410201</v>
      </c>
      <c r="R711">
        <v>29.7975022819762</v>
      </c>
      <c r="S711" s="1">
        <f>(Table2[[#This Row],[Close Price]]-Table2[[#This Row],[20D EMA]])/Table2[[#This Row],[20D EMA]]</f>
        <v>-2.1188118811881193E-2</v>
      </c>
      <c r="T711" s="1">
        <f>(Table2[[#This Row],[Close Price]]-Table2[[#This Row],[50D EMA]])/Table2[[#This Row],[50D EMA]]</f>
        <v>-4.5426271082036181E-2</v>
      </c>
      <c r="U711" s="1">
        <f>(Table2[[#This Row],[Close Price]]-Table2[[#This Row],[200D EMA]])/Table2[[#This Row],[200D EMA]]</f>
        <v>-0.15465461240117317</v>
      </c>
      <c r="V711">
        <v>1.4032163633191299</v>
      </c>
      <c r="W711">
        <v>49.07</v>
      </c>
      <c r="X711">
        <v>49.99</v>
      </c>
      <c r="Y711">
        <v>48.75</v>
      </c>
      <c r="Z711">
        <v>50.64</v>
      </c>
      <c r="AA711">
        <v>48.75</v>
      </c>
      <c r="AB711">
        <v>51.5</v>
      </c>
      <c r="AC711" s="1">
        <f>(Table2[[#This Row],[Close Price]]/Table2[[#This Row],[Day Low]])-1</f>
        <v>7.3364581210515478E-3</v>
      </c>
      <c r="AD711" s="1">
        <f>(Table2[[#This Row],[Day High]]/Table2[[#This Row],[Close Price]])-1</f>
        <v>1.1329152336637671E-2</v>
      </c>
      <c r="AE711" s="1">
        <f>(Table2[[#This Row],[Close Price]]/Table2[[#This Row],[Current Week Low]])-1</f>
        <v>1.3948717948717881E-2</v>
      </c>
      <c r="AF711" s="1">
        <f>(Table2[[#This Row],[Current Week High]]/Table2[[#This Row],[Close Price]])-1</f>
        <v>2.4479061298806393E-2</v>
      </c>
      <c r="AG711" s="1">
        <f>(Table2[[#This Row],[Close Price]]/Table2[[#This Row],[Current Month Low]])-1</f>
        <v>1.3948717948717881E-2</v>
      </c>
      <c r="AH711" s="1">
        <f>(Table2[[#This Row],[Current Month High]]/Table2[[#This Row],[Close Price]])-1</f>
        <v>4.1877402387214158E-2</v>
      </c>
      <c r="AI711">
        <v>70.038438195427801</v>
      </c>
      <c r="AJ711">
        <v>2.9791666666666599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-0.22</v>
      </c>
      <c r="AM711" t="s">
        <v>3202</v>
      </c>
      <c r="AN711">
        <v>-2.93</v>
      </c>
      <c r="AO711" t="s">
        <v>3202</v>
      </c>
      <c r="AQ711">
        <f>(Table2[[#This Row],[Sharpe Ratio]]-AVERAGE(Table2[Sharpe Ratio]))/_xlfn.STDEV.P(Table2[Sharpe Ratio])</f>
        <v>-0.7573313484192038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735</v>
      </c>
      <c r="AT711">
        <f>_xlfn.RANK.AVG(Table2[[#This Row],[6M Return vs Nifty Z-Score]],Table2[6M Return vs Nifty Z-Score])</f>
        <v>682</v>
      </c>
      <c r="AU711">
        <f>_xlfn.RANK.AVG(Table2[[#This Row],[Sharpe Ratio Z-Score]],Table2[Sharpe Ratio Z-Score])</f>
        <v>563.5</v>
      </c>
      <c r="AV711">
        <f>(Table2[[#This Row],[Rank 1Y]]+Table2[[#This Row],[Rank 6M]]+Table2[[#This Row],[Rank Sharpe]])/3</f>
        <v>660.16666666666663</v>
      </c>
    </row>
    <row r="712" spans="1:48" x14ac:dyDescent="0.3">
      <c r="A712" t="s">
        <v>1672</v>
      </c>
      <c r="B712" t="s">
        <v>1673</v>
      </c>
      <c r="C712" t="s">
        <v>3166</v>
      </c>
      <c r="D712" t="s">
        <v>497</v>
      </c>
      <c r="E712">
        <v>5201.21119464</v>
      </c>
      <c r="F712">
        <v>104.4</v>
      </c>
      <c r="G712">
        <v>-37.103904823981097</v>
      </c>
      <c r="H712">
        <f>(Table2[[#This Row],[1Y Return vs Nifty]]-AVERAGE(Table2[1Y Return vs Nifty]))/_xlfn.STDEV.P(Table2[1Y Return vs Nifty])</f>
        <v>-1.0850219363340095</v>
      </c>
      <c r="I712">
        <v>-6.0185077707993697</v>
      </c>
      <c r="J712">
        <f>(Table2[[#This Row],[1M Return vs Nifty]]-AVERAGE(Table2[1M Return vs Nifty]))/_xlfn.STDEV.P(Table2[1M Return vs Nifty])</f>
        <v>-0.52912547538830279</v>
      </c>
      <c r="K712">
        <v>-10.3032595733057</v>
      </c>
      <c r="L712">
        <f>(Table2[[#This Row],[6M Return vs Nifty]]-AVERAGE(Table2[6M Return vs Nifty]))/_xlfn.STDEV.P(Table2[6M Return vs Nifty])</f>
        <v>-0.77820206610684595</v>
      </c>
      <c r="M712">
        <v>-2.1636305171359398</v>
      </c>
      <c r="N712">
        <f>(Table2[[#This Row],[1W Return vs Nifty]]-AVERAGE(Table2[1W Return vs Nifty]))/_xlfn.STDEV.P(Table2[1W Return vs Nifty])</f>
        <v>-4.0359713153940879E-2</v>
      </c>
      <c r="O712">
        <v>107.82</v>
      </c>
      <c r="P712">
        <v>108.019694132935</v>
      </c>
      <c r="Q712">
        <v>108.662351919881</v>
      </c>
      <c r="R712">
        <v>32.199703140666202</v>
      </c>
      <c r="S712" s="1">
        <f>(Table2[[#This Row],[Close Price]]-Table2[[#This Row],[20D EMA]])/Table2[[#This Row],[20D EMA]]</f>
        <v>-3.1719532554256982E-2</v>
      </c>
      <c r="T712" s="1">
        <f>(Table2[[#This Row],[Close Price]]-Table2[[#This Row],[50D EMA]])/Table2[[#This Row],[50D EMA]]</f>
        <v>-3.3509575841609032E-2</v>
      </c>
      <c r="U712" s="1">
        <f>(Table2[[#This Row],[Close Price]]-Table2[[#This Row],[200D EMA]])/Table2[[#This Row],[200D EMA]]</f>
        <v>-3.9225654926222459E-2</v>
      </c>
      <c r="V712">
        <v>0.64735832438590901</v>
      </c>
      <c r="W712">
        <v>104</v>
      </c>
      <c r="X712">
        <v>106.5</v>
      </c>
      <c r="Y712">
        <v>104</v>
      </c>
      <c r="Z712">
        <v>108.8</v>
      </c>
      <c r="AA712">
        <v>104</v>
      </c>
      <c r="AB712">
        <v>112.4</v>
      </c>
      <c r="AC712" s="1">
        <f>(Table2[[#This Row],[Close Price]]/Table2[[#This Row],[Day Low]])-1</f>
        <v>3.8461538461538325E-3</v>
      </c>
      <c r="AD712" s="1">
        <f>(Table2[[#This Row],[Day High]]/Table2[[#This Row],[Close Price]])-1</f>
        <v>2.0114942528735469E-2</v>
      </c>
      <c r="AE712" s="1">
        <f>(Table2[[#This Row],[Close Price]]/Table2[[#This Row],[Current Week Low]])-1</f>
        <v>3.8461538461538325E-3</v>
      </c>
      <c r="AF712" s="1">
        <f>(Table2[[#This Row],[Current Week High]]/Table2[[#This Row],[Close Price]])-1</f>
        <v>4.2145593869731712E-2</v>
      </c>
      <c r="AG712" s="1">
        <f>(Table2[[#This Row],[Close Price]]/Table2[[#This Row],[Current Month Low]])-1</f>
        <v>3.8461538461538325E-3</v>
      </c>
      <c r="AH712" s="1">
        <f>(Table2[[#This Row],[Current Month High]]/Table2[[#This Row],[Close Price]])-1</f>
        <v>7.6628352490421436E-2</v>
      </c>
      <c r="AI712">
        <v>31.8965517241379</v>
      </c>
      <c r="AJ712">
        <v>14.0983606557377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-7.0000000000000007E-2</v>
      </c>
      <c r="AM712" t="s">
        <v>3202</v>
      </c>
      <c r="AN712">
        <v>-6.83</v>
      </c>
      <c r="AO712" t="s">
        <v>3202</v>
      </c>
      <c r="AP712">
        <v>-0.100984097456866</v>
      </c>
      <c r="AQ712">
        <f>(Table2[[#This Row],[Sharpe Ratio]]-AVERAGE(Table2[Sharpe Ratio]))/_xlfn.STDEV.P(Table2[Sharpe Ratio])</f>
        <v>-1.9364500797132933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686</v>
      </c>
      <c r="AT712">
        <f>_xlfn.RANK.AVG(Table2[[#This Row],[6M Return vs Nifty Z-Score]],Table2[6M Return vs Nifty Z-Score])</f>
        <v>578</v>
      </c>
      <c r="AU712">
        <f>_xlfn.RANK.AVG(Table2[[#This Row],[Sharpe Ratio Z-Score]],Table2[Sharpe Ratio Z-Score])</f>
        <v>722</v>
      </c>
      <c r="AV712">
        <f>(Table2[[#This Row],[Rank 1Y]]+Table2[[#This Row],[Rank 6M]]+Table2[[#This Row],[Rank Sharpe]])/3</f>
        <v>662</v>
      </c>
    </row>
    <row r="713" spans="1:48" x14ac:dyDescent="0.3">
      <c r="A713" t="s">
        <v>2579</v>
      </c>
      <c r="B713" t="s">
        <v>2580</v>
      </c>
      <c r="C713" t="s">
        <v>3161</v>
      </c>
      <c r="D713" t="s">
        <v>124</v>
      </c>
      <c r="E713">
        <v>1836.0375387199999</v>
      </c>
      <c r="F713">
        <v>7.48</v>
      </c>
      <c r="G713">
        <v>-63.3281013416902</v>
      </c>
      <c r="H713">
        <f>(Table2[[#This Row],[1Y Return vs Nifty]]-AVERAGE(Table2[1Y Return vs Nifty]))/_xlfn.STDEV.P(Table2[1Y Return vs Nifty])</f>
        <v>-1.5182415040514758</v>
      </c>
      <c r="I713">
        <v>-22.975029509929701</v>
      </c>
      <c r="J713">
        <f>(Table2[[#This Row],[1M Return vs Nifty]]-AVERAGE(Table2[1M Return vs Nifty]))/_xlfn.STDEV.P(Table2[1M Return vs Nifty])</f>
        <v>-2.1330353454290734</v>
      </c>
      <c r="K713">
        <v>-70.926739064111899</v>
      </c>
      <c r="L713">
        <f>(Table2[[#This Row],[6M Return vs Nifty]]-AVERAGE(Table2[6M Return vs Nifty]))/_xlfn.STDEV.P(Table2[6M Return vs Nifty])</f>
        <v>-2.6601916164999677</v>
      </c>
      <c r="M713">
        <v>-0.96957260062597805</v>
      </c>
      <c r="N713">
        <f>(Table2[[#This Row],[1W Return vs Nifty]]-AVERAGE(Table2[1W Return vs Nifty]))/_xlfn.STDEV.P(Table2[1W Return vs Nifty])</f>
        <v>0.23611707612256616</v>
      </c>
      <c r="O713">
        <v>8.59</v>
      </c>
      <c r="P713">
        <v>9.9673043832262795</v>
      </c>
      <c r="Q713">
        <v>13.9839753513027</v>
      </c>
      <c r="R713">
        <v>9.1756697177179092</v>
      </c>
      <c r="S713" s="1">
        <f>(Table2[[#This Row],[Close Price]]-Table2[[#This Row],[20D EMA]])/Table2[[#This Row],[20D EMA]]</f>
        <v>-0.12922002328288701</v>
      </c>
      <c r="T713" s="1">
        <f>(Table2[[#This Row],[Close Price]]-Table2[[#This Row],[50D EMA]])/Table2[[#This Row],[50D EMA]]</f>
        <v>-0.24954634549057214</v>
      </c>
      <c r="U713" s="1">
        <f>(Table2[[#This Row],[Close Price]]-Table2[[#This Row],[200D EMA]])/Table2[[#This Row],[200D EMA]]</f>
        <v>-0.46510203199813355</v>
      </c>
      <c r="V713">
        <v>5.9992223491599501E-2</v>
      </c>
      <c r="W713">
        <v>0</v>
      </c>
      <c r="X713">
        <v>0</v>
      </c>
      <c r="Y713">
        <v>7.48</v>
      </c>
      <c r="Z713">
        <v>7.48</v>
      </c>
      <c r="AA713">
        <v>7.48</v>
      </c>
      <c r="AB713">
        <v>7.88</v>
      </c>
      <c r="AC713" s="1" t="e">
        <f>(Table2[[#This Row],[Close Price]]/Table2[[#This Row],[Day Low]])-1</f>
        <v>#DIV/0!</v>
      </c>
      <c r="AD713" s="1">
        <f>(Table2[[#This Row],[Day High]]/Table2[[#This Row],[Close Price]])-1</f>
        <v>-1</v>
      </c>
      <c r="AE713" s="1">
        <f>(Table2[[#This Row],[Close Price]]/Table2[[#This Row],[Current Week Low]])-1</f>
        <v>0</v>
      </c>
      <c r="AF713" s="1">
        <f>(Table2[[#This Row],[Current Week High]]/Table2[[#This Row],[Close Price]])-1</f>
        <v>0</v>
      </c>
      <c r="AG713" s="1">
        <f>(Table2[[#This Row],[Close Price]]/Table2[[#This Row],[Current Month Low]])-1</f>
        <v>0</v>
      </c>
      <c r="AH713" s="1">
        <f>(Table2[[#This Row],[Current Month High]]/Table2[[#This Row],[Close Price]])-1</f>
        <v>5.3475935828876997E-2</v>
      </c>
      <c r="AI713">
        <v>262.96791443850202</v>
      </c>
      <c r="AJ713">
        <v>11.4754098360655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-0.53</v>
      </c>
      <c r="AM713" t="s">
        <v>3202</v>
      </c>
      <c r="AN713">
        <v>-8.4499999999999993</v>
      </c>
      <c r="AO713" t="s">
        <v>3202</v>
      </c>
      <c r="AP713">
        <v>6.7464555084929996E-3</v>
      </c>
      <c r="AQ713">
        <f>(Table2[[#This Row],[Sharpe Ratio]]-AVERAGE(Table2[Sharpe Ratio]))/_xlfn.STDEV.P(Table2[Sharpe Ratio])</f>
        <v>-0.6785578359530049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734</v>
      </c>
      <c r="AT713">
        <f>_xlfn.RANK.AVG(Table2[[#This Row],[6M Return vs Nifty Z-Score]],Table2[6M Return vs Nifty Z-Score])</f>
        <v>738</v>
      </c>
      <c r="AU713">
        <f>_xlfn.RANK.AVG(Table2[[#This Row],[Sharpe Ratio Z-Score]],Table2[Sharpe Ratio Z-Score])</f>
        <v>515</v>
      </c>
      <c r="AV713">
        <f>(Table2[[#This Row],[Rank 1Y]]+Table2[[#This Row],[Rank 6M]]+Table2[[#This Row],[Rank Sharpe]])/3</f>
        <v>662.33333333333337</v>
      </c>
    </row>
    <row r="714" spans="1:48" x14ac:dyDescent="0.3">
      <c r="A714" t="s">
        <v>1498</v>
      </c>
      <c r="B714" t="s">
        <v>1499</v>
      </c>
      <c r="C714" t="s">
        <v>3168</v>
      </c>
      <c r="D714" t="s">
        <v>466</v>
      </c>
      <c r="E714">
        <v>6955.0615991799996</v>
      </c>
      <c r="F714">
        <v>489.8</v>
      </c>
      <c r="G714">
        <v>-51.824628161497799</v>
      </c>
      <c r="H714">
        <f>(Table2[[#This Row],[1Y Return vs Nifty]]-AVERAGE(Table2[1Y Return vs Nifty]))/_xlfn.STDEV.P(Table2[1Y Return vs Nifty])</f>
        <v>-1.3282059513889926</v>
      </c>
      <c r="I714">
        <v>5.5755333782689398</v>
      </c>
      <c r="J714">
        <f>(Table2[[#This Row],[1M Return vs Nifty]]-AVERAGE(Table2[1M Return vs Nifty]))/_xlfn.STDEV.P(Table2[1M Return vs Nifty])</f>
        <v>0.56754973422949484</v>
      </c>
      <c r="K714">
        <v>-14.076265584764901</v>
      </c>
      <c r="L714">
        <f>(Table2[[#This Row],[6M Return vs Nifty]]-AVERAGE(Table2[6M Return vs Nifty]))/_xlfn.STDEV.P(Table2[6M Return vs Nifty])</f>
        <v>-0.89533090705721585</v>
      </c>
      <c r="M714">
        <v>-0.98988748127605897</v>
      </c>
      <c r="N714">
        <f>(Table2[[#This Row],[1W Return vs Nifty]]-AVERAGE(Table2[1W Return vs Nifty]))/_xlfn.STDEV.P(Table2[1W Return vs Nifty])</f>
        <v>0.23141329006745906</v>
      </c>
      <c r="O714">
        <v>483.12</v>
      </c>
      <c r="P714">
        <v>477.62182998151201</v>
      </c>
      <c r="Q714">
        <v>519.32200028417105</v>
      </c>
      <c r="R714">
        <v>52.115929512811</v>
      </c>
      <c r="S714" s="1">
        <f>(Table2[[#This Row],[Close Price]]-Table2[[#This Row],[20D EMA]])/Table2[[#This Row],[20D EMA]]</f>
        <v>1.382679251531712E-2</v>
      </c>
      <c r="T714" s="1">
        <f>(Table2[[#This Row],[Close Price]]-Table2[[#This Row],[50D EMA]])/Table2[[#This Row],[50D EMA]]</f>
        <v>2.5497515511297718E-2</v>
      </c>
      <c r="U714" s="1">
        <f>(Table2[[#This Row],[Close Price]]-Table2[[#This Row],[200D EMA]])/Table2[[#This Row],[200D EMA]]</f>
        <v>-5.6847197438230454E-2</v>
      </c>
      <c r="V714">
        <v>1.8266231153333701</v>
      </c>
      <c r="W714">
        <v>486.35</v>
      </c>
      <c r="X714">
        <v>497.1</v>
      </c>
      <c r="Y714">
        <v>486.35</v>
      </c>
      <c r="Z714">
        <v>514.70000000000005</v>
      </c>
      <c r="AA714">
        <v>481.05</v>
      </c>
      <c r="AB714">
        <v>518</v>
      </c>
      <c r="AC714" s="1">
        <f>(Table2[[#This Row],[Close Price]]/Table2[[#This Row],[Day Low]])-1</f>
        <v>7.0936568314998727E-3</v>
      </c>
      <c r="AD714" s="1">
        <f>(Table2[[#This Row],[Day High]]/Table2[[#This Row],[Close Price]])-1</f>
        <v>1.4904042466312717E-2</v>
      </c>
      <c r="AE714" s="1">
        <f>(Table2[[#This Row],[Close Price]]/Table2[[#This Row],[Current Week Low]])-1</f>
        <v>7.0936568314998727E-3</v>
      </c>
      <c r="AF714" s="1">
        <f>(Table2[[#This Row],[Current Week High]]/Table2[[#This Row],[Close Price]])-1</f>
        <v>5.0837076357697075E-2</v>
      </c>
      <c r="AG714" s="1">
        <f>(Table2[[#This Row],[Close Price]]/Table2[[#This Row],[Current Month Low]])-1</f>
        <v>1.8189377403596385E-2</v>
      </c>
      <c r="AH714" s="1">
        <f>(Table2[[#This Row],[Current Month High]]/Table2[[#This Row],[Close Price]])-1</f>
        <v>5.7574520212331448E-2</v>
      </c>
      <c r="AI714">
        <v>43.936300530828902</v>
      </c>
      <c r="AJ714">
        <v>14.3057176196032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-0.12</v>
      </c>
      <c r="AM714" t="s">
        <v>3202</v>
      </c>
      <c r="AN714">
        <v>5.15</v>
      </c>
      <c r="AO714" t="s">
        <v>3203</v>
      </c>
      <c r="AP714">
        <v>-3.2968473797447002E-2</v>
      </c>
      <c r="AQ714">
        <f>(Table2[[#This Row],[Sharpe Ratio]]-AVERAGE(Table2[Sharpe Ratio]))/_xlfn.STDEV.P(Table2[Sharpe Ratio])</f>
        <v>-1.1422805233460041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720</v>
      </c>
      <c r="AT714">
        <f>_xlfn.RANK.AVG(Table2[[#This Row],[6M Return vs Nifty Z-Score]],Table2[6M Return vs Nifty Z-Score])</f>
        <v>622</v>
      </c>
      <c r="AU714">
        <f>_xlfn.RANK.AVG(Table2[[#This Row],[Sharpe Ratio Z-Score]],Table2[Sharpe Ratio Z-Score])</f>
        <v>649</v>
      </c>
      <c r="AV714">
        <f>(Table2[[#This Row],[Rank 1Y]]+Table2[[#This Row],[Rank 6M]]+Table2[[#This Row],[Rank Sharpe]])/3</f>
        <v>663.66666666666663</v>
      </c>
    </row>
    <row r="715" spans="1:48" x14ac:dyDescent="0.3">
      <c r="A715" t="s">
        <v>1206</v>
      </c>
      <c r="B715" t="s">
        <v>1207</v>
      </c>
      <c r="C715" t="s">
        <v>3170</v>
      </c>
      <c r="D715" t="s">
        <v>211</v>
      </c>
      <c r="E715">
        <v>10027.652362049999</v>
      </c>
      <c r="F715">
        <v>513.25</v>
      </c>
      <c r="G715">
        <v>-20.426895159925799</v>
      </c>
      <c r="H715">
        <f>(Table2[[#This Row],[1Y Return vs Nifty]]-AVERAGE(Table2[1Y Return vs Nifty]))/_xlfn.STDEV.P(Table2[1Y Return vs Nifty])</f>
        <v>-0.80952038140159599</v>
      </c>
      <c r="I715">
        <v>-11.767546585344</v>
      </c>
      <c r="J715">
        <f>(Table2[[#This Row],[1M Return vs Nifty]]-AVERAGE(Table2[1M Return vs Nifty]))/_xlfn.STDEV.P(Table2[1M Return vs Nifty])</f>
        <v>-1.0729245068026634</v>
      </c>
      <c r="K715">
        <v>-32.549001928480102</v>
      </c>
      <c r="L715">
        <f>(Table2[[#This Row],[6M Return vs Nifty]]-AVERAGE(Table2[6M Return vs Nifty]))/_xlfn.STDEV.P(Table2[6M Return vs Nifty])</f>
        <v>-1.4687967829529007</v>
      </c>
      <c r="M715">
        <v>-3.2244745614102901</v>
      </c>
      <c r="N715">
        <f>(Table2[[#This Row],[1W Return vs Nifty]]-AVERAGE(Table2[1W Return vs Nifty]))/_xlfn.STDEV.P(Table2[1W Return vs Nifty])</f>
        <v>-0.28599164710681135</v>
      </c>
      <c r="O715">
        <v>515.30999999999995</v>
      </c>
      <c r="P715">
        <v>531.04426638624898</v>
      </c>
      <c r="Q715">
        <v>543.07735640439603</v>
      </c>
      <c r="R715">
        <v>51.587287987246398</v>
      </c>
      <c r="S715" s="1">
        <f>(Table2[[#This Row],[Close Price]]-Table2[[#This Row],[20D EMA]])/Table2[[#This Row],[20D EMA]]</f>
        <v>-3.9975936814731824E-3</v>
      </c>
      <c r="T715" s="1">
        <f>(Table2[[#This Row],[Close Price]]-Table2[[#This Row],[50D EMA]])/Table2[[#This Row],[50D EMA]]</f>
        <v>-3.3508066111585737E-2</v>
      </c>
      <c r="U715" s="1">
        <f>(Table2[[#This Row],[Close Price]]-Table2[[#This Row],[200D EMA]])/Table2[[#This Row],[200D EMA]]</f>
        <v>-5.4922850405468654E-2</v>
      </c>
      <c r="V715">
        <v>0.50186738527883001</v>
      </c>
      <c r="W715">
        <v>497.5</v>
      </c>
      <c r="X715">
        <v>516</v>
      </c>
      <c r="Y715">
        <v>494.95</v>
      </c>
      <c r="Z715">
        <v>516</v>
      </c>
      <c r="AA715">
        <v>494.95</v>
      </c>
      <c r="AB715">
        <v>520.9</v>
      </c>
      <c r="AC715" s="1">
        <f>(Table2[[#This Row],[Close Price]]/Table2[[#This Row],[Day Low]])-1</f>
        <v>3.1658291457286492E-2</v>
      </c>
      <c r="AD715" s="1">
        <f>(Table2[[#This Row],[Day High]]/Table2[[#This Row],[Close Price]])-1</f>
        <v>5.3580126643935078E-3</v>
      </c>
      <c r="AE715" s="1">
        <f>(Table2[[#This Row],[Close Price]]/Table2[[#This Row],[Current Week Low]])-1</f>
        <v>3.6973431659763634E-2</v>
      </c>
      <c r="AF715" s="1">
        <f>(Table2[[#This Row],[Current Week High]]/Table2[[#This Row],[Close Price]])-1</f>
        <v>5.3580126643935078E-3</v>
      </c>
      <c r="AG715" s="1">
        <f>(Table2[[#This Row],[Close Price]]/Table2[[#This Row],[Current Month Low]])-1</f>
        <v>3.6973431659763634E-2</v>
      </c>
      <c r="AH715" s="1">
        <f>(Table2[[#This Row],[Current Month High]]/Table2[[#This Row],[Close Price]])-1</f>
        <v>1.4905017048222113E-2</v>
      </c>
      <c r="AI715">
        <v>38.217243058938102</v>
      </c>
      <c r="AJ715">
        <v>18.205895900506601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-0.17</v>
      </c>
      <c r="AM715" t="s">
        <v>3202</v>
      </c>
      <c r="AN715">
        <v>-2.86</v>
      </c>
      <c r="AO715" t="s">
        <v>3202</v>
      </c>
      <c r="AP715">
        <v>-4.8034924885297002E-2</v>
      </c>
      <c r="AQ715">
        <f>(Table2[[#This Row],[Sharpe Ratio]]-AVERAGE(Table2[Sharpe Ratio]))/_xlfn.STDEV.P(Table2[Sharpe Ratio])</f>
        <v>-1.3182006448225392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604</v>
      </c>
      <c r="AT715">
        <f>_xlfn.RANK.AVG(Table2[[#This Row],[6M Return vs Nifty Z-Score]],Table2[6M Return vs Nifty Z-Score])</f>
        <v>722</v>
      </c>
      <c r="AU715">
        <f>_xlfn.RANK.AVG(Table2[[#This Row],[Sharpe Ratio Z-Score]],Table2[Sharpe Ratio Z-Score])</f>
        <v>666</v>
      </c>
      <c r="AV715">
        <f>(Table2[[#This Row],[Rank 1Y]]+Table2[[#This Row],[Rank 6M]]+Table2[[#This Row],[Rank Sharpe]])/3</f>
        <v>664</v>
      </c>
    </row>
    <row r="716" spans="1:48" x14ac:dyDescent="0.3">
      <c r="A716" t="s">
        <v>2266</v>
      </c>
      <c r="B716" t="s">
        <v>2267</v>
      </c>
      <c r="C716" t="s">
        <v>3166</v>
      </c>
      <c r="D716" t="s">
        <v>633</v>
      </c>
      <c r="E716">
        <v>2521.1579353699999</v>
      </c>
      <c r="F716">
        <v>171.1</v>
      </c>
      <c r="G716">
        <v>-57.122424686868001</v>
      </c>
      <c r="H716">
        <f>(Table2[[#This Row],[1Y Return vs Nifty]]-AVERAGE(Table2[1Y Return vs Nifty]))/_xlfn.STDEV.P(Table2[1Y Return vs Nifty])</f>
        <v>-1.4157247098388881</v>
      </c>
      <c r="I716">
        <v>5.6494733786810096</v>
      </c>
      <c r="J716">
        <f>(Table2[[#This Row],[1M Return vs Nifty]]-AVERAGE(Table2[1M Return vs Nifty]))/_xlfn.STDEV.P(Table2[1M Return vs Nifty])</f>
        <v>0.5745436860715204</v>
      </c>
      <c r="K716">
        <v>-24.508574841674601</v>
      </c>
      <c r="L716">
        <f>(Table2[[#This Row],[6M Return vs Nifty]]-AVERAGE(Table2[6M Return vs Nifty]))/_xlfn.STDEV.P(Table2[6M Return vs Nifty])</f>
        <v>-1.2191905266778775</v>
      </c>
      <c r="M716">
        <v>-3.8739489806293701</v>
      </c>
      <c r="N716">
        <f>(Table2[[#This Row],[1W Return vs Nifty]]-AVERAGE(Table2[1W Return vs Nifty]))/_xlfn.STDEV.P(Table2[1W Return vs Nifty])</f>
        <v>-0.43637346666524091</v>
      </c>
      <c r="O716">
        <v>171.56</v>
      </c>
      <c r="P716">
        <v>172.234594550856</v>
      </c>
      <c r="Q716">
        <v>207.549348501482</v>
      </c>
      <c r="R716">
        <v>46.155349473259399</v>
      </c>
      <c r="S716" s="1">
        <f>(Table2[[#This Row],[Close Price]]-Table2[[#This Row],[20D EMA]])/Table2[[#This Row],[20D EMA]]</f>
        <v>-2.6812776871065979E-3</v>
      </c>
      <c r="T716" s="1">
        <f>(Table2[[#This Row],[Close Price]]-Table2[[#This Row],[50D EMA]])/Table2[[#This Row],[50D EMA]]</f>
        <v>-6.5874951185895128E-3</v>
      </c>
      <c r="U716" s="1">
        <f>(Table2[[#This Row],[Close Price]]-Table2[[#This Row],[200D EMA]])/Table2[[#This Row],[200D EMA]]</f>
        <v>-0.17561774471781463</v>
      </c>
      <c r="V716">
        <v>1.0540940680420801</v>
      </c>
      <c r="W716">
        <v>168.31</v>
      </c>
      <c r="X716">
        <v>181.78</v>
      </c>
      <c r="Y716">
        <v>168.31</v>
      </c>
      <c r="Z716">
        <v>181.78</v>
      </c>
      <c r="AA716">
        <v>168.31</v>
      </c>
      <c r="AB716">
        <v>183.11</v>
      </c>
      <c r="AC716" s="1">
        <f>(Table2[[#This Row],[Close Price]]/Table2[[#This Row],[Day Low]])-1</f>
        <v>1.6576555166062601E-2</v>
      </c>
      <c r="AD716" s="1">
        <f>(Table2[[#This Row],[Day High]]/Table2[[#This Row],[Close Price]])-1</f>
        <v>6.2419637638807757E-2</v>
      </c>
      <c r="AE716" s="1">
        <f>(Table2[[#This Row],[Close Price]]/Table2[[#This Row],[Current Week Low]])-1</f>
        <v>1.6576555166062601E-2</v>
      </c>
      <c r="AF716" s="1">
        <f>(Table2[[#This Row],[Current Week High]]/Table2[[#This Row],[Close Price]])-1</f>
        <v>6.2419637638807757E-2</v>
      </c>
      <c r="AG716" s="1">
        <f>(Table2[[#This Row],[Close Price]]/Table2[[#This Row],[Current Month Low]])-1</f>
        <v>1.6576555166062601E-2</v>
      </c>
      <c r="AH716" s="1">
        <f>(Table2[[#This Row],[Current Month High]]/Table2[[#This Row],[Close Price]])-1</f>
        <v>7.0192869666861668E-2</v>
      </c>
      <c r="AI716">
        <v>82.349503214494405</v>
      </c>
      <c r="AJ716">
        <v>18.885491939966599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-0.17</v>
      </c>
      <c r="AM716" t="s">
        <v>3202</v>
      </c>
      <c r="AN716">
        <v>-0.32</v>
      </c>
      <c r="AO716" t="s">
        <v>3202</v>
      </c>
      <c r="AQ716">
        <f>(Table2[[#This Row],[Sharpe Ratio]]-AVERAGE(Table2[Sharpe Ratio]))/_xlfn.STDEV.P(Table2[Sharpe Ratio])</f>
        <v>-0.7573313484192038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729</v>
      </c>
      <c r="AT716">
        <f>_xlfn.RANK.AVG(Table2[[#This Row],[6M Return vs Nifty Z-Score]],Table2[6M Return vs Nifty Z-Score])</f>
        <v>702</v>
      </c>
      <c r="AU716">
        <f>_xlfn.RANK.AVG(Table2[[#This Row],[Sharpe Ratio Z-Score]],Table2[Sharpe Ratio Z-Score])</f>
        <v>563.5</v>
      </c>
      <c r="AV716">
        <f>(Table2[[#This Row],[Rank 1Y]]+Table2[[#This Row],[Rank 6M]]+Table2[[#This Row],[Rank Sharpe]])/3</f>
        <v>664.83333333333337</v>
      </c>
    </row>
    <row r="717" spans="1:48" x14ac:dyDescent="0.3">
      <c r="A717" t="s">
        <v>2328</v>
      </c>
      <c r="B717" t="s">
        <v>2329</v>
      </c>
      <c r="C717" t="s">
        <v>3162</v>
      </c>
      <c r="D717" t="s">
        <v>715</v>
      </c>
      <c r="E717">
        <v>2364.221096235</v>
      </c>
      <c r="F717">
        <v>444.35</v>
      </c>
      <c r="G717">
        <v>-42.7586927749918</v>
      </c>
      <c r="H717">
        <f>(Table2[[#This Row],[1Y Return vs Nifty]]-AVERAGE(Table2[1Y Return vs Nifty]))/_xlfn.STDEV.P(Table2[1Y Return vs Nifty])</f>
        <v>-1.178438136522125</v>
      </c>
      <c r="I717">
        <v>-12.7629296325846</v>
      </c>
      <c r="J717">
        <f>(Table2[[#This Row],[1M Return vs Nifty]]-AVERAGE(Table2[1M Return vs Nifty]))/_xlfn.STDEV.P(Table2[1M Return vs Nifty])</f>
        <v>-1.1670773477273575</v>
      </c>
      <c r="K717">
        <v>-9.2763153424090099</v>
      </c>
      <c r="L717">
        <f>(Table2[[#This Row],[6M Return vs Nifty]]-AVERAGE(Table2[6M Return vs Nifty]))/_xlfn.STDEV.P(Table2[6M Return vs Nifty])</f>
        <v>-0.74632170675404486</v>
      </c>
      <c r="M717">
        <v>-1.8629221098352</v>
      </c>
      <c r="N717">
        <f>(Table2[[#This Row],[1W Return vs Nifty]]-AVERAGE(Table2[1W Return vs Nifty]))/_xlfn.STDEV.P(Table2[1W Return vs Nifty])</f>
        <v>2.9267474781768502E-2</v>
      </c>
      <c r="O717">
        <v>457.39</v>
      </c>
      <c r="P717">
        <v>467.63640531155397</v>
      </c>
      <c r="Q717">
        <v>481.35580752942798</v>
      </c>
      <c r="R717">
        <v>37.594971254489899</v>
      </c>
      <c r="S717" s="1">
        <f>(Table2[[#This Row],[Close Price]]-Table2[[#This Row],[20D EMA]])/Table2[[#This Row],[20D EMA]]</f>
        <v>-2.8509587004525598E-2</v>
      </c>
      <c r="T717" s="1">
        <f>(Table2[[#This Row],[Close Price]]-Table2[[#This Row],[50D EMA]])/Table2[[#This Row],[50D EMA]]</f>
        <v>-4.9795963374664597E-2</v>
      </c>
      <c r="U717" s="1">
        <f>(Table2[[#This Row],[Close Price]]-Table2[[#This Row],[200D EMA]])/Table2[[#This Row],[200D EMA]]</f>
        <v>-7.6878282032913012E-2</v>
      </c>
      <c r="V717">
        <v>0.41485396857851797</v>
      </c>
      <c r="W717">
        <v>442.1</v>
      </c>
      <c r="X717">
        <v>455.6</v>
      </c>
      <c r="Y717">
        <v>442.1</v>
      </c>
      <c r="Z717">
        <v>462.75</v>
      </c>
      <c r="AA717">
        <v>441</v>
      </c>
      <c r="AB717">
        <v>470</v>
      </c>
      <c r="AC717" s="1">
        <f>(Table2[[#This Row],[Close Price]]/Table2[[#This Row],[Day Low]])-1</f>
        <v>5.0893463017416263E-3</v>
      </c>
      <c r="AD717" s="1">
        <f>(Table2[[#This Row],[Day High]]/Table2[[#This Row],[Close Price]])-1</f>
        <v>2.5317880049510411E-2</v>
      </c>
      <c r="AE717" s="1">
        <f>(Table2[[#This Row],[Close Price]]/Table2[[#This Row],[Current Week Low]])-1</f>
        <v>5.0893463017416263E-3</v>
      </c>
      <c r="AF717" s="1">
        <f>(Table2[[#This Row],[Current Week High]]/Table2[[#This Row],[Close Price]])-1</f>
        <v>4.1408799369865967E-2</v>
      </c>
      <c r="AG717" s="1">
        <f>(Table2[[#This Row],[Close Price]]/Table2[[#This Row],[Current Month Low]])-1</f>
        <v>7.5963718820861725E-3</v>
      </c>
      <c r="AH717" s="1">
        <f>(Table2[[#This Row],[Current Month High]]/Table2[[#This Row],[Close Price]])-1</f>
        <v>5.772476651288394E-2</v>
      </c>
      <c r="AI717">
        <v>29.2674693372341</v>
      </c>
      <c r="AJ717">
        <v>14.199434592649601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-0.19</v>
      </c>
      <c r="AM717" t="s">
        <v>3202</v>
      </c>
      <c r="AN717">
        <v>-1.94</v>
      </c>
      <c r="AO717" t="s">
        <v>3202</v>
      </c>
      <c r="AP717">
        <v>-0.107616363586134</v>
      </c>
      <c r="AQ717">
        <f>(Table2[[#This Row],[Sharpe Ratio]]-AVERAGE(Table2[Sharpe Ratio]))/_xlfn.STDEV.P(Table2[Sharpe Ratio])</f>
        <v>-2.0138902848632929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700</v>
      </c>
      <c r="AT717">
        <f>_xlfn.RANK.AVG(Table2[[#This Row],[6M Return vs Nifty Z-Score]],Table2[6M Return vs Nifty Z-Score])</f>
        <v>569</v>
      </c>
      <c r="AU717">
        <f>_xlfn.RANK.AVG(Table2[[#This Row],[Sharpe Ratio Z-Score]],Table2[Sharpe Ratio Z-Score])</f>
        <v>727</v>
      </c>
      <c r="AV717">
        <f>(Table2[[#This Row],[Rank 1Y]]+Table2[[#This Row],[Rank 6M]]+Table2[[#This Row],[Rank Sharpe]])/3</f>
        <v>665.33333333333337</v>
      </c>
    </row>
    <row r="718" spans="1:48" x14ac:dyDescent="0.3">
      <c r="A718" t="s">
        <v>2246</v>
      </c>
      <c r="B718" t="s">
        <v>2247</v>
      </c>
      <c r="C718" t="s">
        <v>3158</v>
      </c>
      <c r="D718" t="s">
        <v>24</v>
      </c>
      <c r="E718">
        <v>2551.7637561060001</v>
      </c>
      <c r="F718">
        <v>49.57</v>
      </c>
      <c r="G718">
        <v>-55.199116794568901</v>
      </c>
      <c r="H718">
        <f>(Table2[[#This Row],[1Y Return vs Nifty]]-AVERAGE(Table2[1Y Return vs Nifty]))/_xlfn.STDEV.P(Table2[1Y Return vs Nifty])</f>
        <v>-1.3839519684652204</v>
      </c>
      <c r="I718">
        <v>-5.2323255194592804</v>
      </c>
      <c r="J718">
        <f>(Table2[[#This Row],[1M Return vs Nifty]]-AVERAGE(Table2[1M Return vs Nifty]))/_xlfn.STDEV.P(Table2[1M Return vs Nifty])</f>
        <v>-0.45476084495437774</v>
      </c>
      <c r="K718">
        <v>-27.310711189547501</v>
      </c>
      <c r="L718">
        <f>(Table2[[#This Row],[6M Return vs Nifty]]-AVERAGE(Table2[6M Return vs Nifty]))/_xlfn.STDEV.P(Table2[6M Return vs Nifty])</f>
        <v>-1.3061797818273335</v>
      </c>
      <c r="M718">
        <v>-1.74522892520831</v>
      </c>
      <c r="N718">
        <f>(Table2[[#This Row],[1W Return vs Nifty]]-AVERAGE(Table2[1W Return vs Nifty]))/_xlfn.STDEV.P(Table2[1W Return vs Nifty])</f>
        <v>5.6518610053730205E-2</v>
      </c>
      <c r="O718">
        <v>50.32</v>
      </c>
      <c r="P718">
        <v>51.293111046883297</v>
      </c>
      <c r="Q718">
        <v>59.435619708491501</v>
      </c>
      <c r="R718">
        <v>41.177542605548801</v>
      </c>
      <c r="S718" s="1">
        <f>(Table2[[#This Row],[Close Price]]-Table2[[#This Row],[20D EMA]])/Table2[[#This Row],[20D EMA]]</f>
        <v>-1.4904610492845787E-2</v>
      </c>
      <c r="T718" s="1">
        <f>(Table2[[#This Row],[Close Price]]-Table2[[#This Row],[50D EMA]])/Table2[[#This Row],[50D EMA]]</f>
        <v>-3.3593420475282271E-2</v>
      </c>
      <c r="U718" s="1">
        <f>(Table2[[#This Row],[Close Price]]-Table2[[#This Row],[200D EMA]])/Table2[[#This Row],[200D EMA]]</f>
        <v>-0.16598833758070516</v>
      </c>
      <c r="V718">
        <v>0.68585975866765903</v>
      </c>
      <c r="W718">
        <v>49.5</v>
      </c>
      <c r="X718">
        <v>50.18</v>
      </c>
      <c r="Y718">
        <v>48.88</v>
      </c>
      <c r="Z718">
        <v>50.5</v>
      </c>
      <c r="AA718">
        <v>48.88</v>
      </c>
      <c r="AB718">
        <v>51.16</v>
      </c>
      <c r="AC718" s="1">
        <f>(Table2[[#This Row],[Close Price]]/Table2[[#This Row],[Day Low]])-1</f>
        <v>1.4141414141413122E-3</v>
      </c>
      <c r="AD718" s="1">
        <f>(Table2[[#This Row],[Day High]]/Table2[[#This Row],[Close Price]])-1</f>
        <v>1.2305830139197171E-2</v>
      </c>
      <c r="AE718" s="1">
        <f>(Table2[[#This Row],[Close Price]]/Table2[[#This Row],[Current Week Low]])-1</f>
        <v>1.4116202945990031E-2</v>
      </c>
      <c r="AF718" s="1">
        <f>(Table2[[#This Row],[Current Week High]]/Table2[[#This Row],[Close Price]])-1</f>
        <v>1.8761347589267618E-2</v>
      </c>
      <c r="AG718" s="1">
        <f>(Table2[[#This Row],[Close Price]]/Table2[[#This Row],[Current Month Low]])-1</f>
        <v>1.4116202945990031E-2</v>
      </c>
      <c r="AH718" s="1">
        <f>(Table2[[#This Row],[Current Month High]]/Table2[[#This Row],[Close Price]])-1</f>
        <v>3.2075852330038179E-2</v>
      </c>
      <c r="AI718">
        <v>66.229574339318106</v>
      </c>
      <c r="AJ718">
        <v>1.411620294599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3202</v>
      </c>
      <c r="AN718">
        <v>-2.59</v>
      </c>
      <c r="AO718" t="s">
        <v>3202</v>
      </c>
      <c r="AQ718">
        <f>(Table2[[#This Row],[Sharpe Ratio]]-AVERAGE(Table2[Sharpe Ratio]))/_xlfn.STDEV.P(Table2[Sharpe Ratio])</f>
        <v>-0.7573313484192038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726</v>
      </c>
      <c r="AT718">
        <f>_xlfn.RANK.AVG(Table2[[#This Row],[6M Return vs Nifty Z-Score]],Table2[6M Return vs Nifty Z-Score])</f>
        <v>708</v>
      </c>
      <c r="AU718">
        <f>_xlfn.RANK.AVG(Table2[[#This Row],[Sharpe Ratio Z-Score]],Table2[Sharpe Ratio Z-Score])</f>
        <v>563.5</v>
      </c>
      <c r="AV718">
        <f>(Table2[[#This Row],[Rank 1Y]]+Table2[[#This Row],[Rank 6M]]+Table2[[#This Row],[Rank Sharpe]])/3</f>
        <v>665.83333333333337</v>
      </c>
    </row>
    <row r="719" spans="1:48" x14ac:dyDescent="0.3">
      <c r="A719" t="s">
        <v>2320</v>
      </c>
      <c r="B719" t="s">
        <v>2321</v>
      </c>
      <c r="C719" t="s">
        <v>3164</v>
      </c>
      <c r="D719" t="s">
        <v>1544</v>
      </c>
      <c r="E719">
        <v>2389.3399070999999</v>
      </c>
      <c r="F719">
        <v>578.1</v>
      </c>
      <c r="G719">
        <v>-50.468814128769303</v>
      </c>
      <c r="H719">
        <f>(Table2[[#This Row],[1Y Return vs Nifty]]-AVERAGE(Table2[1Y Return vs Nifty]))/_xlfn.STDEV.P(Table2[1Y Return vs Nifty])</f>
        <v>-1.3058081185796147</v>
      </c>
      <c r="I719">
        <v>-8.3496674872223107</v>
      </c>
      <c r="J719">
        <f>(Table2[[#This Row],[1M Return vs Nifty]]-AVERAGE(Table2[1M Return vs Nifty]))/_xlfn.STDEV.P(Table2[1M Return vs Nifty])</f>
        <v>-0.74962883895158761</v>
      </c>
      <c r="K719">
        <v>-33.655755376519203</v>
      </c>
      <c r="L719">
        <f>(Table2[[#This Row],[6M Return vs Nifty]]-AVERAGE(Table2[6M Return vs Nifty]))/_xlfn.STDEV.P(Table2[6M Return vs Nifty])</f>
        <v>-1.5031547320770025</v>
      </c>
      <c r="M719">
        <v>-4.2174499396746796</v>
      </c>
      <c r="N719">
        <f>(Table2[[#This Row],[1W Return vs Nifty]]-AVERAGE(Table2[1W Return vs Nifty]))/_xlfn.STDEV.P(Table2[1W Return vs Nifty])</f>
        <v>-0.51590900757755298</v>
      </c>
      <c r="O719">
        <v>592.04999999999995</v>
      </c>
      <c r="P719">
        <v>618.65118861175301</v>
      </c>
      <c r="Q719">
        <v>685.46429300099999</v>
      </c>
      <c r="R719">
        <v>40.667099237347003</v>
      </c>
      <c r="S719" s="1">
        <f>(Table2[[#This Row],[Close Price]]-Table2[[#This Row],[20D EMA]])/Table2[[#This Row],[20D EMA]]</f>
        <v>-2.3562199138586155E-2</v>
      </c>
      <c r="T719" s="1">
        <f>(Table2[[#This Row],[Close Price]]-Table2[[#This Row],[50D EMA]])/Table2[[#This Row],[50D EMA]]</f>
        <v>-6.5547742182067811E-2</v>
      </c>
      <c r="U719" s="1">
        <f>(Table2[[#This Row],[Close Price]]-Table2[[#This Row],[200D EMA]])/Table2[[#This Row],[200D EMA]]</f>
        <v>-0.15663003032725928</v>
      </c>
      <c r="V719">
        <v>0.66072168641046203</v>
      </c>
      <c r="W719">
        <v>564.85</v>
      </c>
      <c r="X719">
        <v>596.95000000000005</v>
      </c>
      <c r="Y719">
        <v>564.85</v>
      </c>
      <c r="Z719">
        <v>602.45000000000005</v>
      </c>
      <c r="AA719">
        <v>564.85</v>
      </c>
      <c r="AB719">
        <v>609.5</v>
      </c>
      <c r="AC719" s="1">
        <f>(Table2[[#This Row],[Close Price]]/Table2[[#This Row],[Day Low]])-1</f>
        <v>2.3457555103124639E-2</v>
      </c>
      <c r="AD719" s="1">
        <f>(Table2[[#This Row],[Day High]]/Table2[[#This Row],[Close Price]])-1</f>
        <v>3.2606815429856439E-2</v>
      </c>
      <c r="AE719" s="1">
        <f>(Table2[[#This Row],[Close Price]]/Table2[[#This Row],[Current Week Low]])-1</f>
        <v>2.3457555103124639E-2</v>
      </c>
      <c r="AF719" s="1">
        <f>(Table2[[#This Row],[Current Week High]]/Table2[[#This Row],[Close Price]])-1</f>
        <v>4.2120740356339725E-2</v>
      </c>
      <c r="AG719" s="1">
        <f>(Table2[[#This Row],[Close Price]]/Table2[[#This Row],[Current Month Low]])-1</f>
        <v>2.3457555103124639E-2</v>
      </c>
      <c r="AH719" s="1">
        <f>(Table2[[#This Row],[Current Month High]]/Table2[[#This Row],[Close Price]])-1</f>
        <v>5.4315862307559248E-2</v>
      </c>
      <c r="AI719">
        <v>56.547310153952601</v>
      </c>
      <c r="AJ719">
        <v>6.8181818181818103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-0.22</v>
      </c>
      <c r="AM719" t="s">
        <v>3202</v>
      </c>
      <c r="AN719">
        <v>-1.85</v>
      </c>
      <c r="AO719" t="s">
        <v>3202</v>
      </c>
      <c r="AQ719">
        <f>(Table2[[#This Row],[Sharpe Ratio]]-AVERAGE(Table2[Sharpe Ratio]))/_xlfn.STDEV.P(Table2[Sharpe Ratio])</f>
        <v>-0.7573313484192038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719</v>
      </c>
      <c r="AT719">
        <f>_xlfn.RANK.AVG(Table2[[#This Row],[6M Return vs Nifty Z-Score]],Table2[6M Return vs Nifty Z-Score])</f>
        <v>724</v>
      </c>
      <c r="AU719">
        <f>_xlfn.RANK.AVG(Table2[[#This Row],[Sharpe Ratio Z-Score]],Table2[Sharpe Ratio Z-Score])</f>
        <v>563.5</v>
      </c>
      <c r="AV719">
        <f>(Table2[[#This Row],[Rank 1Y]]+Table2[[#This Row],[Rank 6M]]+Table2[[#This Row],[Rank Sharpe]])/3</f>
        <v>668.83333333333337</v>
      </c>
    </row>
    <row r="720" spans="1:48" x14ac:dyDescent="0.3">
      <c r="A720" t="s">
        <v>2248</v>
      </c>
      <c r="B720" t="s">
        <v>2249</v>
      </c>
      <c r="C720" t="s">
        <v>3168</v>
      </c>
      <c r="D720" t="s">
        <v>1201</v>
      </c>
      <c r="E720">
        <v>2551.7012615250001</v>
      </c>
      <c r="F720">
        <v>352.95</v>
      </c>
      <c r="G720">
        <v>-62.178641656268098</v>
      </c>
      <c r="H720">
        <f>(Table2[[#This Row],[1Y Return vs Nifty]]-AVERAGE(Table2[1Y Return vs Nifty]))/_xlfn.STDEV.P(Table2[1Y Return vs Nifty])</f>
        <v>-1.4992526123349674</v>
      </c>
      <c r="I720">
        <v>-15.208614304034899</v>
      </c>
      <c r="J720">
        <f>(Table2[[#This Row],[1M Return vs Nifty]]-AVERAGE(Table2[1M Return vs Nifty]))/_xlfn.STDEV.P(Table2[1M Return vs Nifty])</f>
        <v>-1.3984135759877967</v>
      </c>
      <c r="K720">
        <v>-14.804049988481699</v>
      </c>
      <c r="L720">
        <f>(Table2[[#This Row],[6M Return vs Nifty]]-AVERAGE(Table2[6M Return vs Nifty]))/_xlfn.STDEV.P(Table2[6M Return vs Nifty])</f>
        <v>-0.91792417709447627</v>
      </c>
      <c r="M720">
        <v>-4.9858548258634299</v>
      </c>
      <c r="N720">
        <f>(Table2[[#This Row],[1W Return vs Nifty]]-AVERAGE(Table2[1W Return vs Nifty]))/_xlfn.STDEV.P(Table2[1W Return vs Nifty])</f>
        <v>-0.69382844754809569</v>
      </c>
      <c r="O720">
        <v>374.37</v>
      </c>
      <c r="P720">
        <v>393.05227970315502</v>
      </c>
      <c r="Q720">
        <v>420.058755089979</v>
      </c>
      <c r="R720">
        <v>20.388007679476299</v>
      </c>
      <c r="S720" s="1">
        <f>(Table2[[#This Row],[Close Price]]-Table2[[#This Row],[20D EMA]])/Table2[[#This Row],[20D EMA]]</f>
        <v>-5.7216123086785843E-2</v>
      </c>
      <c r="T720" s="1">
        <f>(Table2[[#This Row],[Close Price]]-Table2[[#This Row],[50D EMA]])/Table2[[#This Row],[50D EMA]]</f>
        <v>-0.10202785169810359</v>
      </c>
      <c r="U720" s="1">
        <f>(Table2[[#This Row],[Close Price]]-Table2[[#This Row],[200D EMA]])/Table2[[#This Row],[200D EMA]]</f>
        <v>-0.15976040084107743</v>
      </c>
      <c r="V720">
        <v>0.45773643313019102</v>
      </c>
      <c r="W720">
        <v>344.35</v>
      </c>
      <c r="X720">
        <v>359</v>
      </c>
      <c r="Y720">
        <v>344.35</v>
      </c>
      <c r="Z720">
        <v>374.45</v>
      </c>
      <c r="AA720">
        <v>344.35</v>
      </c>
      <c r="AB720">
        <v>374.9</v>
      </c>
      <c r="AC720" s="1">
        <f>(Table2[[#This Row],[Close Price]]/Table2[[#This Row],[Day Low]])-1</f>
        <v>2.4974589806882497E-2</v>
      </c>
      <c r="AD720" s="1">
        <f>(Table2[[#This Row],[Day High]]/Table2[[#This Row],[Close Price]])-1</f>
        <v>1.7141238135713222E-2</v>
      </c>
      <c r="AE720" s="1">
        <f>(Table2[[#This Row],[Close Price]]/Table2[[#This Row],[Current Week Low]])-1</f>
        <v>2.4974589806882497E-2</v>
      </c>
      <c r="AF720" s="1">
        <f>(Table2[[#This Row],[Current Week High]]/Table2[[#This Row],[Close Price]])-1</f>
        <v>6.0915143788071946E-2</v>
      </c>
      <c r="AG720" s="1">
        <f>(Table2[[#This Row],[Close Price]]/Table2[[#This Row],[Current Month Low]])-1</f>
        <v>2.4974589806882497E-2</v>
      </c>
      <c r="AH720" s="1">
        <f>(Table2[[#This Row],[Current Month High]]/Table2[[#This Row],[Close Price]])-1</f>
        <v>6.2190111913868806E-2</v>
      </c>
      <c r="AI720">
        <v>67.672474854795198</v>
      </c>
      <c r="AJ720">
        <v>12.047619047618999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-0.3</v>
      </c>
      <c r="AM720" t="s">
        <v>3202</v>
      </c>
      <c r="AN720">
        <v>-7.53</v>
      </c>
      <c r="AO720" t="s">
        <v>3202</v>
      </c>
      <c r="AP720">
        <v>-3.3635615039046003E-2</v>
      </c>
      <c r="AQ720">
        <f>(Table2[[#This Row],[Sharpe Ratio]]-AVERAGE(Table2[Sharpe Ratio]))/_xlfn.STDEV.P(Table2[Sharpe Ratio])</f>
        <v>-1.150070252166665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733</v>
      </c>
      <c r="AT720">
        <f>_xlfn.RANK.AVG(Table2[[#This Row],[6M Return vs Nifty Z-Score]],Table2[6M Return vs Nifty Z-Score])</f>
        <v>628</v>
      </c>
      <c r="AU720">
        <f>_xlfn.RANK.AVG(Table2[[#This Row],[Sharpe Ratio Z-Score]],Table2[Sharpe Ratio Z-Score])</f>
        <v>650</v>
      </c>
      <c r="AV720">
        <f>(Table2[[#This Row],[Rank 1Y]]+Table2[[#This Row],[Rank 6M]]+Table2[[#This Row],[Rank Sharpe]])/3</f>
        <v>670.33333333333337</v>
      </c>
    </row>
    <row r="721" spans="1:48" x14ac:dyDescent="0.3">
      <c r="A721" t="s">
        <v>622</v>
      </c>
      <c r="B721" t="s">
        <v>623</v>
      </c>
      <c r="C721" t="s">
        <v>3169</v>
      </c>
      <c r="D721" t="s">
        <v>412</v>
      </c>
      <c r="E721">
        <v>30914.208425745001</v>
      </c>
      <c r="F721">
        <v>418.05</v>
      </c>
      <c r="G721">
        <v>-27.059386100202001</v>
      </c>
      <c r="H721">
        <f>(Table2[[#This Row],[1Y Return vs Nifty]]-AVERAGE(Table2[1Y Return vs Nifty]))/_xlfn.STDEV.P(Table2[1Y Return vs Nifty])</f>
        <v>-0.91908807992368891</v>
      </c>
      <c r="I721">
        <v>-1.88446652149762</v>
      </c>
      <c r="J721">
        <f>(Table2[[#This Row],[1M Return vs Nifty]]-AVERAGE(Table2[1M Return vs Nifty]))/_xlfn.STDEV.P(Table2[1M Return vs Nifty])</f>
        <v>-0.13808834731920466</v>
      </c>
      <c r="K721">
        <v>-20.365277492539899</v>
      </c>
      <c r="L721">
        <f>(Table2[[#This Row],[6M Return vs Nifty]]-AVERAGE(Table2[6M Return vs Nifty]))/_xlfn.STDEV.P(Table2[6M Return vs Nifty])</f>
        <v>-1.09056639654319</v>
      </c>
      <c r="M721">
        <v>-3.3711895308364199</v>
      </c>
      <c r="N721">
        <f>(Table2[[#This Row],[1W Return vs Nifty]]-AVERAGE(Table2[1W Return vs Nifty]))/_xlfn.STDEV.P(Table2[1W Return vs Nifty])</f>
        <v>-0.31996259870378013</v>
      </c>
      <c r="O721">
        <v>416.11</v>
      </c>
      <c r="P721">
        <v>412.11478194170797</v>
      </c>
      <c r="Q721">
        <v>415.87342809239999</v>
      </c>
      <c r="R721">
        <v>52.260442431705499</v>
      </c>
      <c r="S721" s="1">
        <f>(Table2[[#This Row],[Close Price]]-Table2[[#This Row],[20D EMA]])/Table2[[#This Row],[20D EMA]]</f>
        <v>4.6622287375934195E-3</v>
      </c>
      <c r="T721" s="1">
        <f>(Table2[[#This Row],[Close Price]]-Table2[[#This Row],[50D EMA]])/Table2[[#This Row],[50D EMA]]</f>
        <v>1.4401856760215775E-2</v>
      </c>
      <c r="U721" s="1">
        <f>(Table2[[#This Row],[Close Price]]-Table2[[#This Row],[200D EMA]])/Table2[[#This Row],[200D EMA]]</f>
        <v>5.2337364221222227E-3</v>
      </c>
      <c r="V721">
        <v>0.49667801457226701</v>
      </c>
      <c r="W721">
        <v>411.7</v>
      </c>
      <c r="X721">
        <v>419</v>
      </c>
      <c r="Y721">
        <v>398.5</v>
      </c>
      <c r="Z721">
        <v>419</v>
      </c>
      <c r="AA721">
        <v>398.5</v>
      </c>
      <c r="AB721">
        <v>427.7</v>
      </c>
      <c r="AC721" s="1">
        <f>(Table2[[#This Row],[Close Price]]/Table2[[#This Row],[Day Low]])-1</f>
        <v>1.5423852319650377E-2</v>
      </c>
      <c r="AD721" s="1">
        <f>(Table2[[#This Row],[Day High]]/Table2[[#This Row],[Close Price]])-1</f>
        <v>2.272455447912991E-3</v>
      </c>
      <c r="AE721" s="1">
        <f>(Table2[[#This Row],[Close Price]]/Table2[[#This Row],[Current Week Low]])-1</f>
        <v>4.9058971141781704E-2</v>
      </c>
      <c r="AF721" s="1">
        <f>(Table2[[#This Row],[Current Week High]]/Table2[[#This Row],[Close Price]])-1</f>
        <v>2.272455447912991E-3</v>
      </c>
      <c r="AG721" s="1">
        <f>(Table2[[#This Row],[Close Price]]/Table2[[#This Row],[Current Month Low]])-1</f>
        <v>4.9058971141781704E-2</v>
      </c>
      <c r="AH721" s="1">
        <f>(Table2[[#This Row],[Current Month High]]/Table2[[#This Row],[Close Price]])-1</f>
        <v>2.3083363234062793E-2</v>
      </c>
      <c r="AI721">
        <v>16.732448271737798</v>
      </c>
      <c r="AJ721">
        <v>18.026538678712601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</v>
      </c>
      <c r="AM721" t="s">
        <v>3204</v>
      </c>
      <c r="AN721">
        <v>-2.88</v>
      </c>
      <c r="AO721" t="s">
        <v>3202</v>
      </c>
      <c r="AP721">
        <v>-6.8586625079062005E-2</v>
      </c>
      <c r="AQ721">
        <f>(Table2[[#This Row],[Sharpe Ratio]]-AVERAGE(Table2[Sharpe Ratio]))/_xlfn.STDEV.P(Table2[Sharpe Ratio])</f>
        <v>-1.5581680779994258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648</v>
      </c>
      <c r="AT721">
        <f>_xlfn.RANK.AVG(Table2[[#This Row],[6M Return vs Nifty Z-Score]],Table2[6M Return vs Nifty Z-Score])</f>
        <v>675</v>
      </c>
      <c r="AU721">
        <f>_xlfn.RANK.AVG(Table2[[#This Row],[Sharpe Ratio Z-Score]],Table2[Sharpe Ratio Z-Score])</f>
        <v>691</v>
      </c>
      <c r="AV721">
        <f>(Table2[[#This Row],[Rank 1Y]]+Table2[[#This Row],[Rank 6M]]+Table2[[#This Row],[Rank Sharpe]])/3</f>
        <v>671.33333333333337</v>
      </c>
    </row>
    <row r="722" spans="1:48" x14ac:dyDescent="0.3">
      <c r="A722" t="s">
        <v>1571</v>
      </c>
      <c r="B722" t="s">
        <v>1572</v>
      </c>
      <c r="C722" t="s">
        <v>3159</v>
      </c>
      <c r="D722" t="s">
        <v>675</v>
      </c>
      <c r="E722">
        <v>6319.7646999899998</v>
      </c>
      <c r="F722">
        <v>129.57</v>
      </c>
      <c r="G722">
        <v>-47.325825210328603</v>
      </c>
      <c r="H722">
        <f>(Table2[[#This Row],[1Y Return vs Nifty]]-AVERAGE(Table2[1Y Return vs Nifty]))/_xlfn.STDEV.P(Table2[1Y Return vs Nifty])</f>
        <v>-1.2538864400767795</v>
      </c>
      <c r="I722">
        <v>-11.1981631072259</v>
      </c>
      <c r="J722">
        <f>(Table2[[#This Row],[1M Return vs Nifty]]-AVERAGE(Table2[1M Return vs Nifty]))/_xlfn.STDEV.P(Table2[1M Return vs Nifty])</f>
        <v>-1.0190667761641745</v>
      </c>
      <c r="K722">
        <v>-11.2427187366133</v>
      </c>
      <c r="L722">
        <f>(Table2[[#This Row],[6M Return vs Nifty]]-AVERAGE(Table2[6M Return vs Nifty]))/_xlfn.STDEV.P(Table2[6M Return vs Nifty])</f>
        <v>-0.8073665473147269</v>
      </c>
      <c r="M722">
        <v>-4.1788539024189699</v>
      </c>
      <c r="N722">
        <f>(Table2[[#This Row],[1W Return vs Nifty]]-AVERAGE(Table2[1W Return vs Nifty]))/_xlfn.STDEV.P(Table2[1W Return vs Nifty])</f>
        <v>-0.50697233180017998</v>
      </c>
      <c r="O722">
        <v>132.63999999999999</v>
      </c>
      <c r="P722">
        <v>135.070813325232</v>
      </c>
      <c r="Q722">
        <v>138.397225933762</v>
      </c>
      <c r="R722">
        <v>39.305199137799399</v>
      </c>
      <c r="S722" s="1">
        <f>(Table2[[#This Row],[Close Price]]-Table2[[#This Row],[20D EMA]])/Table2[[#This Row],[20D EMA]]</f>
        <v>-2.3145355850422145E-2</v>
      </c>
      <c r="T722" s="1">
        <f>(Table2[[#This Row],[Close Price]]-Table2[[#This Row],[50D EMA]])/Table2[[#This Row],[50D EMA]]</f>
        <v>-4.0725403140845814E-2</v>
      </c>
      <c r="U722" s="1">
        <f>(Table2[[#This Row],[Close Price]]-Table2[[#This Row],[200D EMA]])/Table2[[#This Row],[200D EMA]]</f>
        <v>-6.3781812635368779E-2</v>
      </c>
      <c r="V722">
        <v>0.464930471443598</v>
      </c>
      <c r="W722">
        <v>128.13999999999999</v>
      </c>
      <c r="X722">
        <v>132.9</v>
      </c>
      <c r="Y722">
        <v>126.13</v>
      </c>
      <c r="Z722">
        <v>132.9</v>
      </c>
      <c r="AA722">
        <v>126.13</v>
      </c>
      <c r="AB722">
        <v>134.5</v>
      </c>
      <c r="AC722" s="1">
        <f>(Table2[[#This Row],[Close Price]]/Table2[[#This Row],[Day Low]])-1</f>
        <v>1.115966911190891E-2</v>
      </c>
      <c r="AD722" s="1">
        <f>(Table2[[#This Row],[Day High]]/Table2[[#This Row],[Close Price]])-1</f>
        <v>2.5700393609632055E-2</v>
      </c>
      <c r="AE722" s="1">
        <f>(Table2[[#This Row],[Close Price]]/Table2[[#This Row],[Current Week Low]])-1</f>
        <v>2.7273448029810465E-2</v>
      </c>
      <c r="AF722" s="1">
        <f>(Table2[[#This Row],[Current Week High]]/Table2[[#This Row],[Close Price]])-1</f>
        <v>2.5700393609632055E-2</v>
      </c>
      <c r="AG722" s="1">
        <f>(Table2[[#This Row],[Close Price]]/Table2[[#This Row],[Current Month Low]])-1</f>
        <v>2.7273448029810465E-2</v>
      </c>
      <c r="AH722" s="1">
        <f>(Table2[[#This Row],[Current Month High]]/Table2[[#This Row],[Close Price]])-1</f>
        <v>3.8048931079725401E-2</v>
      </c>
      <c r="AI722">
        <v>37.454657713976999</v>
      </c>
      <c r="AJ722">
        <v>18.328767123287601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</v>
      </c>
      <c r="AM722" t="s">
        <v>3202</v>
      </c>
      <c r="AN722">
        <v>-7.16</v>
      </c>
      <c r="AO722" t="s">
        <v>3202</v>
      </c>
      <c r="AP722">
        <v>-9.8827556622243004E-2</v>
      </c>
      <c r="AQ722">
        <f>(Table2[[#This Row],[Sharpe Ratio]]-AVERAGE(Table2[Sharpe Ratio]))/_xlfn.STDEV.P(Table2[Sharpe Ratio])</f>
        <v>-1.9112697022386054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712</v>
      </c>
      <c r="AT722">
        <f>_xlfn.RANK.AVG(Table2[[#This Row],[6M Return vs Nifty Z-Score]],Table2[6M Return vs Nifty Z-Score])</f>
        <v>586</v>
      </c>
      <c r="AU722">
        <f>_xlfn.RANK.AVG(Table2[[#This Row],[Sharpe Ratio Z-Score]],Table2[Sharpe Ratio Z-Score])</f>
        <v>721</v>
      </c>
      <c r="AV722">
        <f>(Table2[[#This Row],[Rank 1Y]]+Table2[[#This Row],[Rank 6M]]+Table2[[#This Row],[Rank Sharpe]])/3</f>
        <v>673</v>
      </c>
    </row>
    <row r="723" spans="1:48" x14ac:dyDescent="0.3">
      <c r="A723" t="s">
        <v>572</v>
      </c>
      <c r="B723" t="s">
        <v>573</v>
      </c>
      <c r="C723" t="s">
        <v>3167</v>
      </c>
      <c r="D723" t="s">
        <v>78</v>
      </c>
      <c r="E723">
        <v>35396.801759315</v>
      </c>
      <c r="F723">
        <v>1887.35</v>
      </c>
      <c r="G723">
        <v>-46.113955965750797</v>
      </c>
      <c r="H723">
        <f>(Table2[[#This Row],[1Y Return vs Nifty]]-AVERAGE(Table2[1Y Return vs Nifty]))/_xlfn.STDEV.P(Table2[1Y Return vs Nifty])</f>
        <v>-1.233866552340217</v>
      </c>
      <c r="I723">
        <v>4.2229471841053003</v>
      </c>
      <c r="J723">
        <f>(Table2[[#This Row],[1M Return vs Nifty]]-AVERAGE(Table2[1M Return vs Nifty]))/_xlfn.STDEV.P(Table2[1M Return vs Nifty])</f>
        <v>0.43960920607898452</v>
      </c>
      <c r="K723">
        <v>-14.8114656252966</v>
      </c>
      <c r="L723">
        <f>(Table2[[#This Row],[6M Return vs Nifty]]-AVERAGE(Table2[6M Return vs Nifty]))/_xlfn.STDEV.P(Table2[6M Return vs Nifty])</f>
        <v>-0.91815438742077859</v>
      </c>
      <c r="M723">
        <v>-2.7206056584772198</v>
      </c>
      <c r="N723">
        <f>(Table2[[#This Row],[1W Return vs Nifty]]-AVERAGE(Table2[1W Return vs Nifty]))/_xlfn.STDEV.P(Table2[1W Return vs Nifty])</f>
        <v>-0.16932389207329826</v>
      </c>
      <c r="O723">
        <v>1859.68</v>
      </c>
      <c r="P723">
        <v>1839.3266005217799</v>
      </c>
      <c r="Q723">
        <v>1921.6267432502</v>
      </c>
      <c r="R723">
        <v>57.689460176283397</v>
      </c>
      <c r="S723" s="1">
        <f>(Table2[[#This Row],[Close Price]]-Table2[[#This Row],[20D EMA]])/Table2[[#This Row],[20D EMA]]</f>
        <v>1.4878903897444638E-2</v>
      </c>
      <c r="T723" s="1">
        <f>(Table2[[#This Row],[Close Price]]-Table2[[#This Row],[50D EMA]])/Table2[[#This Row],[50D EMA]]</f>
        <v>2.6109229032297308E-2</v>
      </c>
      <c r="U723" s="1">
        <f>(Table2[[#This Row],[Close Price]]-Table2[[#This Row],[200D EMA]])/Table2[[#This Row],[200D EMA]]</f>
        <v>-1.7837357525647822E-2</v>
      </c>
      <c r="V723">
        <v>0.77310231377460403</v>
      </c>
      <c r="W723">
        <v>1875.05</v>
      </c>
      <c r="X723">
        <v>1905</v>
      </c>
      <c r="Y723">
        <v>1833.1</v>
      </c>
      <c r="Z723">
        <v>1912.45</v>
      </c>
      <c r="AA723">
        <v>1833.1</v>
      </c>
      <c r="AB723">
        <v>1945.85</v>
      </c>
      <c r="AC723" s="1">
        <f>(Table2[[#This Row],[Close Price]]/Table2[[#This Row],[Day Low]])-1</f>
        <v>6.5598250713314599E-3</v>
      </c>
      <c r="AD723" s="1">
        <f>(Table2[[#This Row],[Day High]]/Table2[[#This Row],[Close Price]])-1</f>
        <v>9.3517365618460691E-3</v>
      </c>
      <c r="AE723" s="1">
        <f>(Table2[[#This Row],[Close Price]]/Table2[[#This Row],[Current Week Low]])-1</f>
        <v>2.9594675685996386E-2</v>
      </c>
      <c r="AF723" s="1">
        <f>(Table2[[#This Row],[Current Week High]]/Table2[[#This Row],[Close Price]])-1</f>
        <v>1.3299070124778156E-2</v>
      </c>
      <c r="AG723" s="1">
        <f>(Table2[[#This Row],[Close Price]]/Table2[[#This Row],[Current Month Low]])-1</f>
        <v>2.9594675685996386E-2</v>
      </c>
      <c r="AH723" s="1">
        <f>(Table2[[#This Row],[Current Month High]]/Table2[[#This Row],[Close Price]])-1</f>
        <v>3.0995840729064472E-2</v>
      </c>
      <c r="AI723">
        <v>28.7890428378414</v>
      </c>
      <c r="AJ723">
        <v>14.2878769528884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-0.01</v>
      </c>
      <c r="AM723" t="s">
        <v>3202</v>
      </c>
      <c r="AN723">
        <v>3.6</v>
      </c>
      <c r="AO723" t="s">
        <v>3203</v>
      </c>
      <c r="AP723">
        <v>-6.0271014165283E-2</v>
      </c>
      <c r="AQ723">
        <f>(Table2[[#This Row],[Sharpe Ratio]]-AVERAGE(Table2[Sharpe Ratio]))/_xlfn.STDEV.P(Table2[Sharpe Ratio])</f>
        <v>-1.4610726655778958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710</v>
      </c>
      <c r="AT723">
        <f>_xlfn.RANK.AVG(Table2[[#This Row],[6M Return vs Nifty Z-Score]],Table2[6M Return vs Nifty Z-Score])</f>
        <v>629</v>
      </c>
      <c r="AU723">
        <f>_xlfn.RANK.AVG(Table2[[#This Row],[Sharpe Ratio Z-Score]],Table2[Sharpe Ratio Z-Score])</f>
        <v>681</v>
      </c>
      <c r="AV723">
        <f>(Table2[[#This Row],[Rank 1Y]]+Table2[[#This Row],[Rank 6M]]+Table2[[#This Row],[Rank Sharpe]])/3</f>
        <v>673.33333333333337</v>
      </c>
    </row>
    <row r="724" spans="1:48" x14ac:dyDescent="0.3">
      <c r="A724" t="s">
        <v>1077</v>
      </c>
      <c r="B724" t="s">
        <v>1078</v>
      </c>
      <c r="C724" t="s">
        <v>3157</v>
      </c>
      <c r="D724" t="s">
        <v>21</v>
      </c>
      <c r="E724">
        <v>12300.5955765</v>
      </c>
      <c r="F724">
        <v>822.5</v>
      </c>
      <c r="G724">
        <v>-38.831191351039998</v>
      </c>
      <c r="H724">
        <f>(Table2[[#This Row],[1Y Return vs Nifty]]-AVERAGE(Table2[1Y Return vs Nifty]))/_xlfn.STDEV.P(Table2[1Y Return vs Nifty])</f>
        <v>-1.1135564358398893</v>
      </c>
      <c r="I724">
        <v>0.19159040591871701</v>
      </c>
      <c r="J724">
        <f>(Table2[[#This Row],[1M Return vs Nifty]]-AVERAGE(Table2[1M Return vs Nifty]))/_xlfn.STDEV.P(Table2[1M Return vs Nifty])</f>
        <v>5.828495658577168E-2</v>
      </c>
      <c r="K724">
        <v>-11.6097872976751</v>
      </c>
      <c r="L724">
        <f>(Table2[[#This Row],[6M Return vs Nifty]]-AVERAGE(Table2[6M Return vs Nifty]))/_xlfn.STDEV.P(Table2[6M Return vs Nifty])</f>
        <v>-0.8187617889273584</v>
      </c>
      <c r="M724">
        <v>-0.61632520350153297</v>
      </c>
      <c r="N724">
        <f>(Table2[[#This Row],[1W Return vs Nifty]]-AVERAGE(Table2[1W Return vs Nifty]))/_xlfn.STDEV.P(Table2[1W Return vs Nifty])</f>
        <v>0.31790934501242701</v>
      </c>
      <c r="O724">
        <v>803.99</v>
      </c>
      <c r="P724">
        <v>806.44394920965999</v>
      </c>
      <c r="Q724">
        <v>830.87808115530299</v>
      </c>
      <c r="R724">
        <v>66.873900599901006</v>
      </c>
      <c r="S724" s="1">
        <f>(Table2[[#This Row],[Close Price]]-Table2[[#This Row],[20D EMA]])/Table2[[#This Row],[20D EMA]]</f>
        <v>2.3022674411373265E-2</v>
      </c>
      <c r="T724" s="1">
        <f>(Table2[[#This Row],[Close Price]]-Table2[[#This Row],[50D EMA]])/Table2[[#This Row],[50D EMA]]</f>
        <v>1.990969218142865E-2</v>
      </c>
      <c r="U724" s="1">
        <f>(Table2[[#This Row],[Close Price]]-Table2[[#This Row],[200D EMA]])/Table2[[#This Row],[200D EMA]]</f>
        <v>-1.0083406152264366E-2</v>
      </c>
      <c r="V724">
        <v>0.51557585811114504</v>
      </c>
      <c r="W724">
        <v>808.15</v>
      </c>
      <c r="X724">
        <v>833</v>
      </c>
      <c r="Y724">
        <v>794.6</v>
      </c>
      <c r="Z724">
        <v>833</v>
      </c>
      <c r="AA724">
        <v>792</v>
      </c>
      <c r="AB724">
        <v>833</v>
      </c>
      <c r="AC724" s="1">
        <f>(Table2[[#This Row],[Close Price]]/Table2[[#This Row],[Day Low]])-1</f>
        <v>1.7756604590732028E-2</v>
      </c>
      <c r="AD724" s="1">
        <f>(Table2[[#This Row],[Day High]]/Table2[[#This Row],[Close Price]])-1</f>
        <v>1.2765957446808418E-2</v>
      </c>
      <c r="AE724" s="1">
        <f>(Table2[[#This Row],[Close Price]]/Table2[[#This Row],[Current Week Low]])-1</f>
        <v>3.5112006040775245E-2</v>
      </c>
      <c r="AF724" s="1">
        <f>(Table2[[#This Row],[Current Week High]]/Table2[[#This Row],[Close Price]])-1</f>
        <v>1.2765957446808418E-2</v>
      </c>
      <c r="AG724" s="1">
        <f>(Table2[[#This Row],[Close Price]]/Table2[[#This Row],[Current Month Low]])-1</f>
        <v>3.8510101010100994E-2</v>
      </c>
      <c r="AH724" s="1">
        <f>(Table2[[#This Row],[Current Month High]]/Table2[[#This Row],[Close Price]])-1</f>
        <v>1.2765957446808418E-2</v>
      </c>
      <c r="AI724">
        <v>17.689969604863201</v>
      </c>
      <c r="AJ724">
        <v>10.998650472334599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-0.19</v>
      </c>
      <c r="AM724" t="s">
        <v>3202</v>
      </c>
      <c r="AN724">
        <v>2.0499999999999998</v>
      </c>
      <c r="AO724" t="s">
        <v>3203</v>
      </c>
      <c r="AP724">
        <v>-0.149235408153715</v>
      </c>
      <c r="AQ724">
        <f>(Table2[[#This Row],[Sharpe Ratio]]-AVERAGE(Table2[Sharpe Ratio]))/_xlfn.STDEV.P(Table2[Sharpe Ratio])</f>
        <v>-2.4998459577271266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692</v>
      </c>
      <c r="AT724">
        <f>_xlfn.RANK.AVG(Table2[[#This Row],[6M Return vs Nifty Z-Score]],Table2[6M Return vs Nifty Z-Score])</f>
        <v>593</v>
      </c>
      <c r="AU724">
        <f>_xlfn.RANK.AVG(Table2[[#This Row],[Sharpe Ratio Z-Score]],Table2[Sharpe Ratio Z-Score])</f>
        <v>738</v>
      </c>
      <c r="AV724">
        <f>(Table2[[#This Row],[Rank 1Y]]+Table2[[#This Row],[Rank 6M]]+Table2[[#This Row],[Rank Sharpe]])/3</f>
        <v>674.33333333333337</v>
      </c>
    </row>
    <row r="725" spans="1:48" x14ac:dyDescent="0.3">
      <c r="A725" t="s">
        <v>2078</v>
      </c>
      <c r="B725" t="s">
        <v>2079</v>
      </c>
      <c r="C725" t="s">
        <v>3158</v>
      </c>
      <c r="D725" t="s">
        <v>51</v>
      </c>
      <c r="E725">
        <v>3095.5239654000002</v>
      </c>
      <c r="F725">
        <v>307.55</v>
      </c>
      <c r="G725">
        <v>-75.146125030171405</v>
      </c>
      <c r="H725">
        <f>(Table2[[#This Row],[1Y Return vs Nifty]]-AVERAGE(Table2[1Y Return vs Nifty]))/_xlfn.STDEV.P(Table2[1Y Return vs Nifty])</f>
        <v>-1.7134733812280072</v>
      </c>
      <c r="I725">
        <v>-2.0593477356220902</v>
      </c>
      <c r="J725">
        <f>(Table2[[#This Row],[1M Return vs Nifty]]-AVERAGE(Table2[1M Return vs Nifty]))/_xlfn.STDEV.P(Table2[1M Return vs Nifty])</f>
        <v>-0.15463028379263008</v>
      </c>
      <c r="K725">
        <v>-49.037884533122302</v>
      </c>
      <c r="L725">
        <f>(Table2[[#This Row],[6M Return vs Nifty]]-AVERAGE(Table2[6M Return vs Nifty]))/_xlfn.STDEV.P(Table2[6M Return vs Nifty])</f>
        <v>-1.9806760914360382</v>
      </c>
      <c r="M725">
        <v>-2.20884810110261</v>
      </c>
      <c r="N725">
        <f>(Table2[[#This Row],[1W Return vs Nifty]]-AVERAGE(Table2[1W Return vs Nifty]))/_xlfn.STDEV.P(Table2[1W Return vs Nifty])</f>
        <v>-5.0829567472637609E-2</v>
      </c>
      <c r="O725">
        <v>318.42</v>
      </c>
      <c r="P725">
        <v>358.20979776306802</v>
      </c>
      <c r="Q725">
        <v>451.728698581309</v>
      </c>
      <c r="R725">
        <v>40.823534366160402</v>
      </c>
      <c r="S725" s="1">
        <f>(Table2[[#This Row],[Close Price]]-Table2[[#This Row],[20D EMA]])/Table2[[#This Row],[20D EMA]]</f>
        <v>-3.4137302933232846E-2</v>
      </c>
      <c r="T725" s="1">
        <f>(Table2[[#This Row],[Close Price]]-Table2[[#This Row],[50D EMA]])/Table2[[#This Row],[50D EMA]]</f>
        <v>-0.14142493611125651</v>
      </c>
      <c r="U725" s="1">
        <f>(Table2[[#This Row],[Close Price]]-Table2[[#This Row],[200D EMA]])/Table2[[#This Row],[200D EMA]]</f>
        <v>-0.31917099585240877</v>
      </c>
      <c r="V725">
        <v>0.50931752956426601</v>
      </c>
      <c r="W725">
        <v>306.14999999999998</v>
      </c>
      <c r="X725">
        <v>313.85000000000002</v>
      </c>
      <c r="Y725">
        <v>306</v>
      </c>
      <c r="Z725">
        <v>319.5</v>
      </c>
      <c r="AA725">
        <v>306</v>
      </c>
      <c r="AB725">
        <v>325</v>
      </c>
      <c r="AC725" s="1">
        <f>(Table2[[#This Row],[Close Price]]/Table2[[#This Row],[Day Low]])-1</f>
        <v>4.5729217703740499E-3</v>
      </c>
      <c r="AD725" s="1">
        <f>(Table2[[#This Row],[Day High]]/Table2[[#This Row],[Close Price]])-1</f>
        <v>2.048447406925713E-2</v>
      </c>
      <c r="AE725" s="1">
        <f>(Table2[[#This Row],[Close Price]]/Table2[[#This Row],[Current Week Low]])-1</f>
        <v>5.065359477124165E-3</v>
      </c>
      <c r="AF725" s="1">
        <f>(Table2[[#This Row],[Current Week High]]/Table2[[#This Row],[Close Price]])-1</f>
        <v>3.8855470655178026E-2</v>
      </c>
      <c r="AG725" s="1">
        <f>(Table2[[#This Row],[Close Price]]/Table2[[#This Row],[Current Month Low]])-1</f>
        <v>5.065359477124165E-3</v>
      </c>
      <c r="AH725" s="1">
        <f>(Table2[[#This Row],[Current Month High]]/Table2[[#This Row],[Close Price]])-1</f>
        <v>5.6738741668021397E-2</v>
      </c>
      <c r="AI725">
        <v>119.427735327588</v>
      </c>
      <c r="AJ725">
        <v>9.3705547652915993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-0.34</v>
      </c>
      <c r="AM725" t="s">
        <v>3202</v>
      </c>
      <c r="AN725">
        <v>-0.03</v>
      </c>
      <c r="AO725" t="s">
        <v>3202</v>
      </c>
      <c r="AQ725">
        <f>(Table2[[#This Row],[Sharpe Ratio]]-AVERAGE(Table2[Sharpe Ratio]))/_xlfn.STDEV.P(Table2[Sharpe Ratio])</f>
        <v>-0.7573313484192038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737</v>
      </c>
      <c r="AT725">
        <f>_xlfn.RANK.AVG(Table2[[#This Row],[6M Return vs Nifty Z-Score]],Table2[6M Return vs Nifty Z-Score])</f>
        <v>736</v>
      </c>
      <c r="AU725">
        <f>_xlfn.RANK.AVG(Table2[[#This Row],[Sharpe Ratio Z-Score]],Table2[Sharpe Ratio Z-Score])</f>
        <v>563.5</v>
      </c>
      <c r="AV725">
        <f>(Table2[[#This Row],[Rank 1Y]]+Table2[[#This Row],[Rank 6M]]+Table2[[#This Row],[Rank Sharpe]])/3</f>
        <v>678.83333333333337</v>
      </c>
    </row>
    <row r="726" spans="1:48" x14ac:dyDescent="0.3">
      <c r="A726" t="s">
        <v>2001</v>
      </c>
      <c r="B726" t="s">
        <v>2002</v>
      </c>
      <c r="C726" t="s">
        <v>3166</v>
      </c>
      <c r="D726" t="s">
        <v>1435</v>
      </c>
      <c r="E726">
        <v>3451.0338981360001</v>
      </c>
      <c r="F726">
        <v>128.88</v>
      </c>
      <c r="G726">
        <v>-54.725270427100803</v>
      </c>
      <c r="H726">
        <f>(Table2[[#This Row],[1Y Return vs Nifty]]-AVERAGE(Table2[1Y Return vs Nifty]))/_xlfn.STDEV.P(Table2[1Y Return vs Nifty])</f>
        <v>-1.3761241016194088</v>
      </c>
      <c r="I726">
        <v>-2.5401784692503999</v>
      </c>
      <c r="J726">
        <f>(Table2[[#This Row],[1M Return vs Nifty]]-AVERAGE(Table2[1M Return vs Nifty]))/_xlfn.STDEV.P(Table2[1M Return vs Nifty])</f>
        <v>-0.20011184960843545</v>
      </c>
      <c r="K726">
        <v>-13.607484405726799</v>
      </c>
      <c r="L726">
        <f>(Table2[[#This Row],[6M Return vs Nifty]]-AVERAGE(Table2[6M Return vs Nifty]))/_xlfn.STDEV.P(Table2[6M Return vs Nifty])</f>
        <v>-0.88077810857417149</v>
      </c>
      <c r="M726">
        <v>-2.6054243848457102</v>
      </c>
      <c r="N726">
        <f>(Table2[[#This Row],[1W Return vs Nifty]]-AVERAGE(Table2[1W Return vs Nifty]))/_xlfn.STDEV.P(Table2[1W Return vs Nifty])</f>
        <v>-0.14265437439069187</v>
      </c>
      <c r="O726">
        <v>131.26</v>
      </c>
      <c r="P726">
        <v>131.205926677208</v>
      </c>
      <c r="Q726">
        <v>137.72556347206199</v>
      </c>
      <c r="R726">
        <v>37.844377524241096</v>
      </c>
      <c r="S726" s="1">
        <f>(Table2[[#This Row],[Close Price]]-Table2[[#This Row],[20D EMA]])/Table2[[#This Row],[20D EMA]]</f>
        <v>-1.8131951851287489E-2</v>
      </c>
      <c r="T726" s="1">
        <f>(Table2[[#This Row],[Close Price]]-Table2[[#This Row],[50D EMA]])/Table2[[#This Row],[50D EMA]]</f>
        <v>-1.7727298881324415E-2</v>
      </c>
      <c r="U726" s="1">
        <f>(Table2[[#This Row],[Close Price]]-Table2[[#This Row],[200D EMA]])/Table2[[#This Row],[200D EMA]]</f>
        <v>-6.4226010401157982E-2</v>
      </c>
      <c r="V726">
        <v>0.56520726603646598</v>
      </c>
      <c r="W726">
        <v>128.71</v>
      </c>
      <c r="X726">
        <v>130.55000000000001</v>
      </c>
      <c r="Y726">
        <v>128.71</v>
      </c>
      <c r="Z726">
        <v>137</v>
      </c>
      <c r="AA726">
        <v>128.71</v>
      </c>
      <c r="AB726">
        <v>139.69999999999999</v>
      </c>
      <c r="AC726" s="1">
        <f>(Table2[[#This Row],[Close Price]]/Table2[[#This Row],[Day Low]])-1</f>
        <v>1.3207986947401107E-3</v>
      </c>
      <c r="AD726" s="1">
        <f>(Table2[[#This Row],[Day High]]/Table2[[#This Row],[Close Price]])-1</f>
        <v>1.2957790192427154E-2</v>
      </c>
      <c r="AE726" s="1">
        <f>(Table2[[#This Row],[Close Price]]/Table2[[#This Row],[Current Week Low]])-1</f>
        <v>1.3207986947401107E-3</v>
      </c>
      <c r="AF726" s="1">
        <f>(Table2[[#This Row],[Current Week High]]/Table2[[#This Row],[Close Price]])-1</f>
        <v>6.3004345127250172E-2</v>
      </c>
      <c r="AG726" s="1">
        <f>(Table2[[#This Row],[Close Price]]/Table2[[#This Row],[Current Month Low]])-1</f>
        <v>1.3207986947401107E-3</v>
      </c>
      <c r="AH726" s="1">
        <f>(Table2[[#This Row],[Current Month High]]/Table2[[#This Row],[Close Price]])-1</f>
        <v>8.3954065797641197E-2</v>
      </c>
      <c r="AI726">
        <v>44.514276846679003</v>
      </c>
      <c r="AJ726">
        <v>23.389181426519801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</v>
      </c>
      <c r="AM726" t="s">
        <v>3202</v>
      </c>
      <c r="AN726">
        <v>-4.92</v>
      </c>
      <c r="AO726" t="s">
        <v>3202</v>
      </c>
      <c r="AP726">
        <v>-7.3425640070494E-2</v>
      </c>
      <c r="AQ726">
        <f>(Table2[[#This Row],[Sharpe Ratio]]-AVERAGE(Table2[Sharpe Ratio]))/_xlfn.STDEV.P(Table2[Sharpe Ratio])</f>
        <v>-1.6146697783770274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615</v>
      </c>
      <c r="AU726">
        <f>_xlfn.RANK.AVG(Table2[[#This Row],[Sharpe Ratio Z-Score]],Table2[Sharpe Ratio Z-Score])</f>
        <v>700</v>
      </c>
      <c r="AV726">
        <f>(Table2[[#This Row],[Rank 1Y]]+Table2[[#This Row],[Rank 6M]]+Table2[[#This Row],[Rank Sharpe]])/3</f>
        <v>680</v>
      </c>
    </row>
    <row r="727" spans="1:48" x14ac:dyDescent="0.3">
      <c r="A727" t="s">
        <v>1446</v>
      </c>
      <c r="B727" t="s">
        <v>1447</v>
      </c>
      <c r="C727" t="s">
        <v>3158</v>
      </c>
      <c r="D727" t="s">
        <v>24</v>
      </c>
      <c r="E727">
        <v>7511.40122048999</v>
      </c>
      <c r="F727">
        <v>474.35</v>
      </c>
      <c r="G727">
        <v>-44.341103808729898</v>
      </c>
      <c r="H727">
        <f>(Table2[[#This Row],[1Y Return vs Nifty]]-AVERAGE(Table2[1Y Return vs Nifty]))/_xlfn.STDEV.P(Table2[1Y Return vs Nifty])</f>
        <v>-1.2045793158533746</v>
      </c>
      <c r="I727">
        <v>1.7950257733669099</v>
      </c>
      <c r="J727">
        <f>(Table2[[#This Row],[1M Return vs Nifty]]-AVERAGE(Table2[1M Return vs Nifty]))/_xlfn.STDEV.P(Table2[1M Return vs Nifty])</f>
        <v>0.2099531967701827</v>
      </c>
      <c r="K727">
        <v>-12.345234357134601</v>
      </c>
      <c r="L727">
        <f>(Table2[[#This Row],[6M Return vs Nifty]]-AVERAGE(Table2[6M Return vs Nifty]))/_xlfn.STDEV.P(Table2[6M Return vs Nifty])</f>
        <v>-0.84159293772309907</v>
      </c>
      <c r="M727">
        <v>0.76650152867427301</v>
      </c>
      <c r="N727">
        <f>(Table2[[#This Row],[1W Return vs Nifty]]-AVERAGE(Table2[1W Return vs Nifty]))/_xlfn.STDEV.P(Table2[1W Return vs Nifty])</f>
        <v>0.63809439613218288</v>
      </c>
      <c r="O727">
        <v>470.12</v>
      </c>
      <c r="P727">
        <v>467.40451373637302</v>
      </c>
      <c r="Q727">
        <v>478.12031257075199</v>
      </c>
      <c r="R727">
        <v>52.8291569438775</v>
      </c>
      <c r="S727" s="1">
        <f>(Table2[[#This Row],[Close Price]]-Table2[[#This Row],[20D EMA]])/Table2[[#This Row],[20D EMA]]</f>
        <v>8.9977027142006689E-3</v>
      </c>
      <c r="T727" s="1">
        <f>(Table2[[#This Row],[Close Price]]-Table2[[#This Row],[50D EMA]])/Table2[[#This Row],[50D EMA]]</f>
        <v>1.485969018164942E-2</v>
      </c>
      <c r="U727" s="1">
        <f>(Table2[[#This Row],[Close Price]]-Table2[[#This Row],[200D EMA]])/Table2[[#This Row],[200D EMA]]</f>
        <v>-7.8856983726121026E-3</v>
      </c>
      <c r="V727">
        <v>0.77116937206062897</v>
      </c>
      <c r="W727">
        <v>472.55</v>
      </c>
      <c r="X727">
        <v>483.8</v>
      </c>
      <c r="Y727">
        <v>472.55</v>
      </c>
      <c r="Z727">
        <v>489</v>
      </c>
      <c r="AA727">
        <v>464</v>
      </c>
      <c r="AB727">
        <v>489</v>
      </c>
      <c r="AC727" s="1">
        <f>(Table2[[#This Row],[Close Price]]/Table2[[#This Row],[Day Low]])-1</f>
        <v>3.8091207279653538E-3</v>
      </c>
      <c r="AD727" s="1">
        <f>(Table2[[#This Row],[Day High]]/Table2[[#This Row],[Close Price]])-1</f>
        <v>1.9921998524296436E-2</v>
      </c>
      <c r="AE727" s="1">
        <f>(Table2[[#This Row],[Close Price]]/Table2[[#This Row],[Current Week Low]])-1</f>
        <v>3.8091207279653538E-3</v>
      </c>
      <c r="AF727" s="1">
        <f>(Table2[[#This Row],[Current Week High]]/Table2[[#This Row],[Close Price]])-1</f>
        <v>3.0884368082639391E-2</v>
      </c>
      <c r="AG727" s="1">
        <f>(Table2[[#This Row],[Close Price]]/Table2[[#This Row],[Current Month Low]])-1</f>
        <v>2.2306034482758585E-2</v>
      </c>
      <c r="AH727" s="1">
        <f>(Table2[[#This Row],[Current Month High]]/Table2[[#This Row],[Close Price]])-1</f>
        <v>3.0884368082639391E-2</v>
      </c>
      <c r="AI727">
        <v>26.488879519342198</v>
      </c>
      <c r="AJ727">
        <v>8.2867252596735508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0.01</v>
      </c>
      <c r="AM727" t="s">
        <v>3203</v>
      </c>
      <c r="AN727">
        <v>1.39</v>
      </c>
      <c r="AO727" t="s">
        <v>3203</v>
      </c>
      <c r="AP727">
        <v>-0.117708000369383</v>
      </c>
      <c r="AQ727">
        <f>(Table2[[#This Row],[Sharpe Ratio]]-AVERAGE(Table2[Sharpe Ratio]))/_xlfn.STDEV.P(Table2[Sharpe Ratio])</f>
        <v>-2.1317230749778742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706</v>
      </c>
      <c r="AT727">
        <f>_xlfn.RANK.AVG(Table2[[#This Row],[6M Return vs Nifty Z-Score]],Table2[6M Return vs Nifty Z-Score])</f>
        <v>602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680.33333333333337</v>
      </c>
    </row>
    <row r="728" spans="1:48" x14ac:dyDescent="0.3">
      <c r="A728" t="s">
        <v>867</v>
      </c>
      <c r="B728" t="s">
        <v>868</v>
      </c>
      <c r="C728" t="s">
        <v>3168</v>
      </c>
      <c r="D728" t="s">
        <v>588</v>
      </c>
      <c r="E728">
        <v>18364.014915200001</v>
      </c>
      <c r="F728">
        <v>1428.8</v>
      </c>
      <c r="G728">
        <v>-42.982619514393598</v>
      </c>
      <c r="H728">
        <f>(Table2[[#This Row],[1Y Return vs Nifty]]-AVERAGE(Table2[1Y Return vs Nifty]))/_xlfn.STDEV.P(Table2[1Y Return vs Nifty])</f>
        <v>-1.1821373707456986</v>
      </c>
      <c r="I728">
        <v>-5.3854099238538797</v>
      </c>
      <c r="J728">
        <f>(Table2[[#This Row],[1M Return vs Nifty]]-AVERAGE(Table2[1M Return vs Nifty]))/_xlfn.STDEV.P(Table2[1M Return vs Nifty])</f>
        <v>-0.46924103086368463</v>
      </c>
      <c r="K728">
        <v>-13.5469656053784</v>
      </c>
      <c r="L728">
        <f>(Table2[[#This Row],[6M Return vs Nifty]]-AVERAGE(Table2[6M Return vs Nifty]))/_xlfn.STDEV.P(Table2[6M Return vs Nifty])</f>
        <v>-0.87889936867315199</v>
      </c>
      <c r="M728">
        <v>-3.38642862210913</v>
      </c>
      <c r="N728">
        <f>(Table2[[#This Row],[1W Return vs Nifty]]-AVERAGE(Table2[1W Return vs Nifty]))/_xlfn.STDEV.P(Table2[1W Return vs Nifty])</f>
        <v>-0.32349111685044191</v>
      </c>
      <c r="O728">
        <v>1444.69</v>
      </c>
      <c r="P728">
        <v>1461.4411012998801</v>
      </c>
      <c r="Q728">
        <v>1479.1366854273101</v>
      </c>
      <c r="R728">
        <v>44.639389710574001</v>
      </c>
      <c r="S728" s="1">
        <f>(Table2[[#This Row],[Close Price]]-Table2[[#This Row],[20D EMA]])/Table2[[#This Row],[20D EMA]]</f>
        <v>-1.0998899417868262E-2</v>
      </c>
      <c r="T728" s="1">
        <f>(Table2[[#This Row],[Close Price]]-Table2[[#This Row],[50D EMA]])/Table2[[#This Row],[50D EMA]]</f>
        <v>-2.2334872935246903E-2</v>
      </c>
      <c r="U728" s="1">
        <f>(Table2[[#This Row],[Close Price]]-Table2[[#This Row],[200D EMA]])/Table2[[#This Row],[200D EMA]]</f>
        <v>-3.4031124995570178E-2</v>
      </c>
      <c r="V728">
        <v>0.64012050904074402</v>
      </c>
      <c r="W728">
        <v>1419.95</v>
      </c>
      <c r="X728">
        <v>1431.75</v>
      </c>
      <c r="Y728">
        <v>1381</v>
      </c>
      <c r="Z728">
        <v>1445</v>
      </c>
      <c r="AA728">
        <v>1381</v>
      </c>
      <c r="AB728">
        <v>1476.95</v>
      </c>
      <c r="AC728" s="1">
        <f>(Table2[[#This Row],[Close Price]]/Table2[[#This Row],[Day Low]])-1</f>
        <v>6.2326138244304108E-3</v>
      </c>
      <c r="AD728" s="1">
        <f>(Table2[[#This Row],[Day High]]/Table2[[#This Row],[Close Price]])-1</f>
        <v>2.0646696528556774E-3</v>
      </c>
      <c r="AE728" s="1">
        <f>(Table2[[#This Row],[Close Price]]/Table2[[#This Row],[Current Week Low]])-1</f>
        <v>3.4612599565532198E-2</v>
      </c>
      <c r="AF728" s="1">
        <f>(Table2[[#This Row],[Current Week High]]/Table2[[#This Row],[Close Price]])-1</f>
        <v>1.1338185890257702E-2</v>
      </c>
      <c r="AG728" s="1">
        <f>(Table2[[#This Row],[Close Price]]/Table2[[#This Row],[Current Month Low]])-1</f>
        <v>3.4612599565532198E-2</v>
      </c>
      <c r="AH728" s="1">
        <f>(Table2[[#This Row],[Current Month High]]/Table2[[#This Row],[Close Price]])-1</f>
        <v>3.3699608062710107E-2</v>
      </c>
      <c r="AI728">
        <v>20.727183650615899</v>
      </c>
      <c r="AJ728">
        <v>12.592592592592499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-0.13</v>
      </c>
      <c r="AM728" t="s">
        <v>3202</v>
      </c>
      <c r="AN728">
        <v>-1.68</v>
      </c>
      <c r="AO728" t="s">
        <v>3202</v>
      </c>
      <c r="AP728">
        <v>-0.105040207617304</v>
      </c>
      <c r="AQ728">
        <f>(Table2[[#This Row],[Sharpe Ratio]]-AVERAGE(Table2[Sharpe Ratio]))/_xlfn.STDEV.P(Table2[Sharpe Ratio])</f>
        <v>-1.9838103630332244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703</v>
      </c>
      <c r="AT728">
        <f>_xlfn.RANK.AVG(Table2[[#This Row],[6M Return vs Nifty Z-Score]],Table2[6M Return vs Nifty Z-Score])</f>
        <v>613</v>
      </c>
      <c r="AU728">
        <f>_xlfn.RANK.AVG(Table2[[#This Row],[Sharpe Ratio Z-Score]],Table2[Sharpe Ratio Z-Score])</f>
        <v>726</v>
      </c>
      <c r="AV728">
        <f>(Table2[[#This Row],[Rank 1Y]]+Table2[[#This Row],[Rank 6M]]+Table2[[#This Row],[Rank Sharpe]])/3</f>
        <v>680.66666666666663</v>
      </c>
    </row>
    <row r="729" spans="1:48" x14ac:dyDescent="0.3">
      <c r="A729" t="s">
        <v>1467</v>
      </c>
      <c r="B729" t="s">
        <v>1468</v>
      </c>
      <c r="C729" t="s">
        <v>3162</v>
      </c>
      <c r="D729" t="s">
        <v>54</v>
      </c>
      <c r="E729">
        <v>7313.4185071679904</v>
      </c>
      <c r="F729">
        <v>225.36</v>
      </c>
      <c r="G729">
        <v>-32.773628987032801</v>
      </c>
      <c r="H729">
        <f>(Table2[[#This Row],[1Y Return vs Nifty]]-AVERAGE(Table2[1Y Return vs Nifty]))/_xlfn.STDEV.P(Table2[1Y Return vs Nifty])</f>
        <v>-1.0134864662229119</v>
      </c>
      <c r="I729">
        <v>-2.4020192742866802</v>
      </c>
      <c r="J729">
        <f>(Table2[[#This Row],[1M Return vs Nifty]]-AVERAGE(Table2[1M Return vs Nifty]))/_xlfn.STDEV.P(Table2[1M Return vs Nifty])</f>
        <v>-0.18704343263894427</v>
      </c>
      <c r="K729">
        <v>-53.749362226644699</v>
      </c>
      <c r="L729">
        <f>(Table2[[#This Row],[6M Return vs Nifty]]-AVERAGE(Table2[6M Return vs Nifty]))/_xlfn.STDEV.P(Table2[6M Return vs Nifty])</f>
        <v>-2.126938758320148</v>
      </c>
      <c r="M729">
        <v>-1.7750961909596901</v>
      </c>
      <c r="N729">
        <f>(Table2[[#This Row],[1W Return vs Nifty]]-AVERAGE(Table2[1W Return vs Nifty]))/_xlfn.STDEV.P(Table2[1W Return vs Nifty])</f>
        <v>4.9603027798268591E-2</v>
      </c>
      <c r="O729">
        <v>224.86</v>
      </c>
      <c r="P729">
        <v>228.010944283686</v>
      </c>
      <c r="Q729">
        <v>257.32929222116297</v>
      </c>
      <c r="R729">
        <v>49.930270061112601</v>
      </c>
      <c r="S729" s="1">
        <f>(Table2[[#This Row],[Close Price]]-Table2[[#This Row],[20D EMA]])/Table2[[#This Row],[20D EMA]]</f>
        <v>2.2236057991639243E-3</v>
      </c>
      <c r="T729" s="1">
        <f>(Table2[[#This Row],[Close Price]]-Table2[[#This Row],[50D EMA]])/Table2[[#This Row],[50D EMA]]</f>
        <v>-1.1626390531446347E-2</v>
      </c>
      <c r="U729" s="1">
        <f>(Table2[[#This Row],[Close Price]]-Table2[[#This Row],[200D EMA]])/Table2[[#This Row],[200D EMA]]</f>
        <v>-0.12423495182074643</v>
      </c>
      <c r="V729">
        <v>0.87559236806440399</v>
      </c>
      <c r="W729">
        <v>0</v>
      </c>
      <c r="X729">
        <v>0</v>
      </c>
      <c r="Y729">
        <v>221.1</v>
      </c>
      <c r="Z729">
        <v>236</v>
      </c>
      <c r="AA729">
        <v>219.79</v>
      </c>
      <c r="AB729">
        <v>236</v>
      </c>
      <c r="AC729" s="1" t="e">
        <f>(Table2[[#This Row],[Close Price]]/Table2[[#This Row],[Day Low]])-1</f>
        <v>#DIV/0!</v>
      </c>
      <c r="AD729" s="1">
        <f>(Table2[[#This Row],[Day High]]/Table2[[#This Row],[Close Price]])-1</f>
        <v>-1</v>
      </c>
      <c r="AE729" s="1">
        <f>(Table2[[#This Row],[Close Price]]/Table2[[#This Row],[Current Week Low]])-1</f>
        <v>1.9267299864314857E-2</v>
      </c>
      <c r="AF729" s="1">
        <f>(Table2[[#This Row],[Current Week High]]/Table2[[#This Row],[Close Price]])-1</f>
        <v>4.7213347532836236E-2</v>
      </c>
      <c r="AG729" s="1">
        <f>(Table2[[#This Row],[Close Price]]/Table2[[#This Row],[Current Month Low]])-1</f>
        <v>2.5342372264434365E-2</v>
      </c>
      <c r="AH729" s="1">
        <f>(Table2[[#This Row],[Current Month High]]/Table2[[#This Row],[Close Price]])-1</f>
        <v>4.7213347532836236E-2</v>
      </c>
      <c r="AI729">
        <v>109.797657082002</v>
      </c>
      <c r="AJ729">
        <v>14.9209586945436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3202</v>
      </c>
      <c r="AN729">
        <v>-3.24</v>
      </c>
      <c r="AO729" t="s">
        <v>3202</v>
      </c>
      <c r="AP729">
        <v>-2.5224600606517E-2</v>
      </c>
      <c r="AQ729">
        <f>(Table2[[#This Row],[Sharpe Ratio]]-AVERAGE(Table2[Sharpe Ratio]))/_xlfn.STDEV.P(Table2[Sharpe Ratio])</f>
        <v>-1.0518608814207804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671</v>
      </c>
      <c r="AT729">
        <f>_xlfn.RANK.AVG(Table2[[#This Row],[6M Return vs Nifty Z-Score]],Table2[6M Return vs Nifty Z-Score])</f>
        <v>737</v>
      </c>
      <c r="AU729">
        <f>_xlfn.RANK.AVG(Table2[[#This Row],[Sharpe Ratio Z-Score]],Table2[Sharpe Ratio Z-Score])</f>
        <v>636</v>
      </c>
      <c r="AV729">
        <f>(Table2[[#This Row],[Rank 1Y]]+Table2[[#This Row],[Rank 6M]]+Table2[[#This Row],[Rank Sharpe]])/3</f>
        <v>681.33333333333337</v>
      </c>
    </row>
    <row r="730" spans="1:48" x14ac:dyDescent="0.3">
      <c r="A730" t="s">
        <v>1821</v>
      </c>
      <c r="B730" t="s">
        <v>1822</v>
      </c>
      <c r="C730" t="s">
        <v>3158</v>
      </c>
      <c r="D730" t="s">
        <v>51</v>
      </c>
      <c r="E730">
        <v>4296.8479774400002</v>
      </c>
      <c r="F730">
        <v>602.6</v>
      </c>
      <c r="G730">
        <v>-47.854386249696503</v>
      </c>
      <c r="H730">
        <f>(Table2[[#This Row],[1Y Return vs Nifty]]-AVERAGE(Table2[1Y Return vs Nifty]))/_xlfn.STDEV.P(Table2[1Y Return vs Nifty])</f>
        <v>-1.2626181846254685</v>
      </c>
      <c r="I730">
        <v>-2.94381807057436</v>
      </c>
      <c r="J730">
        <f>(Table2[[#This Row],[1M Return vs Nifty]]-AVERAGE(Table2[1M Return vs Nifty]))/_xlfn.STDEV.P(Table2[1M Return vs Nifty])</f>
        <v>-0.23829194045860205</v>
      </c>
      <c r="K730">
        <v>-46.117328957375399</v>
      </c>
      <c r="L730">
        <f>(Table2[[#This Row],[6M Return vs Nifty]]-AVERAGE(Table2[6M Return vs Nifty]))/_xlfn.STDEV.P(Table2[6M Return vs Nifty])</f>
        <v>-1.8900106410022406</v>
      </c>
      <c r="M730">
        <v>-2.1739996839593001</v>
      </c>
      <c r="N730">
        <f>(Table2[[#This Row],[1W Return vs Nifty]]-AVERAGE(Table2[1W Return vs Nifty]))/_xlfn.STDEV.P(Table2[1W Return vs Nifty])</f>
        <v>-4.2760630153992625E-2</v>
      </c>
      <c r="O730">
        <v>616.6</v>
      </c>
      <c r="P730">
        <v>652.20827323016204</v>
      </c>
      <c r="Q730">
        <v>767.29407719616995</v>
      </c>
      <c r="R730">
        <v>38.159390241466902</v>
      </c>
      <c r="S730" s="1">
        <f>(Table2[[#This Row],[Close Price]]-Table2[[#This Row],[20D EMA]])/Table2[[#This Row],[20D EMA]]</f>
        <v>-2.2705157314304249E-2</v>
      </c>
      <c r="T730" s="1">
        <f>(Table2[[#This Row],[Close Price]]-Table2[[#This Row],[50D EMA]])/Table2[[#This Row],[50D EMA]]</f>
        <v>-7.6062011578708427E-2</v>
      </c>
      <c r="U730" s="1">
        <f>(Table2[[#This Row],[Close Price]]-Table2[[#This Row],[200D EMA]])/Table2[[#This Row],[200D EMA]]</f>
        <v>-0.21464270622026901</v>
      </c>
      <c r="V730">
        <v>0.51589515930809204</v>
      </c>
      <c r="W730">
        <v>601.54999999999995</v>
      </c>
      <c r="X730">
        <v>616.54999999999995</v>
      </c>
      <c r="Y730">
        <v>601.5</v>
      </c>
      <c r="Z730">
        <v>621.20000000000005</v>
      </c>
      <c r="AA730">
        <v>601.5</v>
      </c>
      <c r="AB730">
        <v>636.29999999999995</v>
      </c>
      <c r="AC730" s="1">
        <f>(Table2[[#This Row],[Close Price]]/Table2[[#This Row],[Day Low]])-1</f>
        <v>1.7454908153937687E-3</v>
      </c>
      <c r="AD730" s="1">
        <f>(Table2[[#This Row],[Day High]]/Table2[[#This Row],[Close Price]])-1</f>
        <v>2.3149684699634854E-2</v>
      </c>
      <c r="AE730" s="1">
        <f>(Table2[[#This Row],[Close Price]]/Table2[[#This Row],[Current Week Low]])-1</f>
        <v>1.8287614297589627E-3</v>
      </c>
      <c r="AF730" s="1">
        <f>(Table2[[#This Row],[Current Week High]]/Table2[[#This Row],[Close Price]])-1</f>
        <v>3.0866246266179953E-2</v>
      </c>
      <c r="AG730" s="1">
        <f>(Table2[[#This Row],[Close Price]]/Table2[[#This Row],[Current Month Low]])-1</f>
        <v>1.8287614297589627E-3</v>
      </c>
      <c r="AH730" s="1">
        <f>(Table2[[#This Row],[Current Month High]]/Table2[[#This Row],[Close Price]])-1</f>
        <v>5.5924327912379557E-2</v>
      </c>
      <c r="AI730">
        <v>106.30600730169201</v>
      </c>
      <c r="AJ730">
        <v>2.7713822802080501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3202</v>
      </c>
      <c r="AN730">
        <v>-3.29</v>
      </c>
      <c r="AO730" t="s">
        <v>3202</v>
      </c>
      <c r="AP730">
        <v>-1.0382053058357E-2</v>
      </c>
      <c r="AQ730">
        <f>(Table2[[#This Row],[Sharpe Ratio]]-AVERAGE(Table2[Sharpe Ratio]))/_xlfn.STDEV.P(Table2[Sharpe Ratio])</f>
        <v>-0.87855512066340991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714</v>
      </c>
      <c r="AT730">
        <f>_xlfn.RANK.AVG(Table2[[#This Row],[6M Return vs Nifty Z-Score]],Table2[6M Return vs Nifty Z-Score])</f>
        <v>735</v>
      </c>
      <c r="AU730">
        <f>_xlfn.RANK.AVG(Table2[[#This Row],[Sharpe Ratio Z-Score]],Table2[Sharpe Ratio Z-Score])</f>
        <v>602</v>
      </c>
      <c r="AV730">
        <f>(Table2[[#This Row],[Rank 1Y]]+Table2[[#This Row],[Rank 6M]]+Table2[[#This Row],[Rank Sharpe]])/3</f>
        <v>683.66666666666663</v>
      </c>
    </row>
    <row r="731" spans="1:48" x14ac:dyDescent="0.3">
      <c r="A731" t="s">
        <v>1199</v>
      </c>
      <c r="B731" t="s">
        <v>1200</v>
      </c>
      <c r="C731" t="s">
        <v>3168</v>
      </c>
      <c r="D731" t="s">
        <v>1201</v>
      </c>
      <c r="E731">
        <v>10087.113244800001</v>
      </c>
      <c r="F731">
        <v>928</v>
      </c>
      <c r="G731">
        <v>-43.481871796457497</v>
      </c>
      <c r="H731">
        <f>(Table2[[#This Row],[1Y Return vs Nifty]]-AVERAGE(Table2[1Y Return vs Nifty]))/_xlfn.STDEV.P(Table2[1Y Return vs Nifty])</f>
        <v>-1.1903849392716446</v>
      </c>
      <c r="I731">
        <v>-7.5139067171920102</v>
      </c>
      <c r="J731">
        <f>(Table2[[#This Row],[1M Return vs Nifty]]-AVERAGE(Table2[1M Return vs Nifty]))/_xlfn.STDEV.P(Table2[1M Return vs Nifty])</f>
        <v>-0.6705745984258874</v>
      </c>
      <c r="K731">
        <v>-19.6758759598304</v>
      </c>
      <c r="L731">
        <f>(Table2[[#This Row],[6M Return vs Nifty]]-AVERAGE(Table2[6M Return vs Nifty]))/_xlfn.STDEV.P(Table2[6M Return vs Nifty])</f>
        <v>-1.069164680714902</v>
      </c>
      <c r="M731">
        <v>-1.2482435545380901</v>
      </c>
      <c r="N731">
        <f>(Table2[[#This Row],[1W Return vs Nifty]]-AVERAGE(Table2[1W Return vs Nifty]))/_xlfn.STDEV.P(Table2[1W Return vs Nifty])</f>
        <v>0.17159252539772751</v>
      </c>
      <c r="O731">
        <v>935.89</v>
      </c>
      <c r="P731">
        <v>948.92801455927099</v>
      </c>
      <c r="Q731">
        <v>1004.1885509705</v>
      </c>
      <c r="R731">
        <v>43.218072214978903</v>
      </c>
      <c r="S731" s="1">
        <f>(Table2[[#This Row],[Close Price]]-Table2[[#This Row],[20D EMA]])/Table2[[#This Row],[20D EMA]]</f>
        <v>-8.4304779407836251E-3</v>
      </c>
      <c r="T731" s="1">
        <f>(Table2[[#This Row],[Close Price]]-Table2[[#This Row],[50D EMA]])/Table2[[#This Row],[50D EMA]]</f>
        <v>-2.2054375293146966E-2</v>
      </c>
      <c r="U731" s="1">
        <f>(Table2[[#This Row],[Close Price]]-Table2[[#This Row],[200D EMA]])/Table2[[#This Row],[200D EMA]]</f>
        <v>-7.5870762414954315E-2</v>
      </c>
      <c r="V731">
        <v>0.61634153234548705</v>
      </c>
      <c r="W731">
        <v>924.1</v>
      </c>
      <c r="X731">
        <v>932.9</v>
      </c>
      <c r="Y731">
        <v>921</v>
      </c>
      <c r="Z731">
        <v>945</v>
      </c>
      <c r="AA731">
        <v>917</v>
      </c>
      <c r="AB731">
        <v>965</v>
      </c>
      <c r="AC731" s="1">
        <f>(Table2[[#This Row],[Close Price]]/Table2[[#This Row],[Day Low]])-1</f>
        <v>4.2203224759225222E-3</v>
      </c>
      <c r="AD731" s="1">
        <f>(Table2[[#This Row],[Day High]]/Table2[[#This Row],[Close Price]])-1</f>
        <v>5.2801724137929718E-3</v>
      </c>
      <c r="AE731" s="1">
        <f>(Table2[[#This Row],[Close Price]]/Table2[[#This Row],[Current Week Low]])-1</f>
        <v>7.6004343105320338E-3</v>
      </c>
      <c r="AF731" s="1">
        <f>(Table2[[#This Row],[Current Week High]]/Table2[[#This Row],[Close Price]])-1</f>
        <v>1.8318965517241326E-2</v>
      </c>
      <c r="AG731" s="1">
        <f>(Table2[[#This Row],[Close Price]]/Table2[[#This Row],[Current Month Low]])-1</f>
        <v>1.1995637949836491E-2</v>
      </c>
      <c r="AH731" s="1">
        <f>(Table2[[#This Row],[Current Month High]]/Table2[[#This Row],[Close Price]])-1</f>
        <v>3.9870689655172376E-2</v>
      </c>
      <c r="AI731">
        <v>39.762931034482698</v>
      </c>
      <c r="AJ731">
        <v>8.6651053864168706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-0.13</v>
      </c>
      <c r="AM731" t="s">
        <v>3202</v>
      </c>
      <c r="AN731">
        <v>-1.74</v>
      </c>
      <c r="AO731" t="s">
        <v>3202</v>
      </c>
      <c r="AP731">
        <v>-6.3286979418485004E-2</v>
      </c>
      <c r="AQ731">
        <f>(Table2[[#This Row],[Sharpe Ratio]]-AVERAGE(Table2[Sharpe Ratio]))/_xlfn.STDEV.P(Table2[Sharpe Ratio])</f>
        <v>-1.4962879243417975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704</v>
      </c>
      <c r="AT731">
        <f>_xlfn.RANK.AVG(Table2[[#This Row],[6M Return vs Nifty Z-Score]],Table2[6M Return vs Nifty Z-Score])</f>
        <v>669</v>
      </c>
      <c r="AU731">
        <f>_xlfn.RANK.AVG(Table2[[#This Row],[Sharpe Ratio Z-Score]],Table2[Sharpe Ratio Z-Score])</f>
        <v>684</v>
      </c>
      <c r="AV731">
        <f>(Table2[[#This Row],[Rank 1Y]]+Table2[[#This Row],[Rank 6M]]+Table2[[#This Row],[Rank Sharpe]])/3</f>
        <v>685.66666666666663</v>
      </c>
    </row>
    <row r="732" spans="1:48" x14ac:dyDescent="0.3">
      <c r="A732" t="s">
        <v>1351</v>
      </c>
      <c r="B732" t="s">
        <v>1352</v>
      </c>
      <c r="C732" t="s">
        <v>3172</v>
      </c>
      <c r="D732" t="s">
        <v>471</v>
      </c>
      <c r="E732">
        <v>8461.6643635199998</v>
      </c>
      <c r="F732">
        <v>770.4</v>
      </c>
      <c r="G732">
        <v>-47.544520357339103</v>
      </c>
      <c r="H732">
        <f>(Table2[[#This Row],[1Y Return vs Nifty]]-AVERAGE(Table2[1Y Return vs Nifty]))/_xlfn.STDEV.P(Table2[1Y Return vs Nifty])</f>
        <v>-1.2574992492236989</v>
      </c>
      <c r="I732">
        <v>-5.4567562204020099</v>
      </c>
      <c r="J732">
        <f>(Table2[[#This Row],[1M Return vs Nifty]]-AVERAGE(Table2[1M Return vs Nifty]))/_xlfn.STDEV.P(Table2[1M Return vs Nifty])</f>
        <v>-0.47598964540768784</v>
      </c>
      <c r="K732">
        <v>-31.088397793419901</v>
      </c>
      <c r="L732">
        <f>(Table2[[#This Row],[6M Return vs Nifty]]-AVERAGE(Table2[6M Return vs Nifty]))/_xlfn.STDEV.P(Table2[6M Return vs Nifty])</f>
        <v>-1.4234539266448729</v>
      </c>
      <c r="M732">
        <v>-1.8919747163455101</v>
      </c>
      <c r="N732">
        <f>(Table2[[#This Row],[1W Return vs Nifty]]-AVERAGE(Table2[1W Return vs Nifty]))/_xlfn.STDEV.P(Table2[1W Return vs Nifty])</f>
        <v>2.2540521878544516E-2</v>
      </c>
      <c r="O732">
        <v>775.18</v>
      </c>
      <c r="P732">
        <v>780.39716839497498</v>
      </c>
      <c r="Q732">
        <v>835.51547388594201</v>
      </c>
      <c r="R732">
        <v>45.475950387481298</v>
      </c>
      <c r="S732" s="1">
        <f>(Table2[[#This Row],[Close Price]]-Table2[[#This Row],[20D EMA]])/Table2[[#This Row],[20D EMA]]</f>
        <v>-6.1663097603136992E-3</v>
      </c>
      <c r="T732" s="1">
        <f>(Table2[[#This Row],[Close Price]]-Table2[[#This Row],[50D EMA]])/Table2[[#This Row],[50D EMA]]</f>
        <v>-1.2810359647429211E-2</v>
      </c>
      <c r="U732" s="1">
        <f>(Table2[[#This Row],[Close Price]]-Table2[[#This Row],[200D EMA]])/Table2[[#This Row],[200D EMA]]</f>
        <v>-7.7934491845008114E-2</v>
      </c>
      <c r="V732">
        <v>0.34080096112832797</v>
      </c>
      <c r="W732">
        <v>763.4</v>
      </c>
      <c r="X732">
        <v>775</v>
      </c>
      <c r="Y732">
        <v>756.35</v>
      </c>
      <c r="Z732">
        <v>780</v>
      </c>
      <c r="AA732">
        <v>756.35</v>
      </c>
      <c r="AB732">
        <v>785.5</v>
      </c>
      <c r="AC732" s="1">
        <f>(Table2[[#This Row],[Close Price]]/Table2[[#This Row],[Day Low]])-1</f>
        <v>9.1695048467381746E-3</v>
      </c>
      <c r="AD732" s="1">
        <f>(Table2[[#This Row],[Day High]]/Table2[[#This Row],[Close Price]])-1</f>
        <v>5.9709241952232706E-3</v>
      </c>
      <c r="AE732" s="1">
        <f>(Table2[[#This Row],[Close Price]]/Table2[[#This Row],[Current Week Low]])-1</f>
        <v>1.8576056058702939E-2</v>
      </c>
      <c r="AF732" s="1">
        <f>(Table2[[#This Row],[Current Week High]]/Table2[[#This Row],[Close Price]])-1</f>
        <v>1.2461059190031154E-2</v>
      </c>
      <c r="AG732" s="1">
        <f>(Table2[[#This Row],[Close Price]]/Table2[[#This Row],[Current Month Low]])-1</f>
        <v>1.8576056058702939E-2</v>
      </c>
      <c r="AH732" s="1">
        <f>(Table2[[#This Row],[Current Month High]]/Table2[[#This Row],[Close Price]])-1</f>
        <v>1.9600207684319804E-2</v>
      </c>
      <c r="AI732">
        <v>43.600726895119401</v>
      </c>
      <c r="AJ732">
        <v>6.9405885619100403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-0.03</v>
      </c>
      <c r="AM732" t="s">
        <v>3202</v>
      </c>
      <c r="AN732">
        <v>-0.39</v>
      </c>
      <c r="AO732" t="s">
        <v>3202</v>
      </c>
      <c r="AP732">
        <v>-2.8974117083954001E-2</v>
      </c>
      <c r="AQ732">
        <f>(Table2[[#This Row],[Sharpe Ratio]]-AVERAGE(Table2[Sharpe Ratio]))/_xlfn.STDEV.P(Table2[Sharpe Ratio])</f>
        <v>-1.0956412906454134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713</v>
      </c>
      <c r="AT732">
        <f>_xlfn.RANK.AVG(Table2[[#This Row],[6M Return vs Nifty Z-Score]],Table2[6M Return vs Nifty Z-Score])</f>
        <v>719</v>
      </c>
      <c r="AU732">
        <f>_xlfn.RANK.AVG(Table2[[#This Row],[Sharpe Ratio Z-Score]],Table2[Sharpe Ratio Z-Score])</f>
        <v>641</v>
      </c>
      <c r="AV732">
        <f>(Table2[[#This Row],[Rank 1Y]]+Table2[[#This Row],[Rank 6M]]+Table2[[#This Row],[Rank Sharpe]])/3</f>
        <v>691</v>
      </c>
    </row>
    <row r="733" spans="1:48" x14ac:dyDescent="0.3">
      <c r="A733" t="s">
        <v>2608</v>
      </c>
      <c r="B733" t="s">
        <v>2609</v>
      </c>
      <c r="C733" t="s">
        <v>3172</v>
      </c>
      <c r="D733" t="s">
        <v>471</v>
      </c>
      <c r="E733">
        <v>1787.3413538970001</v>
      </c>
      <c r="F733">
        <v>106.71</v>
      </c>
      <c r="G733">
        <v>-60.501694501364099</v>
      </c>
      <c r="H733">
        <f>(Table2[[#This Row],[1Y Return vs Nifty]]-AVERAGE(Table2[1Y Return vs Nifty]))/_xlfn.STDEV.P(Table2[1Y Return vs Nifty])</f>
        <v>-1.4715497112740348</v>
      </c>
      <c r="I733">
        <v>-7.0147171951330396</v>
      </c>
      <c r="J733">
        <f>(Table2[[#This Row],[1M Return vs Nifty]]-AVERAGE(Table2[1M Return vs Nifty]))/_xlfn.STDEV.P(Table2[1M Return vs Nifty])</f>
        <v>-0.62335648295568125</v>
      </c>
      <c r="K733">
        <v>-17.879650066933198</v>
      </c>
      <c r="L733">
        <f>(Table2[[#This Row],[6M Return vs Nifty]]-AVERAGE(Table2[6M Return vs Nifty]))/_xlfn.STDEV.P(Table2[6M Return vs Nifty])</f>
        <v>-1.0134028143724934</v>
      </c>
      <c r="M733">
        <v>-1.0165783353256199</v>
      </c>
      <c r="N733">
        <f>(Table2[[#This Row],[1W Return vs Nifty]]-AVERAGE(Table2[1W Return vs Nifty]))/_xlfn.STDEV.P(Table2[1W Return vs Nifty])</f>
        <v>0.22523318646558416</v>
      </c>
      <c r="O733">
        <v>106.2</v>
      </c>
      <c r="P733">
        <v>106.894056016696</v>
      </c>
      <c r="Q733">
        <v>115.181327203438</v>
      </c>
      <c r="R733">
        <v>54.790820143111297</v>
      </c>
      <c r="S733" s="1">
        <f>(Table2[[#This Row],[Close Price]]-Table2[[#This Row],[20D EMA]])/Table2[[#This Row],[20D EMA]]</f>
        <v>4.8022598870055642E-3</v>
      </c>
      <c r="T733" s="1">
        <f>(Table2[[#This Row],[Close Price]]-Table2[[#This Row],[50D EMA]])/Table2[[#This Row],[50D EMA]]</f>
        <v>-1.721854549772688E-3</v>
      </c>
      <c r="U733" s="1">
        <f>(Table2[[#This Row],[Close Price]]-Table2[[#This Row],[200D EMA]])/Table2[[#This Row],[200D EMA]]</f>
        <v>-7.3547747791407214E-2</v>
      </c>
      <c r="V733">
        <v>0.52929543131239798</v>
      </c>
      <c r="W733">
        <v>105.4</v>
      </c>
      <c r="X733">
        <v>107.52</v>
      </c>
      <c r="Y733">
        <v>103.61</v>
      </c>
      <c r="Z733">
        <v>109.56</v>
      </c>
      <c r="AA733">
        <v>102.27</v>
      </c>
      <c r="AB733">
        <v>110</v>
      </c>
      <c r="AC733" s="1">
        <f>(Table2[[#This Row],[Close Price]]/Table2[[#This Row],[Day Low]])-1</f>
        <v>1.2428842504743631E-2</v>
      </c>
      <c r="AD733" s="1">
        <f>(Table2[[#This Row],[Day High]]/Table2[[#This Row],[Close Price]])-1</f>
        <v>7.5906662918190371E-3</v>
      </c>
      <c r="AE733" s="1">
        <f>(Table2[[#This Row],[Close Price]]/Table2[[#This Row],[Current Week Low]])-1</f>
        <v>2.9919891902326023E-2</v>
      </c>
      <c r="AF733" s="1">
        <f>(Table2[[#This Row],[Current Week High]]/Table2[[#This Row],[Close Price]])-1</f>
        <v>2.6707899915659361E-2</v>
      </c>
      <c r="AG733" s="1">
        <f>(Table2[[#This Row],[Close Price]]/Table2[[#This Row],[Current Month Low]])-1</f>
        <v>4.3414491053094695E-2</v>
      </c>
      <c r="AH733" s="1">
        <f>(Table2[[#This Row],[Current Month High]]/Table2[[#This Row],[Close Price]])-1</f>
        <v>3.0831224814918956E-2</v>
      </c>
      <c r="AI733">
        <v>65.870115265673306</v>
      </c>
      <c r="AJ733">
        <v>33.4709193245778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-0.03</v>
      </c>
      <c r="AM733" t="s">
        <v>3202</v>
      </c>
      <c r="AN733">
        <v>-0.41</v>
      </c>
      <c r="AO733" t="s">
        <v>3202</v>
      </c>
      <c r="AP733">
        <v>-6.9697990005795005E-2</v>
      </c>
      <c r="AQ733">
        <f>(Table2[[#This Row],[Sharpe Ratio]]-AVERAGE(Table2[Sharpe Ratio]))/_xlfn.STDEV.P(Table2[Sharpe Ratio])</f>
        <v>-1.5711446875391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654</v>
      </c>
      <c r="AU733">
        <f>_xlfn.RANK.AVG(Table2[[#This Row],[Sharpe Ratio Z-Score]],Table2[Sharpe Ratio Z-Score])</f>
        <v>695</v>
      </c>
      <c r="AV733">
        <f>(Table2[[#This Row],[Rank 1Y]]+Table2[[#This Row],[Rank 6M]]+Table2[[#This Row],[Rank Sharpe]])/3</f>
        <v>693.66666666666663</v>
      </c>
    </row>
    <row r="734" spans="1:48" x14ac:dyDescent="0.3">
      <c r="A734" t="s">
        <v>2240</v>
      </c>
      <c r="B734" t="s">
        <v>2241</v>
      </c>
      <c r="C734" t="s">
        <v>3174</v>
      </c>
      <c r="D734" t="s">
        <v>1936</v>
      </c>
      <c r="E734">
        <v>2568.5523348299998</v>
      </c>
      <c r="F734">
        <v>13.95</v>
      </c>
      <c r="G734">
        <v>-53.9510265951156</v>
      </c>
      <c r="H734">
        <f>(Table2[[#This Row],[1Y Return vs Nifty]]-AVERAGE(Table2[1Y Return vs Nifty]))/_xlfn.STDEV.P(Table2[1Y Return vs Nifty])</f>
        <v>-1.3633337162982024</v>
      </c>
      <c r="I734">
        <v>-9.2760012387851596</v>
      </c>
      <c r="J734">
        <f>(Table2[[#This Row],[1M Return vs Nifty]]-AVERAGE(Table2[1M Return vs Nifty]))/_xlfn.STDEV.P(Table2[1M Return vs Nifty])</f>
        <v>-0.83725033762574619</v>
      </c>
      <c r="K734">
        <v>-38.467439872737302</v>
      </c>
      <c r="L734">
        <f>(Table2[[#This Row],[6M Return vs Nifty]]-AVERAGE(Table2[6M Return vs Nifty]))/_xlfn.STDEV.P(Table2[6M Return vs Nifty])</f>
        <v>-1.6525282094447005</v>
      </c>
      <c r="M734">
        <v>-1.6752889026725499</v>
      </c>
      <c r="N734">
        <f>(Table2[[#This Row],[1W Return vs Nifty]]-AVERAGE(Table2[1W Return vs Nifty]))/_xlfn.STDEV.P(Table2[1W Return vs Nifty])</f>
        <v>7.2712793439015072E-2</v>
      </c>
      <c r="O734">
        <v>14.47</v>
      </c>
      <c r="P734">
        <v>14.9896465768047</v>
      </c>
      <c r="Q734">
        <v>16.664614991329302</v>
      </c>
      <c r="R734">
        <v>35.130091593939397</v>
      </c>
      <c r="S734" s="1">
        <f>(Table2[[#This Row],[Close Price]]-Table2[[#This Row],[20D EMA]])/Table2[[#This Row],[20D EMA]]</f>
        <v>-3.5936420179682189E-2</v>
      </c>
      <c r="T734" s="1">
        <f>(Table2[[#This Row],[Close Price]]-Table2[[#This Row],[50D EMA]])/Table2[[#This Row],[50D EMA]]</f>
        <v>-6.9357644389926615E-2</v>
      </c>
      <c r="U734" s="1">
        <f>(Table2[[#This Row],[Close Price]]-Table2[[#This Row],[200D EMA]])/Table2[[#This Row],[200D EMA]]</f>
        <v>-0.16289695217931724</v>
      </c>
      <c r="V734">
        <v>0.70436996034425603</v>
      </c>
      <c r="W734">
        <v>13.81</v>
      </c>
      <c r="X734">
        <v>14.25</v>
      </c>
      <c r="Y734">
        <v>13.68</v>
      </c>
      <c r="Z734">
        <v>14.63</v>
      </c>
      <c r="AA734">
        <v>13.68</v>
      </c>
      <c r="AB734">
        <v>14.9</v>
      </c>
      <c r="AC734" s="1">
        <f>(Table2[[#This Row],[Close Price]]/Table2[[#This Row],[Day Low]])-1</f>
        <v>1.0137581462708045E-2</v>
      </c>
      <c r="AD734" s="1">
        <f>(Table2[[#This Row],[Day High]]/Table2[[#This Row],[Close Price]])-1</f>
        <v>2.1505376344086002E-2</v>
      </c>
      <c r="AE734" s="1">
        <f>(Table2[[#This Row],[Close Price]]/Table2[[#This Row],[Current Week Low]])-1</f>
        <v>1.9736842105263053E-2</v>
      </c>
      <c r="AF734" s="1">
        <f>(Table2[[#This Row],[Current Week High]]/Table2[[#This Row],[Close Price]])-1</f>
        <v>4.8745519713261798E-2</v>
      </c>
      <c r="AG734" s="1">
        <f>(Table2[[#This Row],[Close Price]]/Table2[[#This Row],[Current Month Low]])-1</f>
        <v>1.9736842105263053E-2</v>
      </c>
      <c r="AH734" s="1">
        <f>(Table2[[#This Row],[Current Month High]]/Table2[[#This Row],[Close Price]])-1</f>
        <v>6.8100358422939156E-2</v>
      </c>
      <c r="AI734">
        <v>86.738351254480307</v>
      </c>
      <c r="AJ734">
        <v>8.56031128404668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-0.16</v>
      </c>
      <c r="AM734" t="s">
        <v>3202</v>
      </c>
      <c r="AN734">
        <v>-9.83</v>
      </c>
      <c r="AO734" t="s">
        <v>3202</v>
      </c>
      <c r="AP734">
        <v>-3.2107063318257002E-2</v>
      </c>
      <c r="AQ734">
        <f>(Table2[[#This Row],[Sharpe Ratio]]-AVERAGE(Table2[Sharpe Ratio]))/_xlfn.STDEV.P(Table2[Sharpe Ratio])</f>
        <v>-1.1322224522543671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723</v>
      </c>
      <c r="AT734">
        <f>_xlfn.RANK.AVG(Table2[[#This Row],[6M Return vs Nifty Z-Score]],Table2[6M Return vs Nifty Z-Score])</f>
        <v>731</v>
      </c>
      <c r="AU734">
        <f>_xlfn.RANK.AVG(Table2[[#This Row],[Sharpe Ratio Z-Score]],Table2[Sharpe Ratio Z-Score])</f>
        <v>646</v>
      </c>
      <c r="AV734">
        <f>(Table2[[#This Row],[Rank 1Y]]+Table2[[#This Row],[Rank 6M]]+Table2[[#This Row],[Rank Sharpe]])/3</f>
        <v>700</v>
      </c>
    </row>
    <row r="735" spans="1:48" x14ac:dyDescent="0.3">
      <c r="A735" t="s">
        <v>2278</v>
      </c>
      <c r="B735" t="s">
        <v>2279</v>
      </c>
      <c r="C735" t="s">
        <v>3172</v>
      </c>
      <c r="D735" t="s">
        <v>378</v>
      </c>
      <c r="E735">
        <v>2507.2247326679999</v>
      </c>
      <c r="F735">
        <v>217.71</v>
      </c>
      <c r="G735">
        <v>-52.696599201687903</v>
      </c>
      <c r="H735">
        <f>(Table2[[#This Row],[1Y Return vs Nifty]]-AVERAGE(Table2[1Y Return vs Nifty]))/_xlfn.STDEV.P(Table2[1Y Return vs Nifty])</f>
        <v>-1.3426107746917089</v>
      </c>
      <c r="I735">
        <v>-1.5389356357080499</v>
      </c>
      <c r="J735">
        <f>(Table2[[#This Row],[1M Return vs Nifty]]-AVERAGE(Table2[1M Return vs Nifty]))/_xlfn.STDEV.P(Table2[1M Return vs Nifty])</f>
        <v>-0.10540473409663548</v>
      </c>
      <c r="K735">
        <v>-45.0454827317918</v>
      </c>
      <c r="L735">
        <f>(Table2[[#This Row],[6M Return vs Nifty]]-AVERAGE(Table2[6M Return vs Nifty]))/_xlfn.STDEV.P(Table2[6M Return vs Nifty])</f>
        <v>-1.85673634838295</v>
      </c>
      <c r="M735">
        <v>-3.9868333045040401</v>
      </c>
      <c r="N735">
        <f>(Table2[[#This Row],[1W Return vs Nifty]]-AVERAGE(Table2[1W Return vs Nifty]))/_xlfn.STDEV.P(Table2[1W Return vs Nifty])</f>
        <v>-0.46251113971525476</v>
      </c>
      <c r="O735">
        <v>217.78</v>
      </c>
      <c r="P735">
        <v>219.40773962258999</v>
      </c>
      <c r="Q735">
        <v>249.87678833510699</v>
      </c>
      <c r="R735">
        <v>48.740490890696798</v>
      </c>
      <c r="S735" s="1">
        <f>(Table2[[#This Row],[Close Price]]-Table2[[#This Row],[20D EMA]])/Table2[[#This Row],[20D EMA]]</f>
        <v>-3.2142529157862606E-4</v>
      </c>
      <c r="T735" s="1">
        <f>(Table2[[#This Row],[Close Price]]-Table2[[#This Row],[50D EMA]])/Table2[[#This Row],[50D EMA]]</f>
        <v>-7.7378292375205743E-3</v>
      </c>
      <c r="U735" s="1">
        <f>(Table2[[#This Row],[Close Price]]-Table2[[#This Row],[200D EMA]])/Table2[[#This Row],[200D EMA]]</f>
        <v>-0.12873059778553125</v>
      </c>
      <c r="V735">
        <v>0.94676665102381496</v>
      </c>
      <c r="W735">
        <v>215.16</v>
      </c>
      <c r="X735">
        <v>221.4</v>
      </c>
      <c r="Y735">
        <v>215.16</v>
      </c>
      <c r="Z735">
        <v>221.4</v>
      </c>
      <c r="AA735">
        <v>215.16</v>
      </c>
      <c r="AB735">
        <v>232</v>
      </c>
      <c r="AC735" s="1">
        <f>(Table2[[#This Row],[Close Price]]/Table2[[#This Row],[Day Low]])-1</f>
        <v>1.1851645287228152E-2</v>
      </c>
      <c r="AD735" s="1">
        <f>(Table2[[#This Row],[Day High]]/Table2[[#This Row],[Close Price]])-1</f>
        <v>1.6949152542372836E-2</v>
      </c>
      <c r="AE735" s="1">
        <f>(Table2[[#This Row],[Close Price]]/Table2[[#This Row],[Current Week Low]])-1</f>
        <v>1.1851645287228152E-2</v>
      </c>
      <c r="AF735" s="1">
        <f>(Table2[[#This Row],[Current Week High]]/Table2[[#This Row],[Close Price]])-1</f>
        <v>1.6949152542372836E-2</v>
      </c>
      <c r="AG735" s="1">
        <f>(Table2[[#This Row],[Close Price]]/Table2[[#This Row],[Current Month Low]])-1</f>
        <v>1.1851645287228152E-2</v>
      </c>
      <c r="AH735" s="1">
        <f>(Table2[[#This Row],[Current Month High]]/Table2[[#This Row],[Close Price]])-1</f>
        <v>6.5637775021818001E-2</v>
      </c>
      <c r="AI735">
        <v>98.314271278305895</v>
      </c>
      <c r="AJ735">
        <v>13.686684073106999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-0.08</v>
      </c>
      <c r="AM735" t="s">
        <v>3202</v>
      </c>
      <c r="AN735">
        <v>1.73</v>
      </c>
      <c r="AO735" t="s">
        <v>3203</v>
      </c>
      <c r="AP735">
        <v>-3.9408372838536002E-2</v>
      </c>
      <c r="AQ735">
        <f>(Table2[[#This Row],[Sharpe Ratio]]-AVERAGE(Table2[Sharpe Ratio]))/_xlfn.STDEV.P(Table2[Sharpe Ratio])</f>
        <v>-1.2174745962566849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722</v>
      </c>
      <c r="AT735">
        <f>_xlfn.RANK.AVG(Table2[[#This Row],[6M Return vs Nifty Z-Score]],Table2[6M Return vs Nifty Z-Score])</f>
        <v>734</v>
      </c>
      <c r="AU735">
        <f>_xlfn.RANK.AVG(Table2[[#This Row],[Sharpe Ratio Z-Score]],Table2[Sharpe Ratio Z-Score])</f>
        <v>655</v>
      </c>
      <c r="AV735">
        <f>(Table2[[#This Row],[Rank 1Y]]+Table2[[#This Row],[Rank 6M]]+Table2[[#This Row],[Rank Sharpe]])/3</f>
        <v>703.66666666666663</v>
      </c>
    </row>
    <row r="736" spans="1:48" x14ac:dyDescent="0.3">
      <c r="A736" t="s">
        <v>1340</v>
      </c>
      <c r="B736" t="s">
        <v>1341</v>
      </c>
      <c r="C736" t="s">
        <v>3168</v>
      </c>
      <c r="D736" t="s">
        <v>81</v>
      </c>
      <c r="E736">
        <v>8569.9203099749993</v>
      </c>
      <c r="F736">
        <v>290.25</v>
      </c>
      <c r="G736">
        <v>-69.958498090942399</v>
      </c>
      <c r="H736">
        <f>(Table2[[#This Row],[1Y Return vs Nifty]]-AVERAGE(Table2[1Y Return vs Nifty]))/_xlfn.STDEV.P(Table2[1Y Return vs Nifty])</f>
        <v>-1.6277746068699588</v>
      </c>
      <c r="I736">
        <v>-5.77470443882049</v>
      </c>
      <c r="J736">
        <f>(Table2[[#This Row],[1M Return vs Nifty]]-AVERAGE(Table2[1M Return vs Nifty]))/_xlfn.STDEV.P(Table2[1M Return vs Nifty])</f>
        <v>-0.50606422635824033</v>
      </c>
      <c r="K736">
        <v>-18.505661780739601</v>
      </c>
      <c r="L736">
        <f>(Table2[[#This Row],[6M Return vs Nifty]]-AVERAGE(Table2[6M Return vs Nifty]))/_xlfn.STDEV.P(Table2[6M Return vs Nifty])</f>
        <v>-1.0328366626719134</v>
      </c>
      <c r="M736">
        <v>-2.4816351218628001</v>
      </c>
      <c r="N736">
        <f>(Table2[[#This Row],[1W Return vs Nifty]]-AVERAGE(Table2[1W Return vs Nifty]))/_xlfn.STDEV.P(Table2[1W Return vs Nifty])</f>
        <v>-0.11399172955311659</v>
      </c>
      <c r="O736">
        <v>293.83999999999997</v>
      </c>
      <c r="P736">
        <v>296.12166477343499</v>
      </c>
      <c r="Q736">
        <v>336.537127052534</v>
      </c>
      <c r="R736">
        <v>41.350720155073297</v>
      </c>
      <c r="S736" s="1">
        <f>(Table2[[#This Row],[Close Price]]-Table2[[#This Row],[20D EMA]])/Table2[[#This Row],[20D EMA]]</f>
        <v>-1.2217533351483716E-2</v>
      </c>
      <c r="T736" s="1">
        <f>(Table2[[#This Row],[Close Price]]-Table2[[#This Row],[50D EMA]])/Table2[[#This Row],[50D EMA]]</f>
        <v>-1.9828555191756886E-2</v>
      </c>
      <c r="U736" s="1">
        <f>(Table2[[#This Row],[Close Price]]-Table2[[#This Row],[200D EMA]])/Table2[[#This Row],[200D EMA]]</f>
        <v>-0.13753943720244721</v>
      </c>
      <c r="V736">
        <v>0.35750146495539198</v>
      </c>
      <c r="W736">
        <v>289.3</v>
      </c>
      <c r="X736">
        <v>291.85000000000002</v>
      </c>
      <c r="Y736">
        <v>289</v>
      </c>
      <c r="Z736">
        <v>294.64999999999998</v>
      </c>
      <c r="AA736">
        <v>289</v>
      </c>
      <c r="AB736">
        <v>302.95</v>
      </c>
      <c r="AC736" s="1">
        <f>(Table2[[#This Row],[Close Price]]/Table2[[#This Row],[Day Low]])-1</f>
        <v>3.283788454891079E-3</v>
      </c>
      <c r="AD736" s="1">
        <f>(Table2[[#This Row],[Day High]]/Table2[[#This Row],[Close Price]])-1</f>
        <v>5.5124892334195152E-3</v>
      </c>
      <c r="AE736" s="1">
        <f>(Table2[[#This Row],[Close Price]]/Table2[[#This Row],[Current Week Low]])-1</f>
        <v>4.325259515570945E-3</v>
      </c>
      <c r="AF736" s="1">
        <f>(Table2[[#This Row],[Current Week High]]/Table2[[#This Row],[Close Price]])-1</f>
        <v>1.5159345391903445E-2</v>
      </c>
      <c r="AG736" s="1">
        <f>(Table2[[#This Row],[Close Price]]/Table2[[#This Row],[Current Month Low]])-1</f>
        <v>4.325259515570945E-3</v>
      </c>
      <c r="AH736" s="1">
        <f>(Table2[[#This Row],[Current Month High]]/Table2[[#This Row],[Close Price]])-1</f>
        <v>4.3755383290267069E-2</v>
      </c>
      <c r="AI736">
        <v>83.634797588285906</v>
      </c>
      <c r="AJ736">
        <v>11.2068965517241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</v>
      </c>
      <c r="AM736" t="s">
        <v>3202</v>
      </c>
      <c r="AN736">
        <v>-1.76</v>
      </c>
      <c r="AO736" t="s">
        <v>3202</v>
      </c>
      <c r="AP736">
        <v>-9.0033001169183002E-2</v>
      </c>
      <c r="AQ736">
        <f>(Table2[[#This Row],[Sharpe Ratio]]-AVERAGE(Table2[Sharpe Ratio]))/_xlfn.STDEV.P(Table2[Sharpe Ratio])</f>
        <v>-1.8085819986371847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736</v>
      </c>
      <c r="AT736">
        <f>_xlfn.RANK.AVG(Table2[[#This Row],[6M Return vs Nifty Z-Score]],Table2[6M Return vs Nifty Z-Score])</f>
        <v>662</v>
      </c>
      <c r="AU736">
        <f>_xlfn.RANK.AVG(Table2[[#This Row],[Sharpe Ratio Z-Score]],Table2[Sharpe Ratio Z-Score])</f>
        <v>717</v>
      </c>
      <c r="AV736">
        <f>(Table2[[#This Row],[Rank 1Y]]+Table2[[#This Row],[Rank 6M]]+Table2[[#This Row],[Rank Sharpe]])/3</f>
        <v>705</v>
      </c>
    </row>
    <row r="737" spans="1:48" x14ac:dyDescent="0.3">
      <c r="A737" t="s">
        <v>1050</v>
      </c>
      <c r="B737" t="s">
        <v>1051</v>
      </c>
      <c r="C737" t="s">
        <v>3174</v>
      </c>
      <c r="D737" t="s">
        <v>615</v>
      </c>
      <c r="E737">
        <v>12941.07814566</v>
      </c>
      <c r="F737">
        <v>134.72999999999999</v>
      </c>
      <c r="G737">
        <v>-77.096311420160106</v>
      </c>
      <c r="H737">
        <f>(Table2[[#This Row],[1Y Return vs Nifty]]-AVERAGE(Table2[1Y Return vs Nifty]))/_xlfn.STDEV.P(Table2[1Y Return vs Nifty])</f>
        <v>-1.7456901511209899</v>
      </c>
      <c r="I737">
        <v>-5.8129190178250401</v>
      </c>
      <c r="J737">
        <f>(Table2[[#This Row],[1M Return vs Nifty]]-AVERAGE(Table2[1M Return vs Nifty]))/_xlfn.STDEV.P(Table2[1M Return vs Nifty])</f>
        <v>-0.50967892643575718</v>
      </c>
      <c r="K737">
        <v>-27.497546318897399</v>
      </c>
      <c r="L737">
        <f>(Table2[[#This Row],[6M Return vs Nifty]]-AVERAGE(Table2[6M Return vs Nifty]))/_xlfn.STDEV.P(Table2[6M Return vs Nifty])</f>
        <v>-1.3119798738714761</v>
      </c>
      <c r="M737">
        <v>-1.3812162348512</v>
      </c>
      <c r="N737">
        <f>(Table2[[#This Row],[1W Return vs Nifty]]-AVERAGE(Table2[1W Return vs Nifty]))/_xlfn.STDEV.P(Table2[1W Return vs Nifty])</f>
        <v>0.14080351658489298</v>
      </c>
      <c r="O737">
        <v>137.77000000000001</v>
      </c>
      <c r="P737">
        <v>140.95384302438299</v>
      </c>
      <c r="Q737">
        <v>167.646880401982</v>
      </c>
      <c r="R737">
        <v>42.940745125814203</v>
      </c>
      <c r="S737" s="1">
        <f>(Table2[[#This Row],[Close Price]]-Table2[[#This Row],[20D EMA]])/Table2[[#This Row],[20D EMA]]</f>
        <v>-2.2065761776874648E-2</v>
      </c>
      <c r="T737" s="1">
        <f>(Table2[[#This Row],[Close Price]]-Table2[[#This Row],[50D EMA]])/Table2[[#This Row],[50D EMA]]</f>
        <v>-4.4155185065130616E-2</v>
      </c>
      <c r="U737" s="1">
        <f>(Table2[[#This Row],[Close Price]]-Table2[[#This Row],[200D EMA]])/Table2[[#This Row],[200D EMA]]</f>
        <v>-0.19634651311765688</v>
      </c>
      <c r="V737">
        <v>0.827291255675077</v>
      </c>
      <c r="W737">
        <v>134.03</v>
      </c>
      <c r="X737">
        <v>136.57</v>
      </c>
      <c r="Y737">
        <v>132.57</v>
      </c>
      <c r="Z737">
        <v>142</v>
      </c>
      <c r="AA737">
        <v>132.57</v>
      </c>
      <c r="AB737">
        <v>143.05000000000001</v>
      </c>
      <c r="AC737" s="1">
        <f>(Table2[[#This Row],[Close Price]]/Table2[[#This Row],[Day Low]])-1</f>
        <v>5.2227113332834474E-3</v>
      </c>
      <c r="AD737" s="1">
        <f>(Table2[[#This Row],[Day High]]/Table2[[#This Row],[Close Price]])-1</f>
        <v>1.3656943516662912E-2</v>
      </c>
      <c r="AE737" s="1">
        <f>(Table2[[#This Row],[Close Price]]/Table2[[#This Row],[Current Week Low]])-1</f>
        <v>1.6293279022403295E-2</v>
      </c>
      <c r="AF737" s="1">
        <f>(Table2[[#This Row],[Current Week High]]/Table2[[#This Row],[Close Price]])-1</f>
        <v>5.3959771394641143E-2</v>
      </c>
      <c r="AG737" s="1">
        <f>(Table2[[#This Row],[Close Price]]/Table2[[#This Row],[Current Month Low]])-1</f>
        <v>1.6293279022403295E-2</v>
      </c>
      <c r="AH737" s="1">
        <f>(Table2[[#This Row],[Current Month High]]/Table2[[#This Row],[Close Price]])-1</f>
        <v>6.1753135901432721E-2</v>
      </c>
      <c r="AI737">
        <v>122.44488977955901</v>
      </c>
      <c r="AJ737">
        <v>7.3545816733067504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-0.13</v>
      </c>
      <c r="AM737" t="s">
        <v>3202</v>
      </c>
      <c r="AN737">
        <v>-10.67</v>
      </c>
      <c r="AO737" t="s">
        <v>3202</v>
      </c>
      <c r="AP737">
        <v>-7.5530135578974006E-2</v>
      </c>
      <c r="AQ737">
        <f>(Table2[[#This Row],[Sharpe Ratio]]-AVERAGE(Table2[Sharpe Ratio]))/_xlfn.STDEV.P(Table2[Sharpe Ratio])</f>
        <v>-1.6392424599819999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711</v>
      </c>
      <c r="AU737">
        <f>_xlfn.RANK.AVG(Table2[[#This Row],[Sharpe Ratio Z-Score]],Table2[Sharpe Ratio Z-Score])</f>
        <v>703</v>
      </c>
      <c r="AV737">
        <f>(Table2[[#This Row],[Rank 1Y]]+Table2[[#This Row],[Rank 6M]]+Table2[[#This Row],[Rank Sharpe]])/3</f>
        <v>717.33333333333337</v>
      </c>
    </row>
    <row r="738" spans="1:48" x14ac:dyDescent="0.3">
      <c r="A738" t="s">
        <v>2169</v>
      </c>
      <c r="B738" t="s">
        <v>2170</v>
      </c>
      <c r="C738" t="s">
        <v>3170</v>
      </c>
      <c r="D738" t="s">
        <v>258</v>
      </c>
      <c r="E738">
        <v>2762.0213208</v>
      </c>
      <c r="F738">
        <v>404.6</v>
      </c>
      <c r="G738">
        <v>-58.440450057975198</v>
      </c>
      <c r="H738">
        <f>(Table2[[#This Row],[1Y Return vs Nifty]]-AVERAGE(Table2[1Y Return vs Nifty]))/_xlfn.STDEV.P(Table2[1Y Return vs Nifty])</f>
        <v>-1.4374982799509837</v>
      </c>
      <c r="I738">
        <v>-6.4716201690690403</v>
      </c>
      <c r="J738">
        <f>(Table2[[#This Row],[1M Return vs Nifty]]-AVERAGE(Table2[1M Return vs Nifty]))/_xlfn.STDEV.P(Table2[1M Return vs Nifty])</f>
        <v>-0.57198517615732636</v>
      </c>
      <c r="K738">
        <v>-26.696251409032701</v>
      </c>
      <c r="L738">
        <f>(Table2[[#This Row],[6M Return vs Nifty]]-AVERAGE(Table2[6M Return vs Nifty]))/_xlfn.STDEV.P(Table2[6M Return vs Nifty])</f>
        <v>-1.2871045506499301</v>
      </c>
      <c r="M738">
        <v>-1.4353730419105999</v>
      </c>
      <c r="N738">
        <f>(Table2[[#This Row],[1W Return vs Nifty]]-AVERAGE(Table2[1W Return vs Nifty]))/_xlfn.STDEV.P(Table2[1W Return vs Nifty])</f>
        <v>0.12826383996936155</v>
      </c>
      <c r="O738">
        <v>411.72</v>
      </c>
      <c r="P738">
        <v>424.08310916098901</v>
      </c>
      <c r="Q738">
        <v>470.48116792645402</v>
      </c>
      <c r="R738">
        <v>38.4717499111797</v>
      </c>
      <c r="S738" s="1">
        <f>(Table2[[#This Row],[Close Price]]-Table2[[#This Row],[20D EMA]])/Table2[[#This Row],[20D EMA]]</f>
        <v>-1.7293306130379878E-2</v>
      </c>
      <c r="T738" s="1">
        <f>(Table2[[#This Row],[Close Price]]-Table2[[#This Row],[50D EMA]])/Table2[[#This Row],[50D EMA]]</f>
        <v>-4.5941724016159473E-2</v>
      </c>
      <c r="U738" s="1">
        <f>(Table2[[#This Row],[Close Price]]-Table2[[#This Row],[200D EMA]])/Table2[[#This Row],[200D EMA]]</f>
        <v>-0.14002934106121884</v>
      </c>
      <c r="V738">
        <v>0.72057489105271699</v>
      </c>
      <c r="W738">
        <v>403.5</v>
      </c>
      <c r="X738">
        <v>408.05</v>
      </c>
      <c r="Y738">
        <v>402.15</v>
      </c>
      <c r="Z738">
        <v>412</v>
      </c>
      <c r="AA738">
        <v>402.15</v>
      </c>
      <c r="AB738">
        <v>427.8</v>
      </c>
      <c r="AC738" s="1">
        <f>(Table2[[#This Row],[Close Price]]/Table2[[#This Row],[Day Low]])-1</f>
        <v>2.7261462205701026E-3</v>
      </c>
      <c r="AD738" s="1">
        <f>(Table2[[#This Row],[Day High]]/Table2[[#This Row],[Close Price]])-1</f>
        <v>8.5269401878398376E-3</v>
      </c>
      <c r="AE738" s="1">
        <f>(Table2[[#This Row],[Close Price]]/Table2[[#This Row],[Current Week Low]])-1</f>
        <v>6.0922541340298064E-3</v>
      </c>
      <c r="AF738" s="1">
        <f>(Table2[[#This Row],[Current Week High]]/Table2[[#This Row],[Close Price]])-1</f>
        <v>1.8289668808699977E-2</v>
      </c>
      <c r="AG738" s="1">
        <f>(Table2[[#This Row],[Close Price]]/Table2[[#This Row],[Current Month Low]])-1</f>
        <v>6.0922541340298064E-3</v>
      </c>
      <c r="AH738" s="1">
        <f>(Table2[[#This Row],[Current Month High]]/Table2[[#This Row],[Close Price]])-1</f>
        <v>5.7340583292140312E-2</v>
      </c>
      <c r="AI738">
        <v>49.666337123084503</v>
      </c>
      <c r="AJ738">
        <v>1.68384016084444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-0.2</v>
      </c>
      <c r="AM738" t="s">
        <v>3202</v>
      </c>
      <c r="AN738">
        <v>-3.12</v>
      </c>
      <c r="AO738" t="s">
        <v>3202</v>
      </c>
      <c r="AP738">
        <v>-0.14203866815789501</v>
      </c>
      <c r="AQ738">
        <f>(Table2[[#This Row],[Sharpe Ratio]]-AVERAGE(Table2[Sharpe Ratio]))/_xlfn.STDEV.P(Table2[Sharpe Ratio])</f>
        <v>-2.4158147969104511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730</v>
      </c>
      <c r="AT738">
        <f>_xlfn.RANK.AVG(Table2[[#This Row],[6M Return vs Nifty Z-Score]],Table2[6M Return vs Nifty Z-Score])</f>
        <v>707</v>
      </c>
      <c r="AU738">
        <f>_xlfn.RANK.AVG(Table2[[#This Row],[Sharpe Ratio Z-Score]],Table2[Sharpe Ratio Z-Score])</f>
        <v>737</v>
      </c>
      <c r="AV738">
        <f>(Table2[[#This Row],[Rank 1Y]]+Table2[[#This Row],[Rank 6M]]+Table2[[#This Row],[Rank Sharpe]])/3</f>
        <v>724.66666666666663</v>
      </c>
    </row>
    <row r="739" spans="1:48" x14ac:dyDescent="0.3">
      <c r="A739" t="s">
        <v>1687</v>
      </c>
      <c r="B739" t="s">
        <v>1688</v>
      </c>
      <c r="C739" t="s">
        <v>3168</v>
      </c>
      <c r="D739" t="s">
        <v>466</v>
      </c>
      <c r="E739">
        <v>5126.0567436000001</v>
      </c>
      <c r="F739">
        <v>309</v>
      </c>
      <c r="G739">
        <v>-52.4130408393397</v>
      </c>
      <c r="H739">
        <f>(Table2[[#This Row],[1Y Return vs Nifty]]-AVERAGE(Table2[1Y Return vs Nifty]))/_xlfn.STDEV.P(Table2[1Y Return vs Nifty])</f>
        <v>-1.3379264355137208</v>
      </c>
      <c r="I739">
        <v>-1.36040400939371</v>
      </c>
      <c r="J739">
        <f>(Table2[[#This Row],[1M Return vs Nifty]]-AVERAGE(Table2[1M Return vs Nifty]))/_xlfn.STDEV.P(Table2[1M Return vs Nifty])</f>
        <v>-8.8517506753353306E-2</v>
      </c>
      <c r="K739">
        <v>-34.651567821852097</v>
      </c>
      <c r="L739">
        <f>(Table2[[#This Row],[6M Return vs Nifty]]-AVERAGE(Table2[6M Return vs Nifty]))/_xlfn.STDEV.P(Table2[6M Return vs Nifty])</f>
        <v>-1.5340686392299585</v>
      </c>
      <c r="M739">
        <v>-3.1850651093923101</v>
      </c>
      <c r="N739">
        <f>(Table2[[#This Row],[1W Return vs Nifty]]-AVERAGE(Table2[1W Return vs Nifty]))/_xlfn.STDEV.P(Table2[1W Return vs Nifty])</f>
        <v>-0.27686663012863638</v>
      </c>
      <c r="O739">
        <v>315.11</v>
      </c>
      <c r="P739">
        <v>321.62403380106798</v>
      </c>
      <c r="Q739">
        <v>357.99979812835397</v>
      </c>
      <c r="R739">
        <v>41.621616316838001</v>
      </c>
      <c r="S739" s="1">
        <f>(Table2[[#This Row],[Close Price]]-Table2[[#This Row],[20D EMA]])/Table2[[#This Row],[20D EMA]]</f>
        <v>-1.9390054266764031E-2</v>
      </c>
      <c r="T739" s="1">
        <f>(Table2[[#This Row],[Close Price]]-Table2[[#This Row],[50D EMA]])/Table2[[#This Row],[50D EMA]]</f>
        <v>-3.9250903148849388E-2</v>
      </c>
      <c r="U739" s="1">
        <f>(Table2[[#This Row],[Close Price]]-Table2[[#This Row],[200D EMA]])/Table2[[#This Row],[200D EMA]]</f>
        <v>-0.13687102167243689</v>
      </c>
      <c r="V739">
        <v>0.57375675742035803</v>
      </c>
      <c r="W739">
        <v>305.35000000000002</v>
      </c>
      <c r="X739">
        <v>310.95</v>
      </c>
      <c r="Y739">
        <v>305.35000000000002</v>
      </c>
      <c r="Z739">
        <v>316.64999999999998</v>
      </c>
      <c r="AA739">
        <v>305.35000000000002</v>
      </c>
      <c r="AB739">
        <v>324</v>
      </c>
      <c r="AC739" s="1">
        <f>(Table2[[#This Row],[Close Price]]/Table2[[#This Row],[Day Low]])-1</f>
        <v>1.1953495988210161E-2</v>
      </c>
      <c r="AD739" s="1">
        <f>(Table2[[#This Row],[Day High]]/Table2[[#This Row],[Close Price]])-1</f>
        <v>6.3106796116505492E-3</v>
      </c>
      <c r="AE739" s="1">
        <f>(Table2[[#This Row],[Close Price]]/Table2[[#This Row],[Current Week Low]])-1</f>
        <v>1.1953495988210161E-2</v>
      </c>
      <c r="AF739" s="1">
        <f>(Table2[[#This Row],[Current Week High]]/Table2[[#This Row],[Close Price]])-1</f>
        <v>2.4757281553398069E-2</v>
      </c>
      <c r="AG739" s="1">
        <f>(Table2[[#This Row],[Close Price]]/Table2[[#This Row],[Current Month Low]])-1</f>
        <v>1.1953495988210161E-2</v>
      </c>
      <c r="AH739" s="1">
        <f>(Table2[[#This Row],[Current Month High]]/Table2[[#This Row],[Close Price]])-1</f>
        <v>4.8543689320388328E-2</v>
      </c>
      <c r="AI739">
        <v>75.533980582524194</v>
      </c>
      <c r="AJ739">
        <v>17.647058823529399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-0.15</v>
      </c>
      <c r="AM739" t="s">
        <v>3202</v>
      </c>
      <c r="AN739">
        <v>-7.24</v>
      </c>
      <c r="AO739" t="s">
        <v>3202</v>
      </c>
      <c r="AP739">
        <v>-0.107896813509642</v>
      </c>
      <c r="AQ739">
        <f>(Table2[[#This Row],[Sharpe Ratio]]-AVERAGE(Table2[Sharpe Ratio]))/_xlfn.STDEV.P(Table2[Sharpe Ratio])</f>
        <v>-2.0171648970678486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721</v>
      </c>
      <c r="AT739">
        <f>_xlfn.RANK.AVG(Table2[[#This Row],[6M Return vs Nifty Z-Score]],Table2[6M Return vs Nifty Z-Score])</f>
        <v>727</v>
      </c>
      <c r="AU739">
        <f>_xlfn.RANK.AVG(Table2[[#This Row],[Sharpe Ratio Z-Score]],Table2[Sharpe Ratio Z-Score])</f>
        <v>728</v>
      </c>
      <c r="AV739">
        <f>(Table2[[#This Row],[Rank 1Y]]+Table2[[#This Row],[Rank 6M]]+Table2[[#This Row],[Rank Sharpe]])/3</f>
        <v>725.33333333333337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F974-EFE5-4583-96C2-81F0B72C1E47}">
  <dimension ref="A1:Q1491"/>
  <sheetViews>
    <sheetView topLeftCell="G974" workbookViewId="0">
      <selection sqref="A1:Q1223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2002533.1389834399</v>
      </c>
      <c r="F2">
        <v>2959.6</v>
      </c>
      <c r="G2">
        <v>-5.6353991219921502</v>
      </c>
      <c r="H2">
        <v>-5.40335553765164</v>
      </c>
      <c r="I2">
        <v>-13.373071476806601</v>
      </c>
      <c r="J2">
        <v>-5.5373662855977797</v>
      </c>
      <c r="K2">
        <v>2985.43475909075</v>
      </c>
      <c r="L2">
        <v>2853.0025925017198</v>
      </c>
      <c r="M2">
        <v>47.966710876969501</v>
      </c>
      <c r="N2">
        <v>1.4721375539207799</v>
      </c>
      <c r="O2">
        <v>8.7173942424652004</v>
      </c>
      <c r="P2">
        <v>33.297302166373797</v>
      </c>
      <c r="Q2">
        <v>7.9797775470109994E-3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1634543.3980068599</v>
      </c>
      <c r="F3">
        <v>4517.7</v>
      </c>
      <c r="G3">
        <v>-0.82313157385040303</v>
      </c>
      <c r="H3">
        <v>1.46542908513527</v>
      </c>
      <c r="I3">
        <v>-5.9064618519091798</v>
      </c>
      <c r="J3">
        <v>-0.984081529197399</v>
      </c>
      <c r="K3">
        <v>4325.2651381394899</v>
      </c>
      <c r="L3">
        <v>3998.22822984086</v>
      </c>
      <c r="M3">
        <v>60.053885176299403</v>
      </c>
      <c r="N3">
        <v>0.739828803916457</v>
      </c>
      <c r="O3">
        <v>1.6501759745003</v>
      </c>
      <c r="P3">
        <v>36.445182724252398</v>
      </c>
      <c r="Q3">
        <v>-2.3463285867451E-2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1270504.8724388799</v>
      </c>
      <c r="F4">
        <v>1666.6</v>
      </c>
      <c r="G4">
        <v>-25.173270531505398</v>
      </c>
      <c r="H4">
        <v>-4.9410687279858099</v>
      </c>
      <c r="I4">
        <v>0.51628300237623004</v>
      </c>
      <c r="J4">
        <v>-1.1274833203344401</v>
      </c>
      <c r="K4">
        <v>1627.95381912329</v>
      </c>
      <c r="L4">
        <v>1578.6602646143001</v>
      </c>
      <c r="M4">
        <v>69.318315774688202</v>
      </c>
      <c r="N4">
        <v>1.45666549320559</v>
      </c>
      <c r="O4">
        <v>7.64430577223089</v>
      </c>
      <c r="P4">
        <v>22.225074254702701</v>
      </c>
      <c r="Q4">
        <v>-7.5910678751522007E-2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985418.75980194495</v>
      </c>
      <c r="F5">
        <v>1646.75</v>
      </c>
      <c r="G5">
        <v>57.957292743683702</v>
      </c>
      <c r="H5">
        <v>3.35048725690931</v>
      </c>
      <c r="I5">
        <v>23.0752657403009</v>
      </c>
      <c r="J5">
        <v>0.11637415915235</v>
      </c>
      <c r="K5">
        <v>1494.7817056204599</v>
      </c>
      <c r="L5">
        <v>1297.77608222955</v>
      </c>
      <c r="M5">
        <v>82.712792565439301</v>
      </c>
      <c r="N5">
        <v>1.2099055900686699</v>
      </c>
      <c r="O5">
        <v>0.36739031425534402</v>
      </c>
      <c r="P5">
        <v>86.073446327683598</v>
      </c>
      <c r="Q5">
        <v>0.148025756612993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882029.36935004999</v>
      </c>
      <c r="F6">
        <v>1252.1500000000001</v>
      </c>
      <c r="G6">
        <v>-0.57172427014886995</v>
      </c>
      <c r="H6">
        <v>1.3328893534292501</v>
      </c>
      <c r="I6">
        <v>2.60936557972357</v>
      </c>
      <c r="J6">
        <v>-1.3201811280701701</v>
      </c>
      <c r="K6">
        <v>1203.8907847103801</v>
      </c>
      <c r="L6">
        <v>1116.5741040253399</v>
      </c>
      <c r="M6">
        <v>67.442862033524506</v>
      </c>
      <c r="N6">
        <v>0.90295940481889603</v>
      </c>
      <c r="O6">
        <v>0.45122389490075399</v>
      </c>
      <c r="P6">
        <v>39.282536151279203</v>
      </c>
      <c r="Q6">
        <v>8.7745684547072003E-2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21</v>
      </c>
      <c r="E7">
        <v>807854.57792260498</v>
      </c>
      <c r="F7">
        <v>1950.45</v>
      </c>
      <c r="G7">
        <v>2.94703873289339</v>
      </c>
      <c r="H7">
        <v>3.4500231490094699</v>
      </c>
      <c r="I7">
        <v>7.2547969856282997</v>
      </c>
      <c r="J7">
        <v>-1.8825540556901601</v>
      </c>
      <c r="K7">
        <v>1814.6672345969801</v>
      </c>
      <c r="L7">
        <v>1630.9261618657699</v>
      </c>
      <c r="M7">
        <v>65.7129238804567</v>
      </c>
      <c r="N7">
        <v>0.89527561892556995</v>
      </c>
      <c r="O7">
        <v>1.29713655823013</v>
      </c>
      <c r="P7">
        <v>44.301409388525101</v>
      </c>
      <c r="Q7">
        <v>-2.3544002146395002E-2</v>
      </c>
    </row>
    <row r="8" spans="1:17" x14ac:dyDescent="0.3">
      <c r="A8" t="s">
        <v>32</v>
      </c>
      <c r="B8" t="s">
        <v>33</v>
      </c>
      <c r="C8" t="str">
        <f>IFERROR(VLOOKUP(Table1[[#This Row],[Ticker]],[1]!Table1[[Symbol]:[Industry]],2,FALSE),"-")</f>
        <v>-</v>
      </c>
      <c r="D8" t="s">
        <v>34</v>
      </c>
      <c r="E8">
        <v>703036.34448834998</v>
      </c>
      <c r="F8">
        <v>787.75</v>
      </c>
      <c r="G8">
        <v>6.9037153689448099</v>
      </c>
      <c r="H8">
        <v>-10.7871014571699</v>
      </c>
      <c r="I8">
        <v>-9.9773492673876998</v>
      </c>
      <c r="J8">
        <v>-6.7783961300377404</v>
      </c>
      <c r="K8">
        <v>818.55154701909601</v>
      </c>
      <c r="L8">
        <v>764.15635928301504</v>
      </c>
      <c r="M8">
        <v>40.7942143335016</v>
      </c>
      <c r="N8">
        <v>1.04827857671525</v>
      </c>
      <c r="O8">
        <v>15.772770549032</v>
      </c>
      <c r="P8">
        <v>45.020250368188499</v>
      </c>
      <c r="Q8">
        <v>6.9916432224386996E-2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694633.16069767997</v>
      </c>
      <c r="F9">
        <v>2956.4</v>
      </c>
      <c r="G9">
        <v>-8.6772530152898604</v>
      </c>
      <c r="H9">
        <v>1.7889206917407201</v>
      </c>
      <c r="I9">
        <v>10.6455226879702</v>
      </c>
      <c r="J9">
        <v>1.2748295962477001</v>
      </c>
      <c r="K9">
        <v>2732.4921063234901</v>
      </c>
      <c r="L9">
        <v>2556.8762959604701</v>
      </c>
      <c r="M9">
        <v>81.764999102865104</v>
      </c>
      <c r="N9">
        <v>1.0782132356501299</v>
      </c>
      <c r="O9">
        <v>0.23677445541874201</v>
      </c>
      <c r="P9">
        <v>36.111047167422399</v>
      </c>
      <c r="Q9">
        <v>-4.7101535538843997E-2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652486.76283516001</v>
      </c>
      <c r="F10">
        <v>1031.5999999999999</v>
      </c>
      <c r="G10">
        <v>29.398286442934399</v>
      </c>
      <c r="H10">
        <v>-14.2167412914163</v>
      </c>
      <c r="I10">
        <v>-9.0713706049412401</v>
      </c>
      <c r="J10">
        <v>-6.1781007472502498</v>
      </c>
      <c r="K10">
        <v>1062.1043833748799</v>
      </c>
      <c r="L10">
        <v>963.22650826893801</v>
      </c>
      <c r="M10">
        <v>39.550220714924599</v>
      </c>
      <c r="N10">
        <v>0.31559594996297702</v>
      </c>
      <c r="O10">
        <v>18.456766188445101</v>
      </c>
      <c r="P10">
        <v>72.696074328283203</v>
      </c>
      <c r="Q10">
        <v>-1.8788947465718998E-2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649659.94424344995</v>
      </c>
      <c r="F11">
        <v>519.5</v>
      </c>
      <c r="G11">
        <v>-11.837504026554599</v>
      </c>
      <c r="H11">
        <v>3.0093359582505901E-2</v>
      </c>
      <c r="I11">
        <v>14.776441622181499</v>
      </c>
      <c r="J11">
        <v>0.111296024705651</v>
      </c>
      <c r="K11">
        <v>488.65487343835002</v>
      </c>
      <c r="L11">
        <v>453.60320388072699</v>
      </c>
      <c r="M11">
        <v>68.652371498133206</v>
      </c>
      <c r="N11">
        <v>0.92225869049666098</v>
      </c>
      <c r="O11">
        <v>0.19249278152069199</v>
      </c>
      <c r="P11">
        <v>30.0863903843745</v>
      </c>
      <c r="Q11">
        <v>0.12645428777113399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498023.15278</v>
      </c>
      <c r="F12">
        <v>3622</v>
      </c>
      <c r="G12">
        <v>-3.9619633679424999</v>
      </c>
      <c r="H12">
        <v>-5.7268960743488497</v>
      </c>
      <c r="I12">
        <v>-13.659932103590799</v>
      </c>
      <c r="J12">
        <v>-4.2536403601589399</v>
      </c>
      <c r="K12">
        <v>3617.4957823729201</v>
      </c>
      <c r="L12">
        <v>3447.0844977975398</v>
      </c>
      <c r="M12">
        <v>51.371362213286702</v>
      </c>
      <c r="N12">
        <v>0.86600009073859696</v>
      </c>
      <c r="O12">
        <v>8.2247377139701801</v>
      </c>
      <c r="P12">
        <v>27.264102879429299</v>
      </c>
      <c r="Q12">
        <v>0.124267204235878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489160.64608923998</v>
      </c>
      <c r="F13">
        <v>1807.6</v>
      </c>
      <c r="G13">
        <v>13.9667845769994</v>
      </c>
      <c r="H13">
        <v>7.5936425203149804</v>
      </c>
      <c r="I13">
        <v>-3.15357762051765</v>
      </c>
      <c r="J13">
        <v>-0.97798373697049101</v>
      </c>
      <c r="K13">
        <v>1653.0887866795699</v>
      </c>
      <c r="L13">
        <v>1503.16167542996</v>
      </c>
      <c r="M13">
        <v>70.802358255747194</v>
      </c>
      <c r="N13">
        <v>0.99095677901085499</v>
      </c>
      <c r="O13">
        <v>0.52832485063067902</v>
      </c>
      <c r="P13">
        <v>49.5676637292623</v>
      </c>
      <c r="Q13">
        <v>2.2585088163107E-2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459432.58871235</v>
      </c>
      <c r="F14">
        <v>7428.3</v>
      </c>
      <c r="G14">
        <v>-27.028045597026502</v>
      </c>
      <c r="H14">
        <v>6.8383729438368004</v>
      </c>
      <c r="I14">
        <v>1.7474686076299</v>
      </c>
      <c r="J14">
        <v>-0.464691398215129</v>
      </c>
      <c r="K14">
        <v>6987.2054088417499</v>
      </c>
      <c r="L14">
        <v>6979.8692756678201</v>
      </c>
      <c r="M14">
        <v>71.122746955397005</v>
      </c>
      <c r="N14">
        <v>1.4344345247544299</v>
      </c>
      <c r="O14">
        <v>10.280952573266999</v>
      </c>
      <c r="P14">
        <v>20.047512847861899</v>
      </c>
      <c r="Q14">
        <v>-5.3855431655071E-2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447571.94530379999</v>
      </c>
      <c r="F15">
        <v>1865.4</v>
      </c>
      <c r="G15">
        <v>35.893791118842799</v>
      </c>
      <c r="H15">
        <v>2.0979604928642499</v>
      </c>
      <c r="I15">
        <v>4.0732555256572898</v>
      </c>
      <c r="J15">
        <v>-9.5857286515806904E-3</v>
      </c>
      <c r="K15">
        <v>1725.47433086814</v>
      </c>
      <c r="L15">
        <v>1523.1667037140301</v>
      </c>
      <c r="M15">
        <v>81.482543126775994</v>
      </c>
      <c r="N15">
        <v>0.99655457907117995</v>
      </c>
      <c r="O15">
        <v>0.32700761230834902</v>
      </c>
      <c r="P15">
        <v>74.6057003790892</v>
      </c>
      <c r="Q15">
        <v>0.14251594572227899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392569.52843498997</v>
      </c>
      <c r="F16">
        <v>404.85</v>
      </c>
      <c r="G16">
        <v>45.215641927357801</v>
      </c>
      <c r="H16">
        <v>-9.0104286807600396</v>
      </c>
      <c r="I16">
        <v>3.76332620057258</v>
      </c>
      <c r="J16">
        <v>-5.1265028675058204</v>
      </c>
      <c r="K16">
        <v>395.522740790787</v>
      </c>
      <c r="L16">
        <v>347.31923294183099</v>
      </c>
      <c r="M16">
        <v>54.431925384159896</v>
      </c>
      <c r="N16">
        <v>0.85621206133232497</v>
      </c>
      <c r="O16">
        <v>5.2982586143015897</v>
      </c>
      <c r="P16">
        <v>77.760702524698104</v>
      </c>
      <c r="Q16">
        <v>0.18711092317237499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389885.91597878898</v>
      </c>
      <c r="F17">
        <v>12400.85</v>
      </c>
      <c r="G17">
        <v>-8.9248211694615307</v>
      </c>
      <c r="H17">
        <v>-3.2855470738235</v>
      </c>
      <c r="I17">
        <v>-5.9288686593796402</v>
      </c>
      <c r="J17">
        <v>-1.45898688616635</v>
      </c>
      <c r="K17">
        <v>12374.8853099485</v>
      </c>
      <c r="L17">
        <v>11803.079562274601</v>
      </c>
      <c r="M17">
        <v>58.6435415987333</v>
      </c>
      <c r="N17">
        <v>1.0447911637520599</v>
      </c>
      <c r="O17">
        <v>10.315018728554801</v>
      </c>
      <c r="P17">
        <v>27.349514513255201</v>
      </c>
      <c r="Q17">
        <v>6.3705242075873997E-2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372139.11717267998</v>
      </c>
      <c r="F18">
        <v>1203.3499999999999</v>
      </c>
      <c r="G18">
        <v>-6.7608799260706602</v>
      </c>
      <c r="H18">
        <v>-0.78024993636581197</v>
      </c>
      <c r="I18">
        <v>-3.9749745114358399</v>
      </c>
      <c r="J18">
        <v>-0.51221679474812098</v>
      </c>
      <c r="K18">
        <v>1185.4198314052501</v>
      </c>
      <c r="L18">
        <v>1131.08318997021</v>
      </c>
      <c r="M18">
        <v>66.787795046145405</v>
      </c>
      <c r="N18">
        <v>0.77849649289390899</v>
      </c>
      <c r="O18">
        <v>11.3267129264137</v>
      </c>
      <c r="P18">
        <v>26.4820264872818</v>
      </c>
      <c r="Q18">
        <v>3.1580591558771999E-2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369923.11005242902</v>
      </c>
      <c r="F19">
        <v>294.05</v>
      </c>
      <c r="G19">
        <v>35.560693455011801</v>
      </c>
      <c r="H19">
        <v>-17.929498401391999</v>
      </c>
      <c r="I19">
        <v>-4.9232944318211702</v>
      </c>
      <c r="J19">
        <v>-10.3262048484417</v>
      </c>
      <c r="K19">
        <v>311.48046853212298</v>
      </c>
      <c r="L19">
        <v>271.75638773482001</v>
      </c>
      <c r="M19">
        <v>30.3733691162521</v>
      </c>
      <c r="N19">
        <v>0.890550420430679</v>
      </c>
      <c r="O19">
        <v>17.326985206597499</v>
      </c>
      <c r="P19">
        <v>63.451917732073298</v>
      </c>
      <c r="Q19">
        <v>0.103182960523394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363318.99159294</v>
      </c>
      <c r="F20">
        <v>1827.45</v>
      </c>
      <c r="G20">
        <v>-26.090480580093299</v>
      </c>
      <c r="H20">
        <v>-2.6463185459003098</v>
      </c>
      <c r="I20">
        <v>-7.4441188331788801</v>
      </c>
      <c r="J20">
        <v>-0.297204401672507</v>
      </c>
      <c r="K20">
        <v>1784.53201107943</v>
      </c>
      <c r="L20">
        <v>1773.1784969119899</v>
      </c>
      <c r="M20">
        <v>72.494941160202998</v>
      </c>
      <c r="N20">
        <v>0.85000325342383898</v>
      </c>
      <c r="O20">
        <v>5.4201209335412699</v>
      </c>
      <c r="P20">
        <v>18.3696602649221</v>
      </c>
      <c r="Q20">
        <v>-0.102749613780687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60</v>
      </c>
      <c r="E21">
        <v>362990.38749380002</v>
      </c>
      <c r="F21">
        <v>986.15</v>
      </c>
      <c r="G21">
        <v>31.8638061489875</v>
      </c>
      <c r="H21">
        <v>-11.922930453035001</v>
      </c>
      <c r="I21">
        <v>-16.6553315734226</v>
      </c>
      <c r="J21">
        <v>-10.5295540735301</v>
      </c>
      <c r="K21">
        <v>1047.8346539100201</v>
      </c>
      <c r="L21">
        <v>934.97983147203195</v>
      </c>
      <c r="M21">
        <v>23.516087690045001</v>
      </c>
      <c r="N21">
        <v>1.2103967426422699</v>
      </c>
      <c r="O21">
        <v>19.5558485017492</v>
      </c>
      <c r="P21">
        <v>62.1157323688969</v>
      </c>
      <c r="Q21">
        <v>0.15786122583025899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340974.33529110003</v>
      </c>
      <c r="F22">
        <v>2991</v>
      </c>
      <c r="G22">
        <v>-9.0320816937521293</v>
      </c>
      <c r="H22">
        <v>-9.3507874432934894</v>
      </c>
      <c r="I22">
        <v>-17.880965302245301</v>
      </c>
      <c r="J22">
        <v>-3.7123143492272899</v>
      </c>
      <c r="K22">
        <v>3069.4702308431201</v>
      </c>
      <c r="L22">
        <v>3001.2222607395402</v>
      </c>
      <c r="M22">
        <v>44.980734765834697</v>
      </c>
      <c r="N22">
        <v>0.81365644517352798</v>
      </c>
      <c r="O22">
        <v>25.172183216315599</v>
      </c>
      <c r="P22">
        <v>39.635854341736596</v>
      </c>
      <c r="Q22">
        <v>7.3487646579676005E-2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340889.77133714</v>
      </c>
      <c r="F23">
        <v>5238.55</v>
      </c>
      <c r="G23">
        <v>12.5860269811392</v>
      </c>
      <c r="H23">
        <v>2.1368006702487898</v>
      </c>
      <c r="I23">
        <v>16.264426661795898</v>
      </c>
      <c r="J23">
        <v>2.93434896800147</v>
      </c>
      <c r="K23">
        <v>5012.2555435364202</v>
      </c>
      <c r="L23">
        <v>4548.3444910020798</v>
      </c>
      <c r="M23">
        <v>58.303964540376199</v>
      </c>
      <c r="N23">
        <v>1.0536863642811201</v>
      </c>
      <c r="O23">
        <v>4.0173330406314696</v>
      </c>
      <c r="P23">
        <v>44.871404867256601</v>
      </c>
      <c r="Q23">
        <v>2.1957835011420001E-3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337488.93424794998</v>
      </c>
      <c r="F24">
        <v>11710.25</v>
      </c>
      <c r="G24">
        <v>9.6283782754941392</v>
      </c>
      <c r="H24">
        <v>-3.1855399182307802</v>
      </c>
      <c r="I24">
        <v>8.1155423713679404</v>
      </c>
      <c r="J24">
        <v>-2.54829649764222</v>
      </c>
      <c r="K24">
        <v>11324.6949204261</v>
      </c>
      <c r="L24">
        <v>10339.122737744199</v>
      </c>
      <c r="M24">
        <v>69.614134080315594</v>
      </c>
      <c r="N24">
        <v>0.71826250363350297</v>
      </c>
      <c r="O24">
        <v>3.1404111782412798</v>
      </c>
      <c r="P24">
        <v>45.558448984157899</v>
      </c>
      <c r="Q24">
        <v>3.7902768811130999E-2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81</v>
      </c>
      <c r="E25">
        <v>333912.14772299997</v>
      </c>
      <c r="F25">
        <v>3764.25</v>
      </c>
      <c r="G25">
        <v>-8.8305410241641802</v>
      </c>
      <c r="H25">
        <v>7.10820257814117</v>
      </c>
      <c r="I25">
        <v>-13.257464324766801</v>
      </c>
      <c r="J25">
        <v>1.76126104413035</v>
      </c>
      <c r="K25">
        <v>3511.9918829424</v>
      </c>
      <c r="L25">
        <v>3428.3415755187498</v>
      </c>
      <c r="M25">
        <v>74.133209883801896</v>
      </c>
      <c r="N25">
        <v>0.85660186945553995</v>
      </c>
      <c r="O25">
        <v>3.2596134688184799</v>
      </c>
      <c r="P25">
        <v>23.1898286780226</v>
      </c>
      <c r="Q25">
        <v>7.5736161993896003E-2</v>
      </c>
    </row>
    <row r="26" spans="1:17" x14ac:dyDescent="0.3">
      <c r="A26" t="s">
        <v>82</v>
      </c>
      <c r="B26" t="s">
        <v>83</v>
      </c>
      <c r="C26" t="str">
        <f>IFERROR(VLOOKUP(Table1[[#This Row],[Ticker]],[1]!Table1[[Symbol]:[Industry]],2,FALSE),"-")</f>
        <v>-</v>
      </c>
      <c r="D26" t="s">
        <v>60</v>
      </c>
      <c r="E26">
        <v>328422.41338511999</v>
      </c>
      <c r="F26">
        <v>2740.9</v>
      </c>
      <c r="G26">
        <v>48.942232082005503</v>
      </c>
      <c r="H26">
        <v>-7.3381793813052898</v>
      </c>
      <c r="I26">
        <v>30.957478167090901</v>
      </c>
      <c r="J26">
        <v>-4.8010943397564096</v>
      </c>
      <c r="K26">
        <v>2734.1892368681401</v>
      </c>
      <c r="L26">
        <v>2319.5318509688</v>
      </c>
      <c r="M26">
        <v>51.980874762106602</v>
      </c>
      <c r="N26">
        <v>0.83653113987832595</v>
      </c>
      <c r="O26">
        <v>9.9456382939910206</v>
      </c>
      <c r="P26">
        <v>89.027586206896501</v>
      </c>
      <c r="Q26">
        <v>0.20226517991998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327387.6567388</v>
      </c>
      <c r="F27">
        <v>11723.5</v>
      </c>
      <c r="G27">
        <v>116.20819192453099</v>
      </c>
      <c r="H27">
        <v>12.9773847623512</v>
      </c>
      <c r="I27">
        <v>23.805924742407601</v>
      </c>
      <c r="J27">
        <v>2.9366631837144999</v>
      </c>
      <c r="K27">
        <v>10179.034371162899</v>
      </c>
      <c r="L27">
        <v>8656.0438838976497</v>
      </c>
      <c r="M27">
        <v>87.486171193658706</v>
      </c>
      <c r="N27">
        <v>1.5162783659989301</v>
      </c>
      <c r="O27">
        <v>0.47554058088454798</v>
      </c>
      <c r="P27">
        <v>146.15756099609399</v>
      </c>
      <c r="Q27">
        <v>0.17825838966916799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324341.55375667498</v>
      </c>
      <c r="F28">
        <v>3383.25</v>
      </c>
      <c r="G28">
        <v>-23.106625101268602</v>
      </c>
      <c r="H28">
        <v>6.5667524554544503</v>
      </c>
      <c r="I28">
        <v>3.9616121792416101</v>
      </c>
      <c r="J28">
        <v>2.9672773021487799</v>
      </c>
      <c r="K28">
        <v>3102.29422467105</v>
      </c>
      <c r="L28">
        <v>3025.9897865482098</v>
      </c>
      <c r="M28">
        <v>89.515716135120101</v>
      </c>
      <c r="N28">
        <v>1.0464444524257299</v>
      </c>
      <c r="O28">
        <v>1.17342791694377</v>
      </c>
      <c r="P28">
        <v>26.7087375004681</v>
      </c>
      <c r="Q28">
        <v>-5.0580298608057003E-2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318102.06104070001</v>
      </c>
      <c r="F29">
        <v>1472.6</v>
      </c>
      <c r="G29">
        <v>44.494129139278499</v>
      </c>
      <c r="H29">
        <v>-7.8517688162001003</v>
      </c>
      <c r="I29">
        <v>-0.50583688936364402</v>
      </c>
      <c r="J29">
        <v>-3.9106492992928299</v>
      </c>
      <c r="K29">
        <v>1473.6491405786401</v>
      </c>
      <c r="L29">
        <v>1308.9094430262701</v>
      </c>
      <c r="M29">
        <v>53.032896699766702</v>
      </c>
      <c r="N29">
        <v>0.59386849759400095</v>
      </c>
      <c r="O29">
        <v>10.104576938747799</v>
      </c>
      <c r="P29">
        <v>95.175612988734201</v>
      </c>
      <c r="Q29">
        <v>7.0230757038037994E-2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314546.42115857999</v>
      </c>
      <c r="F30">
        <v>338.2</v>
      </c>
      <c r="G30">
        <v>49.802705789806403</v>
      </c>
      <c r="H30">
        <v>-7.2638001049787597</v>
      </c>
      <c r="I30">
        <v>4.9346471737077202</v>
      </c>
      <c r="J30">
        <v>-0.87945544832798705</v>
      </c>
      <c r="K30">
        <v>334.29595921480302</v>
      </c>
      <c r="L30">
        <v>295.06200957823501</v>
      </c>
      <c r="M30">
        <v>60.390851401096597</v>
      </c>
      <c r="N30">
        <v>1.09292912607566</v>
      </c>
      <c r="O30">
        <v>7.1850975753991797</v>
      </c>
      <c r="P30">
        <v>77.393128769997304</v>
      </c>
      <c r="Q30">
        <v>0.12271503811165201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310425.29174999997</v>
      </c>
      <c r="F31">
        <v>4641.7</v>
      </c>
      <c r="G31">
        <v>108.583781762291</v>
      </c>
      <c r="H31">
        <v>-6.4117686149194899</v>
      </c>
      <c r="I31">
        <v>28.3848482544775</v>
      </c>
      <c r="J31">
        <v>-6.6468808017520002</v>
      </c>
      <c r="K31">
        <v>4783.1784384954499</v>
      </c>
      <c r="L31">
        <v>4003.26166835194</v>
      </c>
      <c r="M31">
        <v>41.851213902470903</v>
      </c>
      <c r="N31">
        <v>0.64438711193803899</v>
      </c>
      <c r="O31">
        <v>22.255854536053601</v>
      </c>
      <c r="P31">
        <v>162.56929516913601</v>
      </c>
      <c r="Q31">
        <v>0.24479456483934001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305455.62952775398</v>
      </c>
      <c r="F32">
        <v>495.65</v>
      </c>
      <c r="G32">
        <v>56.077882823650299</v>
      </c>
      <c r="H32">
        <v>-12.422112459866</v>
      </c>
      <c r="I32">
        <v>-3.3535490224598798</v>
      </c>
      <c r="J32">
        <v>-5.0714253698719798</v>
      </c>
      <c r="K32">
        <v>505.14538047243701</v>
      </c>
      <c r="L32">
        <v>445.95891863061598</v>
      </c>
      <c r="M32">
        <v>41.625929919031897</v>
      </c>
      <c r="N32">
        <v>1.13005411940696</v>
      </c>
      <c r="O32">
        <v>9.6640774740239994</v>
      </c>
      <c r="P32">
        <v>84.256505576208099</v>
      </c>
      <c r="Q32">
        <v>0.14269839264870601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40</v>
      </c>
      <c r="E33">
        <v>295600.71640259499</v>
      </c>
      <c r="F33">
        <v>1854.85</v>
      </c>
      <c r="G33">
        <v>-6.7341829899108303</v>
      </c>
      <c r="H33">
        <v>12.9371966137242</v>
      </c>
      <c r="I33">
        <v>2.7277556175735702</v>
      </c>
      <c r="J33">
        <v>-2.81944142324202</v>
      </c>
      <c r="K33">
        <v>1687.6222616445</v>
      </c>
      <c r="L33">
        <v>1618.71126234385</v>
      </c>
      <c r="M33">
        <v>71.922152294235005</v>
      </c>
      <c r="N33">
        <v>1.5200896887036801</v>
      </c>
      <c r="O33">
        <v>2.3263336657950799</v>
      </c>
      <c r="P33">
        <v>30.710686727035601</v>
      </c>
      <c r="Q33">
        <v>-2.8224492719320999E-2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287010.84468882001</v>
      </c>
      <c r="F34">
        <v>1811.9</v>
      </c>
      <c r="G34">
        <v>53.3367668653839</v>
      </c>
      <c r="H34">
        <v>0.60212555415664804</v>
      </c>
      <c r="I34">
        <v>-18.160661517179399</v>
      </c>
      <c r="J34">
        <v>-7.61445837959283</v>
      </c>
      <c r="K34">
        <v>1838.6308452875701</v>
      </c>
      <c r="L34">
        <v>1706.8166445249699</v>
      </c>
      <c r="M34">
        <v>35.9298655582717</v>
      </c>
      <c r="N34">
        <v>0.60525364877773502</v>
      </c>
      <c r="O34">
        <v>19.990065676913702</v>
      </c>
      <c r="P34">
        <v>122.169088345288</v>
      </c>
      <c r="Q34">
        <v>5.2138880699517998E-2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21</v>
      </c>
      <c r="E35">
        <v>276963.498328185</v>
      </c>
      <c r="F35">
        <v>530.04999999999995</v>
      </c>
      <c r="G35">
        <v>-8.7462964994304908</v>
      </c>
      <c r="H35">
        <v>-0.11777344780291001</v>
      </c>
      <c r="I35">
        <v>-9.9111543943039599</v>
      </c>
      <c r="J35">
        <v>-2.4162098874625202</v>
      </c>
      <c r="K35">
        <v>515.05570848497098</v>
      </c>
      <c r="L35">
        <v>483.97708151856898</v>
      </c>
      <c r="M35">
        <v>56.226410415605301</v>
      </c>
      <c r="N35">
        <v>0.88622970487946995</v>
      </c>
      <c r="O35">
        <v>9.4047731346099397</v>
      </c>
      <c r="P35">
        <v>41.327822956939002</v>
      </c>
      <c r="Q35">
        <v>-0.10875575402842599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256324.23375404999</v>
      </c>
      <c r="F36">
        <v>7210.5</v>
      </c>
      <c r="G36">
        <v>223.478932530848</v>
      </c>
      <c r="H36">
        <v>8.6138385063179008</v>
      </c>
      <c r="I36">
        <v>66.206170893764295</v>
      </c>
      <c r="J36">
        <v>-1.1873143672654101</v>
      </c>
      <c r="K36">
        <v>6317.0273441560103</v>
      </c>
      <c r="L36">
        <v>4696.6885971821803</v>
      </c>
      <c r="M36">
        <v>71.1385706672243</v>
      </c>
      <c r="N36">
        <v>0.71807219216004603</v>
      </c>
      <c r="O36">
        <v>1.5879619998612999</v>
      </c>
      <c r="P36">
        <v>270.71979434447297</v>
      </c>
      <c r="Q36">
        <v>0.285774057250271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57</v>
      </c>
      <c r="E37">
        <v>251125.29444850999</v>
      </c>
      <c r="F37">
        <v>651.1</v>
      </c>
      <c r="G37">
        <v>41.560084997887103</v>
      </c>
      <c r="H37">
        <v>-9.4860576050411591</v>
      </c>
      <c r="I37">
        <v>3.4136621997922498</v>
      </c>
      <c r="J37">
        <v>-4.8469672366412899</v>
      </c>
      <c r="K37">
        <v>674.84833971030696</v>
      </c>
      <c r="L37">
        <v>603.27136378235696</v>
      </c>
      <c r="M37">
        <v>51.094794524362499</v>
      </c>
      <c r="N37">
        <v>0.67115575362425495</v>
      </c>
      <c r="O37">
        <v>37.590231915220301</v>
      </c>
      <c r="P37">
        <v>125.02160013824</v>
      </c>
      <c r="Q37">
        <v>0.17158569850345601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116</v>
      </c>
      <c r="E38">
        <v>247169.63860539999</v>
      </c>
      <c r="F38">
        <v>283.89999999999998</v>
      </c>
      <c r="G38">
        <v>148.202197607946</v>
      </c>
      <c r="H38">
        <v>-1.38274727164721</v>
      </c>
      <c r="I38">
        <v>67.273679764987506</v>
      </c>
      <c r="J38">
        <v>8.1012682582943398</v>
      </c>
      <c r="K38">
        <v>243.143288644302</v>
      </c>
      <c r="L38">
        <v>189.16061356033299</v>
      </c>
      <c r="M38">
        <v>80.776016822196993</v>
      </c>
      <c r="N38">
        <v>1.18198443060591</v>
      </c>
      <c r="O38">
        <v>0.73969707643537497</v>
      </c>
      <c r="P38">
        <v>194.196891191709</v>
      </c>
      <c r="Q38">
        <v>7.4416433753796002E-2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18</v>
      </c>
      <c r="E39">
        <v>244664.57622385799</v>
      </c>
      <c r="F39">
        <v>173.26</v>
      </c>
      <c r="G39">
        <v>62.264099176570902</v>
      </c>
      <c r="H39">
        <v>-3.3217849967554698</v>
      </c>
      <c r="I39">
        <v>-13.4613833671773</v>
      </c>
      <c r="J39">
        <v>-5.9463402208465297</v>
      </c>
      <c r="K39">
        <v>172.48116321399499</v>
      </c>
      <c r="L39">
        <v>156.291290983755</v>
      </c>
      <c r="M39">
        <v>45.873090436460899</v>
      </c>
      <c r="N39">
        <v>1.0042298416867299</v>
      </c>
      <c r="O39">
        <v>13.586517372734599</v>
      </c>
      <c r="P39">
        <v>102.643274853801</v>
      </c>
      <c r="Q39">
        <v>0.102852934806239</v>
      </c>
    </row>
    <row r="40" spans="1:17" x14ac:dyDescent="0.3">
      <c r="A40" t="s">
        <v>119</v>
      </c>
      <c r="B40" t="s">
        <v>120</v>
      </c>
      <c r="C40" t="str">
        <f>IFERROR(VLOOKUP(Table1[[#This Row],[Ticker]],[1]!Table1[[Symbol]:[Industry]],2,FALSE),"-")</f>
        <v>-</v>
      </c>
      <c r="D40" t="s">
        <v>121</v>
      </c>
      <c r="E40">
        <v>243724.46769059999</v>
      </c>
      <c r="F40">
        <v>2527.85</v>
      </c>
      <c r="G40">
        <v>-13.721329515906101</v>
      </c>
      <c r="H40">
        <v>-3.2760796444008902</v>
      </c>
      <c r="I40">
        <v>-16.074862311248701</v>
      </c>
      <c r="J40">
        <v>-0.73752182712340297</v>
      </c>
      <c r="K40">
        <v>2520.1951230355598</v>
      </c>
      <c r="L40">
        <v>2479.6060647612799</v>
      </c>
      <c r="M40">
        <v>55.230311176211103</v>
      </c>
      <c r="N40">
        <v>1.25196290225614</v>
      </c>
      <c r="O40">
        <v>9.5515952291472992</v>
      </c>
      <c r="P40">
        <v>14.8130316890053</v>
      </c>
      <c r="Q40">
        <v>-2.0965757393522001E-2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236976.6624872</v>
      </c>
      <c r="F41">
        <v>6654.4</v>
      </c>
      <c r="G41">
        <v>46.308503778234702</v>
      </c>
      <c r="H41">
        <v>-7.4731161395761303</v>
      </c>
      <c r="I41">
        <v>25.4724753254044</v>
      </c>
      <c r="J41">
        <v>-3.3686251192240002</v>
      </c>
      <c r="K41">
        <v>6909.3519628465601</v>
      </c>
      <c r="L41">
        <v>5956.62240520878</v>
      </c>
      <c r="M41">
        <v>36.763571029612002</v>
      </c>
      <c r="N41">
        <v>0.76031959532817495</v>
      </c>
      <c r="O41">
        <v>19.750841548449099</v>
      </c>
      <c r="P41">
        <v>105.003080714725</v>
      </c>
      <c r="Q41">
        <v>0.15818506081144801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232699.92757087899</v>
      </c>
      <c r="F42">
        <v>954.8</v>
      </c>
      <c r="G42">
        <v>-10.0065437343036</v>
      </c>
      <c r="H42">
        <v>-1.87306352178861</v>
      </c>
      <c r="I42">
        <v>3.0826659598198298</v>
      </c>
      <c r="J42">
        <v>-1.81920389270677</v>
      </c>
      <c r="K42">
        <v>922.04637082128795</v>
      </c>
      <c r="L42">
        <v>872.74929938055504</v>
      </c>
      <c r="M42">
        <v>64.840186564166302</v>
      </c>
      <c r="N42">
        <v>0.93335559378563404</v>
      </c>
      <c r="O42">
        <v>1.4767490573942099</v>
      </c>
      <c r="P42">
        <v>32.060857538035897</v>
      </c>
      <c r="Q42">
        <v>1.8113214048936999E-2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51</v>
      </c>
      <c r="E43">
        <v>222237.88089623899</v>
      </c>
      <c r="F43">
        <v>349.8</v>
      </c>
      <c r="G43">
        <v>16.226244353991301</v>
      </c>
      <c r="H43">
        <v>1.7732947724076999</v>
      </c>
      <c r="I43">
        <v>-16.999705368223701</v>
      </c>
      <c r="J43">
        <v>-2.04700400415995</v>
      </c>
      <c r="K43">
        <v>337.83665595162802</v>
      </c>
      <c r="L43">
        <v>307.90996613514397</v>
      </c>
      <c r="M43">
        <v>61.948993411483698</v>
      </c>
      <c r="N43">
        <v>1.7833883867048801</v>
      </c>
      <c r="O43">
        <v>12.835906232132601</v>
      </c>
      <c r="P43">
        <v>71.260709914320699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218270.18721199999</v>
      </c>
      <c r="F44">
        <v>167.02</v>
      </c>
      <c r="G44">
        <v>74.727300035635295</v>
      </c>
      <c r="H44">
        <v>-12.1852178867607</v>
      </c>
      <c r="I44">
        <v>8.4656871568334502</v>
      </c>
      <c r="J44">
        <v>-6.6659910201825499</v>
      </c>
      <c r="K44">
        <v>179.05631937675199</v>
      </c>
      <c r="L44">
        <v>151.221376069863</v>
      </c>
      <c r="M44">
        <v>25.2409034784068</v>
      </c>
      <c r="N44">
        <v>0.26999613444898901</v>
      </c>
      <c r="O44">
        <v>37.109328224164699</v>
      </c>
      <c r="P44">
        <v>154.02281368821201</v>
      </c>
      <c r="Q44">
        <v>0.173036418224082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213226.24844192999</v>
      </c>
      <c r="F45">
        <v>291.7</v>
      </c>
      <c r="G45">
        <v>90.455484831297994</v>
      </c>
      <c r="H45">
        <v>-7.9576919991165802</v>
      </c>
      <c r="I45">
        <v>29.145581271611</v>
      </c>
      <c r="J45">
        <v>-4.4704101215639902</v>
      </c>
      <c r="K45">
        <v>296.95683002670597</v>
      </c>
      <c r="L45">
        <v>247.42589402772199</v>
      </c>
      <c r="M45">
        <v>47.687344221708301</v>
      </c>
      <c r="N45">
        <v>0.67703047808589001</v>
      </c>
      <c r="O45">
        <v>16.729516626671199</v>
      </c>
      <c r="P45">
        <v>129.68503937007799</v>
      </c>
      <c r="Q45">
        <v>0.20528703980200999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209730.97369680001</v>
      </c>
      <c r="F46">
        <v>645.6</v>
      </c>
      <c r="G46">
        <v>48.456641816182596</v>
      </c>
      <c r="H46">
        <v>1.032703200896</v>
      </c>
      <c r="I46">
        <v>-0.211369782590351</v>
      </c>
      <c r="J46">
        <v>2.56709725520194</v>
      </c>
      <c r="K46">
        <v>615.10342682685405</v>
      </c>
      <c r="L46">
        <v>556.89796070825003</v>
      </c>
      <c r="M46">
        <v>71.338762382079807</v>
      </c>
      <c r="N46">
        <v>0.95359355403127499</v>
      </c>
      <c r="O46">
        <v>5.5018587360594804</v>
      </c>
      <c r="P46">
        <v>94.892229668538306</v>
      </c>
      <c r="Q46">
        <v>0.21745413500341801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141</v>
      </c>
      <c r="E47">
        <v>206956.12461999999</v>
      </c>
      <c r="F47">
        <v>489.8</v>
      </c>
      <c r="G47">
        <v>28.405725205453098</v>
      </c>
      <c r="H47">
        <v>-24.841137629398901</v>
      </c>
      <c r="I47">
        <v>45.124373642277099</v>
      </c>
      <c r="J47">
        <v>-3.9718115584928602</v>
      </c>
      <c r="K47">
        <v>552.84295910914602</v>
      </c>
      <c r="L47">
        <v>489.10710132333099</v>
      </c>
      <c r="M47">
        <v>42.782800555572997</v>
      </c>
      <c r="N47">
        <v>0.87413613974692395</v>
      </c>
      <c r="O47">
        <v>64.904042466312703</v>
      </c>
      <c r="P47">
        <v>72.101194659170702</v>
      </c>
      <c r="Q47">
        <v>3.027553454388E-2</v>
      </c>
    </row>
    <row r="48" spans="1:17" x14ac:dyDescent="0.3">
      <c r="A48" t="s">
        <v>142</v>
      </c>
      <c r="B48" t="s">
        <v>143</v>
      </c>
      <c r="C48" t="str">
        <f>IFERROR(VLOOKUP(Table1[[#This Row],[Ticker]],[1]!Table1[[Symbol]:[Industry]],2,FALSE),"-")</f>
        <v>-</v>
      </c>
      <c r="D48" t="s">
        <v>144</v>
      </c>
      <c r="E48">
        <v>206911.30550453899</v>
      </c>
      <c r="F48">
        <v>835.9</v>
      </c>
      <c r="G48">
        <v>32.383153551521097</v>
      </c>
      <c r="H48">
        <v>-4.6180323916529398</v>
      </c>
      <c r="I48">
        <v>-16.9666808899862</v>
      </c>
      <c r="J48">
        <v>-4.3126811050248</v>
      </c>
      <c r="K48">
        <v>840.51985229236902</v>
      </c>
      <c r="L48">
        <v>790.63710108221801</v>
      </c>
      <c r="M48">
        <v>49.756021371590002</v>
      </c>
      <c r="N48">
        <v>0.72084442726181697</v>
      </c>
      <c r="O48">
        <v>15.755473142720399</v>
      </c>
      <c r="P48">
        <v>63.0865281435957</v>
      </c>
      <c r="Q48">
        <v>0.126746924680463</v>
      </c>
    </row>
    <row r="49" spans="1:17" x14ac:dyDescent="0.3">
      <c r="A49" t="s">
        <v>145</v>
      </c>
      <c r="B49" t="s">
        <v>146</v>
      </c>
      <c r="C49" t="str">
        <f>IFERROR(VLOOKUP(Table1[[#This Row],[Ticker]],[1]!Table1[[Symbol]:[Industry]],2,FALSE),"-")</f>
        <v>-</v>
      </c>
      <c r="D49" t="s">
        <v>147</v>
      </c>
      <c r="E49">
        <v>192923.95475318501</v>
      </c>
      <c r="F49">
        <v>4994.6499999999996</v>
      </c>
      <c r="G49">
        <v>73.347241864652503</v>
      </c>
      <c r="H49">
        <v>10.618629697980801</v>
      </c>
      <c r="I49">
        <v>40.346037706597201</v>
      </c>
      <c r="J49">
        <v>0.38306442109066302</v>
      </c>
      <c r="K49">
        <v>4520.1610566781801</v>
      </c>
      <c r="L49">
        <v>3828.6569890631599</v>
      </c>
      <c r="M49">
        <v>80.670357924244698</v>
      </c>
      <c r="N49">
        <v>1.4714747857577</v>
      </c>
      <c r="O49">
        <v>0.80786441492397498</v>
      </c>
      <c r="P49">
        <v>114.054899607859</v>
      </c>
      <c r="Q49">
        <v>0.103081838688541</v>
      </c>
    </row>
    <row r="50" spans="1:17" x14ac:dyDescent="0.3">
      <c r="A50" t="s">
        <v>148</v>
      </c>
      <c r="B50" t="s">
        <v>149</v>
      </c>
      <c r="C50" t="str">
        <f>IFERROR(VLOOKUP(Table1[[#This Row],[Ticker]],[1]!Table1[[Symbol]:[Industry]],2,FALSE),"-")</f>
        <v>-</v>
      </c>
      <c r="D50" t="s">
        <v>127</v>
      </c>
      <c r="E50">
        <v>189425.10760313401</v>
      </c>
      <c r="F50">
        <v>151.74</v>
      </c>
      <c r="G50">
        <v>-9.3597688330311293</v>
      </c>
      <c r="H50">
        <v>-6.1145436272583202</v>
      </c>
      <c r="I50">
        <v>-14.1679568627068</v>
      </c>
      <c r="J50">
        <v>-3.4764814044159502</v>
      </c>
      <c r="K50">
        <v>156.78669756307701</v>
      </c>
      <c r="L50">
        <v>152.499872328359</v>
      </c>
      <c r="M50">
        <v>51.7426671734938</v>
      </c>
      <c r="N50">
        <v>0.89168512549379397</v>
      </c>
      <c r="O50">
        <v>21.6554632924739</v>
      </c>
      <c r="P50">
        <v>32.408376963350698</v>
      </c>
      <c r="Q50">
        <v>-1.9241629749379E-2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21</v>
      </c>
      <c r="E51">
        <v>189266.457335485</v>
      </c>
      <c r="F51">
        <v>6392.35</v>
      </c>
      <c r="G51">
        <v>-10.878184305901801</v>
      </c>
      <c r="H51">
        <v>13.2448763953265</v>
      </c>
      <c r="I51">
        <v>9.0431043996499501</v>
      </c>
      <c r="J51">
        <v>2.4672090085694198</v>
      </c>
      <c r="K51">
        <v>5741.3413218759597</v>
      </c>
      <c r="L51">
        <v>5369.4430593332199</v>
      </c>
      <c r="M51">
        <v>79.157291718501199</v>
      </c>
      <c r="N51">
        <v>1.21461491706477</v>
      </c>
      <c r="O51">
        <v>0.77670966076637205</v>
      </c>
      <c r="P51">
        <v>41.625771288675203</v>
      </c>
      <c r="Q51">
        <v>-1.5832820652547999E-2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40</v>
      </c>
      <c r="E52">
        <v>187930.53260459501</v>
      </c>
      <c r="F52">
        <v>1875.95</v>
      </c>
      <c r="G52">
        <v>12.332784643250999</v>
      </c>
      <c r="H52">
        <v>3.90649561970138</v>
      </c>
      <c r="I52">
        <v>10.041166124869401</v>
      </c>
      <c r="J52">
        <v>-3.8915146326443999</v>
      </c>
      <c r="K52">
        <v>1737.59505062515</v>
      </c>
      <c r="L52">
        <v>1542.01728981572</v>
      </c>
      <c r="M52">
        <v>57.368549080749602</v>
      </c>
      <c r="N52">
        <v>1.1903018633832101</v>
      </c>
      <c r="O52">
        <v>3.2010448039659898</v>
      </c>
      <c r="P52">
        <v>48.372681615059101</v>
      </c>
      <c r="Q52">
        <v>4.2256958855460998E-2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78</v>
      </c>
      <c r="E53">
        <v>185061.80469623001</v>
      </c>
      <c r="F53">
        <v>2757.1</v>
      </c>
      <c r="G53">
        <v>20.961911918753898</v>
      </c>
      <c r="H53">
        <v>-0.67807128296317698</v>
      </c>
      <c r="I53">
        <v>12.5712462838733</v>
      </c>
      <c r="J53">
        <v>-4.1142153287525396</v>
      </c>
      <c r="K53">
        <v>2667.4039797127598</v>
      </c>
      <c r="L53">
        <v>2396.61673196227</v>
      </c>
      <c r="M53">
        <v>61.925793706508401</v>
      </c>
      <c r="N53">
        <v>0.66817976176514904</v>
      </c>
      <c r="O53">
        <v>4.3759747560842799</v>
      </c>
      <c r="P53">
        <v>51.421613829321799</v>
      </c>
      <c r="Q53">
        <v>7.7880585414266998E-2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172431.02073652</v>
      </c>
      <c r="F54">
        <v>441.7</v>
      </c>
      <c r="G54">
        <v>63.564524362787203</v>
      </c>
      <c r="H54">
        <v>-4.5604077809816301</v>
      </c>
      <c r="I54">
        <v>49.741428580304202</v>
      </c>
      <c r="J54">
        <v>-8.9941972901172793</v>
      </c>
      <c r="K54">
        <v>445.26402606359898</v>
      </c>
      <c r="L54">
        <v>379.67389779309298</v>
      </c>
      <c r="M54">
        <v>42.493098815131098</v>
      </c>
      <c r="N54">
        <v>0.85777808396541499</v>
      </c>
      <c r="O54">
        <v>14.7271904007244</v>
      </c>
      <c r="P54">
        <v>112.355769230769</v>
      </c>
      <c r="Q54">
        <v>3.1951847510327001E-2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132</v>
      </c>
      <c r="E55">
        <v>167084.15210879999</v>
      </c>
      <c r="F55">
        <v>506.3</v>
      </c>
      <c r="G55">
        <v>96.741886717842803</v>
      </c>
      <c r="H55">
        <v>-3.4853276827852802</v>
      </c>
      <c r="I55">
        <v>4.3352983274674299</v>
      </c>
      <c r="J55">
        <v>-10.8869279725268</v>
      </c>
      <c r="K55">
        <v>519.13759916454501</v>
      </c>
      <c r="L55">
        <v>440.988070568632</v>
      </c>
      <c r="M55">
        <v>33.273618114582902</v>
      </c>
      <c r="N55">
        <v>0.85773842372986797</v>
      </c>
      <c r="O55">
        <v>14.5565870037527</v>
      </c>
      <c r="P55">
        <v>130.29338185126201</v>
      </c>
      <c r="Q55">
        <v>0.18888095550227799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163</v>
      </c>
      <c r="E56">
        <v>166298.81466232499</v>
      </c>
      <c r="F56">
        <v>3269.65</v>
      </c>
      <c r="G56">
        <v>4.4687519719112698</v>
      </c>
      <c r="H56">
        <v>3.5140085530191899E-2</v>
      </c>
      <c r="I56">
        <v>0.81795587818792903</v>
      </c>
      <c r="J56">
        <v>6.2717607312138199E-3</v>
      </c>
      <c r="K56">
        <v>3134.4150975901498</v>
      </c>
      <c r="L56">
        <v>2941.3870805556298</v>
      </c>
      <c r="M56">
        <v>71.278462901328794</v>
      </c>
      <c r="N56">
        <v>1.42149947635186</v>
      </c>
      <c r="O56">
        <v>0.97105194745614698</v>
      </c>
      <c r="P56">
        <v>42.620662580968698</v>
      </c>
      <c r="Q56">
        <v>1.1867249039914001E-2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163597.50366749999</v>
      </c>
      <c r="F57">
        <v>7720.2</v>
      </c>
      <c r="G57">
        <v>48.395681376893997</v>
      </c>
      <c r="H57">
        <v>-9.4303798422824308</v>
      </c>
      <c r="I57">
        <v>21.346143562180899</v>
      </c>
      <c r="J57">
        <v>-2.09690351731714</v>
      </c>
      <c r="K57">
        <v>7802.5479967792298</v>
      </c>
      <c r="L57">
        <v>6770.7777634734603</v>
      </c>
      <c r="M57">
        <v>52.644715223728198</v>
      </c>
      <c r="N57">
        <v>0.66450240139046401</v>
      </c>
      <c r="O57">
        <v>18.519597937877201</v>
      </c>
      <c r="P57">
        <v>100.524675324675</v>
      </c>
      <c r="Q57">
        <v>0.177569057478354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21</v>
      </c>
      <c r="E58">
        <v>160744.74770025001</v>
      </c>
      <c r="F58">
        <v>1643.25</v>
      </c>
      <c r="G58">
        <v>2.8109023892768001</v>
      </c>
      <c r="H58">
        <v>2.1031776774254198</v>
      </c>
      <c r="I58">
        <v>13.4874106799766</v>
      </c>
      <c r="J58">
        <v>-3.6535657995572399</v>
      </c>
      <c r="K58">
        <v>1546.68162806751</v>
      </c>
      <c r="L58">
        <v>1381.94848248064</v>
      </c>
      <c r="M58">
        <v>60.539991366604703</v>
      </c>
      <c r="N58">
        <v>0.89247180823138705</v>
      </c>
      <c r="O58">
        <v>1.3235965312642499</v>
      </c>
      <c r="P58">
        <v>49.638027591859</v>
      </c>
      <c r="Q58">
        <v>-1.066624648201E-2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171</v>
      </c>
      <c r="E59">
        <v>154810.035753715</v>
      </c>
      <c r="F59">
        <v>1513.45</v>
      </c>
      <c r="G59">
        <v>22.5701086657422</v>
      </c>
      <c r="H59">
        <v>-0.44427297825828599</v>
      </c>
      <c r="I59">
        <v>11.1664659862919</v>
      </c>
      <c r="J59">
        <v>0.87731247830799097</v>
      </c>
      <c r="K59">
        <v>1439.4601107738999</v>
      </c>
      <c r="L59">
        <v>1296.4701545304499</v>
      </c>
      <c r="M59">
        <v>68.942749834168595</v>
      </c>
      <c r="N59">
        <v>0.95741589979750497</v>
      </c>
      <c r="O59">
        <v>1.87650731771777</v>
      </c>
      <c r="P59">
        <v>57.6838924775995</v>
      </c>
      <c r="Q59">
        <v>1.4913932210687E-2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78</v>
      </c>
      <c r="E60">
        <v>154721.10127056899</v>
      </c>
      <c r="F60">
        <v>628.15</v>
      </c>
      <c r="G60">
        <v>14.169627561011101</v>
      </c>
      <c r="H60">
        <v>-3.95731614439035</v>
      </c>
      <c r="I60">
        <v>-6.7595459984762103</v>
      </c>
      <c r="J60">
        <v>-1.8840855230911799</v>
      </c>
      <c r="K60">
        <v>638.17646505116795</v>
      </c>
      <c r="L60">
        <v>597.21223431427995</v>
      </c>
      <c r="M60">
        <v>52.290463027063403</v>
      </c>
      <c r="N60">
        <v>0.718942121696444</v>
      </c>
      <c r="O60">
        <v>12.544774337339801</v>
      </c>
      <c r="P60">
        <v>55.463432743472303</v>
      </c>
      <c r="Q60">
        <v>3.4688499052757997E-2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40</v>
      </c>
      <c r="E61">
        <v>153748.39250771399</v>
      </c>
      <c r="F61">
        <v>714.55</v>
      </c>
      <c r="G61">
        <v>-18.878136510282101</v>
      </c>
      <c r="H61">
        <v>-4.2222140634194103</v>
      </c>
      <c r="I61">
        <v>1.2929973092403599</v>
      </c>
      <c r="J61">
        <v>-8.3387596086302107</v>
      </c>
      <c r="K61">
        <v>692.40394680274505</v>
      </c>
      <c r="L61">
        <v>637.22643378570501</v>
      </c>
      <c r="M61">
        <v>41.561964041834301</v>
      </c>
      <c r="N61">
        <v>0.76983294982572403</v>
      </c>
      <c r="O61">
        <v>6.5285844237632196</v>
      </c>
      <c r="P61">
        <v>39.724286272976101</v>
      </c>
      <c r="Q61">
        <v>-5.8383590784727997E-2</v>
      </c>
    </row>
    <row r="62" spans="1:17" x14ac:dyDescent="0.3">
      <c r="A62" t="s">
        <v>176</v>
      </c>
      <c r="B62" t="s">
        <v>177</v>
      </c>
      <c r="C62" t="str">
        <f>IFERROR(VLOOKUP(Table1[[#This Row],[Ticker]],[1]!Table1[[Symbol]:[Industry]],2,FALSE),"-")</f>
        <v>-</v>
      </c>
      <c r="D62" t="s">
        <v>178</v>
      </c>
      <c r="E62">
        <v>151290.64855086</v>
      </c>
      <c r="F62">
        <v>676.2</v>
      </c>
      <c r="G62">
        <v>14.550785728686201</v>
      </c>
      <c r="H62">
        <v>0.46712545366545799</v>
      </c>
      <c r="I62">
        <v>14.168573752384299</v>
      </c>
      <c r="J62">
        <v>-4.4420018107600896</v>
      </c>
      <c r="K62">
        <v>666.86641777313196</v>
      </c>
      <c r="L62">
        <v>613.04676490542499</v>
      </c>
      <c r="M62">
        <v>54.661096377508002</v>
      </c>
      <c r="N62">
        <v>0.86110822886956895</v>
      </c>
      <c r="O62">
        <v>5.7749186631174103</v>
      </c>
      <c r="P62">
        <v>50.685236768802199</v>
      </c>
      <c r="Q62">
        <v>2.6593029160897001E-2</v>
      </c>
    </row>
    <row r="63" spans="1:17" x14ac:dyDescent="0.3">
      <c r="A63" t="s">
        <v>179</v>
      </c>
      <c r="B63" t="s">
        <v>180</v>
      </c>
      <c r="C63" t="str">
        <f>IFERROR(VLOOKUP(Table1[[#This Row],[Ticker]],[1]!Table1[[Symbol]:[Industry]],2,FALSE),"-")</f>
        <v>-</v>
      </c>
      <c r="D63" t="s">
        <v>132</v>
      </c>
      <c r="E63">
        <v>150831.07071999999</v>
      </c>
      <c r="F63">
        <v>572.79999999999995</v>
      </c>
      <c r="G63">
        <v>103.65456296614499</v>
      </c>
      <c r="H63">
        <v>-7.8024357965002098</v>
      </c>
      <c r="I63">
        <v>4.7998970712108102</v>
      </c>
      <c r="J63">
        <v>-11.1092931595082</v>
      </c>
      <c r="K63">
        <v>589.14471883652197</v>
      </c>
      <c r="L63">
        <v>493.89906387193099</v>
      </c>
      <c r="M63">
        <v>34.396932898444497</v>
      </c>
      <c r="N63">
        <v>0.68746864578685696</v>
      </c>
      <c r="O63">
        <v>14.1759776536313</v>
      </c>
      <c r="P63">
        <v>139.06510851419</v>
      </c>
      <c r="Q63">
        <v>0.191691312493144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18</v>
      </c>
      <c r="E64">
        <v>149374.74395183899</v>
      </c>
      <c r="F64">
        <v>344.3</v>
      </c>
      <c r="G64">
        <v>70.658707657503697</v>
      </c>
      <c r="H64">
        <v>-2.5603937784681801</v>
      </c>
      <c r="I64">
        <v>-3.5728658528241</v>
      </c>
      <c r="J64">
        <v>-5.9542137623126603</v>
      </c>
      <c r="K64">
        <v>336.72060232982602</v>
      </c>
      <c r="L64">
        <v>294.29923746939198</v>
      </c>
      <c r="M64">
        <v>41.602129631294197</v>
      </c>
      <c r="N64">
        <v>0.94155638481100101</v>
      </c>
      <c r="O64">
        <v>6.6511762997385899</v>
      </c>
      <c r="P64">
        <v>107.75380902096801</v>
      </c>
      <c r="Q64">
        <v>4.0425220010024999E-2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121</v>
      </c>
      <c r="E65">
        <v>147152.46373379999</v>
      </c>
      <c r="F65">
        <v>6109.25</v>
      </c>
      <c r="G65">
        <v>6.7773636568504703</v>
      </c>
      <c r="H65">
        <v>-4.3970969462862698E-2</v>
      </c>
      <c r="I65">
        <v>11.7989147240968</v>
      </c>
      <c r="J65">
        <v>0.84002947329998101</v>
      </c>
      <c r="K65">
        <v>5753.5533121935696</v>
      </c>
      <c r="L65">
        <v>5296.6555793836496</v>
      </c>
      <c r="M65">
        <v>79.264433630879694</v>
      </c>
      <c r="N65">
        <v>1.1579034738621501</v>
      </c>
      <c r="O65">
        <v>0.318369685313246</v>
      </c>
      <c r="P65">
        <v>40.516824987924601</v>
      </c>
      <c r="Q65">
        <v>2.8972650629179E-2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187</v>
      </c>
      <c r="E66">
        <v>145551.11304239999</v>
      </c>
      <c r="F66">
        <v>5482.8</v>
      </c>
      <c r="G66">
        <v>17.761254967984801</v>
      </c>
      <c r="H66">
        <v>8.5002415537926801</v>
      </c>
      <c r="I66">
        <v>39.577556333034998</v>
      </c>
      <c r="J66">
        <v>5.9292808625434796</v>
      </c>
      <c r="K66">
        <v>4865.1485969786299</v>
      </c>
      <c r="L66">
        <v>4262.2774726927601</v>
      </c>
      <c r="M66">
        <v>87.766515643428093</v>
      </c>
      <c r="N66">
        <v>1.0328892372368299</v>
      </c>
      <c r="O66">
        <v>0.55081345298022499</v>
      </c>
      <c r="P66">
        <v>66.382423451582497</v>
      </c>
      <c r="Q66">
        <v>-2.2233529828320001E-2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190</v>
      </c>
      <c r="E67">
        <v>145072.557243152</v>
      </c>
      <c r="F67">
        <v>220.64</v>
      </c>
      <c r="G67">
        <v>53.494941777136702</v>
      </c>
      <c r="H67">
        <v>-8.5545767718667296</v>
      </c>
      <c r="I67">
        <v>8.9763181899180307</v>
      </c>
      <c r="J67">
        <v>-7.0251978439323501</v>
      </c>
      <c r="K67">
        <v>226.07952412121901</v>
      </c>
      <c r="L67">
        <v>195.73663257847701</v>
      </c>
      <c r="M67">
        <v>37.899633081945403</v>
      </c>
      <c r="N67">
        <v>0.69516548112374699</v>
      </c>
      <c r="O67">
        <v>11.6298042059463</v>
      </c>
      <c r="P67">
        <v>89.961256995264705</v>
      </c>
      <c r="Q67">
        <v>9.1474823684564999E-2</v>
      </c>
    </row>
    <row r="68" spans="1:17" x14ac:dyDescent="0.3">
      <c r="A68" t="s">
        <v>191</v>
      </c>
      <c r="B68" t="s">
        <v>192</v>
      </c>
      <c r="C68" t="str">
        <f>IFERROR(VLOOKUP(Table1[[#This Row],[Ticker]],[1]!Table1[[Symbol]:[Industry]],2,FALSE),"-")</f>
        <v>-</v>
      </c>
      <c r="D68" t="s">
        <v>95</v>
      </c>
      <c r="E68">
        <v>140562.98667253001</v>
      </c>
      <c r="F68">
        <v>439.9</v>
      </c>
      <c r="G68">
        <v>40.465693052044202</v>
      </c>
      <c r="H68">
        <v>0.21810407439340601</v>
      </c>
      <c r="I68">
        <v>-2.6117825235558398</v>
      </c>
      <c r="J68">
        <v>2.3874855251154101</v>
      </c>
      <c r="K68">
        <v>429.35397665649703</v>
      </c>
      <c r="L68">
        <v>392.41394024010901</v>
      </c>
      <c r="M68">
        <v>61.490905982025403</v>
      </c>
      <c r="N68">
        <v>1.05640533395377</v>
      </c>
      <c r="O68">
        <v>7.0697885883155198</v>
      </c>
      <c r="P68">
        <v>90.597920277296296</v>
      </c>
      <c r="Q68">
        <v>0.14723377313133101</v>
      </c>
    </row>
    <row r="69" spans="1:17" x14ac:dyDescent="0.3">
      <c r="A69" t="s">
        <v>193</v>
      </c>
      <c r="B69" t="s">
        <v>194</v>
      </c>
      <c r="C69" t="str">
        <f>IFERROR(VLOOKUP(Table1[[#This Row],[Ticker]],[1]!Table1[[Symbol]:[Industry]],2,FALSE),"-")</f>
        <v>-</v>
      </c>
      <c r="D69" t="s">
        <v>86</v>
      </c>
      <c r="E69">
        <v>134109.96597548999</v>
      </c>
      <c r="F69">
        <v>2822.85</v>
      </c>
      <c r="G69">
        <v>64.821116743054702</v>
      </c>
      <c r="H69">
        <v>2.8083215386436899</v>
      </c>
      <c r="I69">
        <v>12.204389345514601</v>
      </c>
      <c r="J69">
        <v>-1.5155578968635399</v>
      </c>
      <c r="K69">
        <v>2605.9906828068001</v>
      </c>
      <c r="L69">
        <v>2220.53211600144</v>
      </c>
      <c r="M69">
        <v>73.103386398838097</v>
      </c>
      <c r="N69">
        <v>0.68928764558523303</v>
      </c>
      <c r="O69">
        <v>1.3160458401969699</v>
      </c>
      <c r="P69">
        <v>96.140216787103896</v>
      </c>
      <c r="Q69">
        <v>0.26951500458748201</v>
      </c>
    </row>
    <row r="70" spans="1:17" x14ac:dyDescent="0.3">
      <c r="A70" t="s">
        <v>195</v>
      </c>
      <c r="B70" t="s">
        <v>196</v>
      </c>
      <c r="C70" t="str">
        <f>IFERROR(VLOOKUP(Table1[[#This Row],[Ticker]],[1]!Table1[[Symbol]:[Industry]],2,FALSE),"-")</f>
        <v>-</v>
      </c>
      <c r="D70" t="s">
        <v>54</v>
      </c>
      <c r="E70">
        <v>133832.867742</v>
      </c>
      <c r="F70">
        <v>1657.25</v>
      </c>
      <c r="G70">
        <v>6.6830775375387601</v>
      </c>
      <c r="H70">
        <v>-0.91285291686076597</v>
      </c>
      <c r="I70">
        <v>-0.60461241027799895</v>
      </c>
      <c r="J70">
        <v>-1.8215783008776301</v>
      </c>
      <c r="K70">
        <v>1573.0944671944901</v>
      </c>
      <c r="L70">
        <v>1440.29970510514</v>
      </c>
      <c r="M70">
        <v>67.855812083446295</v>
      </c>
      <c r="N70">
        <v>0.92598019630456396</v>
      </c>
      <c r="O70">
        <v>1.4693015537788401</v>
      </c>
      <c r="P70">
        <v>46.400176678445199</v>
      </c>
      <c r="Q70">
        <v>5.3671862959501999E-2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199</v>
      </c>
      <c r="E71">
        <v>133604.59612500001</v>
      </c>
      <c r="F71">
        <v>4875</v>
      </c>
      <c r="G71">
        <v>18.915803427037201</v>
      </c>
      <c r="H71">
        <v>-6.3785902606232296</v>
      </c>
      <c r="I71">
        <v>14.2579771053709</v>
      </c>
      <c r="J71">
        <v>-3.31655881001599</v>
      </c>
      <c r="K71">
        <v>4806.7715882234497</v>
      </c>
      <c r="L71">
        <v>4400.5234038081599</v>
      </c>
      <c r="M71">
        <v>59.253584702035099</v>
      </c>
      <c r="N71">
        <v>0.71233286813506003</v>
      </c>
      <c r="O71">
        <v>3.7723076923076699</v>
      </c>
      <c r="P71">
        <v>48.854961832061001</v>
      </c>
      <c r="Q71">
        <v>5.5506492790999E-2</v>
      </c>
    </row>
    <row r="72" spans="1:17" x14ac:dyDescent="0.3">
      <c r="A72" t="s">
        <v>200</v>
      </c>
      <c r="B72" t="s">
        <v>201</v>
      </c>
      <c r="C72" t="str">
        <f>IFERROR(VLOOKUP(Table1[[#This Row],[Ticker]],[1]!Table1[[Symbol]:[Industry]],2,FALSE),"-")</f>
        <v>-</v>
      </c>
      <c r="D72" t="s">
        <v>57</v>
      </c>
      <c r="E72">
        <v>132594.16139287999</v>
      </c>
      <c r="F72">
        <v>760.1</v>
      </c>
      <c r="G72">
        <v>64.400968279359702</v>
      </c>
      <c r="H72">
        <v>1.6466543646829299</v>
      </c>
      <c r="I72">
        <v>35.574464268192798</v>
      </c>
      <c r="J72">
        <v>5.3054990326118299</v>
      </c>
      <c r="K72">
        <v>702.43649667720194</v>
      </c>
      <c r="L72">
        <v>593.90355681810104</v>
      </c>
      <c r="M72">
        <v>73.184209073256696</v>
      </c>
      <c r="N72">
        <v>1.0909923735664</v>
      </c>
      <c r="O72">
        <v>0.61833969214575202</v>
      </c>
      <c r="P72">
        <v>118.73381294964</v>
      </c>
      <c r="Q72">
        <v>8.6510703726284E-2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Row],[Ticker]],[1]!Table1[[Symbol]:[Industry]],2,FALSE),"-")</f>
        <v>-</v>
      </c>
      <c r="D73" t="s">
        <v>51</v>
      </c>
      <c r="E73">
        <v>132409.56641522999</v>
      </c>
      <c r="F73">
        <v>1575.55</v>
      </c>
      <c r="G73">
        <v>8.1308868590639101</v>
      </c>
      <c r="H73">
        <v>9.2659042043392095</v>
      </c>
      <c r="I73">
        <v>34.068225538072802</v>
      </c>
      <c r="J73">
        <v>-0.42769254115133398</v>
      </c>
      <c r="K73">
        <v>1421.8507786497801</v>
      </c>
      <c r="L73">
        <v>1282.8500808705401</v>
      </c>
      <c r="M73">
        <v>73.530649190104697</v>
      </c>
      <c r="N73">
        <v>1.3018008887253401</v>
      </c>
      <c r="O73">
        <v>0.218971152930724</v>
      </c>
      <c r="P73">
        <v>55.809928797468302</v>
      </c>
      <c r="Q73">
        <v>0.124057161796771</v>
      </c>
    </row>
    <row r="74" spans="1:17" x14ac:dyDescent="0.3">
      <c r="A74" t="s">
        <v>204</v>
      </c>
      <c r="B74" t="s">
        <v>205</v>
      </c>
      <c r="C74" t="str">
        <f>IFERROR(VLOOKUP(Table1[[#This Row],[Ticker]],[1]!Table1[[Symbol]:[Industry]],2,FALSE),"-")</f>
        <v>-</v>
      </c>
      <c r="D74" t="s">
        <v>206</v>
      </c>
      <c r="E74">
        <v>127972.71749691</v>
      </c>
      <c r="F74">
        <v>188.85</v>
      </c>
      <c r="G74">
        <v>66.704631882532297</v>
      </c>
      <c r="H74">
        <v>-5.8165204992110198</v>
      </c>
      <c r="I74">
        <v>49.1321279309619</v>
      </c>
      <c r="J74">
        <v>-5.9618206626414798</v>
      </c>
      <c r="K74">
        <v>186.980568843241</v>
      </c>
      <c r="L74">
        <v>150.64993037823899</v>
      </c>
      <c r="M74">
        <v>46.0548195896991</v>
      </c>
      <c r="N74">
        <v>0.50541717230376204</v>
      </c>
      <c r="O74">
        <v>10.606301297325899</v>
      </c>
      <c r="P74">
        <v>117.569124423963</v>
      </c>
      <c r="Q74">
        <v>3.8964345046981999E-2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Row],[Ticker]],[1]!Table1[[Symbol]:[Industry]],2,FALSE),"-")</f>
        <v>-</v>
      </c>
      <c r="D75" t="s">
        <v>51</v>
      </c>
      <c r="E75">
        <v>127855.02209375</v>
      </c>
      <c r="F75">
        <v>3400.75</v>
      </c>
      <c r="G75">
        <v>50.954924195457103</v>
      </c>
      <c r="H75">
        <v>6.9108325016048404</v>
      </c>
      <c r="I75">
        <v>26.755716067212699</v>
      </c>
      <c r="J75">
        <v>-1.38792227654332E-2</v>
      </c>
      <c r="K75">
        <v>3029.0233930570798</v>
      </c>
      <c r="L75">
        <v>2567.38646906332</v>
      </c>
      <c r="M75">
        <v>76.609316190765099</v>
      </c>
      <c r="N75">
        <v>0.77535305648744302</v>
      </c>
      <c r="O75">
        <v>0.34257149158274303</v>
      </c>
      <c r="P75">
        <v>93.131158247437298</v>
      </c>
      <c r="Q75">
        <v>0.11880741043297501</v>
      </c>
    </row>
    <row r="76" spans="1:17" x14ac:dyDescent="0.3">
      <c r="A76" t="s">
        <v>209</v>
      </c>
      <c r="B76" t="s">
        <v>210</v>
      </c>
      <c r="C76" t="str">
        <f>IFERROR(VLOOKUP(Table1[[#This Row],[Ticker]],[1]!Table1[[Symbol]:[Industry]],2,FALSE),"-")</f>
        <v>-</v>
      </c>
      <c r="D76" t="s">
        <v>211</v>
      </c>
      <c r="E76">
        <v>125158.1231348</v>
      </c>
      <c r="F76">
        <v>1996.4</v>
      </c>
      <c r="G76">
        <v>13.941309083631401</v>
      </c>
      <c r="H76">
        <v>5.0226885489636901</v>
      </c>
      <c r="I76">
        <v>19.246515643896402</v>
      </c>
      <c r="J76">
        <v>2.08641434365029</v>
      </c>
      <c r="K76">
        <v>1864.4109996264599</v>
      </c>
      <c r="L76">
        <v>1669.5253779110201</v>
      </c>
      <c r="M76">
        <v>80.478191742295806</v>
      </c>
      <c r="N76">
        <v>0.80104833200570902</v>
      </c>
      <c r="O76">
        <v>0.227910238429163</v>
      </c>
      <c r="P76">
        <v>61.933730786389198</v>
      </c>
      <c r="Q76">
        <v>1.1790701560303001E-2</v>
      </c>
    </row>
    <row r="77" spans="1:17" x14ac:dyDescent="0.3">
      <c r="A77" t="s">
        <v>212</v>
      </c>
      <c r="B77" t="s">
        <v>213</v>
      </c>
      <c r="C77" t="str">
        <f>IFERROR(VLOOKUP(Table1[[#This Row],[Ticker]],[1]!Table1[[Symbol]:[Industry]],2,FALSE),"-")</f>
        <v>-</v>
      </c>
      <c r="D77" t="s">
        <v>34</v>
      </c>
      <c r="E77">
        <v>122612.99726408999</v>
      </c>
      <c r="F77">
        <v>237.1</v>
      </c>
      <c r="G77">
        <v>-8.4080308985475192</v>
      </c>
      <c r="H77">
        <v>-8.8695412704429799</v>
      </c>
      <c r="I77">
        <v>-26.372099888854201</v>
      </c>
      <c r="J77">
        <v>-5.3638231139729902</v>
      </c>
      <c r="K77">
        <v>250.05019773168399</v>
      </c>
      <c r="L77">
        <v>246.24438033958299</v>
      </c>
      <c r="M77">
        <v>36.6179745264891</v>
      </c>
      <c r="N77">
        <v>0.83292030648002302</v>
      </c>
      <c r="O77">
        <v>26.402361872627498</v>
      </c>
      <c r="P77">
        <v>26.217726909768398</v>
      </c>
      <c r="Q77">
        <v>0.13726077416493199</v>
      </c>
    </row>
    <row r="78" spans="1:17" x14ac:dyDescent="0.3">
      <c r="A78" t="s">
        <v>214</v>
      </c>
      <c r="B78" t="s">
        <v>215</v>
      </c>
      <c r="C78" t="str">
        <f>IFERROR(VLOOKUP(Table1[[#This Row],[Ticker]],[1]!Table1[[Symbol]:[Industry]],2,FALSE),"-")</f>
        <v>-</v>
      </c>
      <c r="D78" t="s">
        <v>216</v>
      </c>
      <c r="E78">
        <v>121113.315966439</v>
      </c>
      <c r="F78">
        <v>1008.2</v>
      </c>
      <c r="G78">
        <v>-8.6959944769113005</v>
      </c>
      <c r="H78">
        <v>-9.8517519812390901</v>
      </c>
      <c r="I78">
        <v>-16.4702710683815</v>
      </c>
      <c r="J78">
        <v>-4.16064922526225</v>
      </c>
      <c r="K78">
        <v>1047.9664856782499</v>
      </c>
      <c r="L78">
        <v>1055.4385897987399</v>
      </c>
      <c r="M78">
        <v>42.495679429988201</v>
      </c>
      <c r="N78">
        <v>0.70129039828937001</v>
      </c>
      <c r="O78">
        <v>33.7036302320967</v>
      </c>
      <c r="P78">
        <v>46.967930029154502</v>
      </c>
      <c r="Q78">
        <v>-3.2094266038923E-2</v>
      </c>
    </row>
    <row r="79" spans="1:17" x14ac:dyDescent="0.3">
      <c r="A79" t="s">
        <v>217</v>
      </c>
      <c r="B79" t="s">
        <v>218</v>
      </c>
      <c r="C79" t="str">
        <f>IFERROR(VLOOKUP(Table1[[#This Row],[Ticker]],[1]!Table1[[Symbol]:[Industry]],2,FALSE),"-")</f>
        <v>-</v>
      </c>
      <c r="D79" t="s">
        <v>219</v>
      </c>
      <c r="E79">
        <v>120979.318709425</v>
      </c>
      <c r="F79">
        <v>1222.75</v>
      </c>
      <c r="G79">
        <v>16.169118438170401</v>
      </c>
      <c r="H79">
        <v>-2.2288774207481601</v>
      </c>
      <c r="I79">
        <v>-11.797609845949401</v>
      </c>
      <c r="J79">
        <v>-0.284068504321009</v>
      </c>
      <c r="K79">
        <v>1177.7303244530699</v>
      </c>
      <c r="L79">
        <v>1095.6514721043</v>
      </c>
      <c r="M79">
        <v>68.417911028246706</v>
      </c>
      <c r="N79">
        <v>1.10868019480784</v>
      </c>
      <c r="O79">
        <v>2.5083131321320602</v>
      </c>
      <c r="P79">
        <v>44.789284006913498</v>
      </c>
      <c r="Q79">
        <v>1.8291924635488E-2</v>
      </c>
    </row>
    <row r="80" spans="1:17" x14ac:dyDescent="0.3">
      <c r="A80" t="s">
        <v>220</v>
      </c>
      <c r="B80" t="s">
        <v>221</v>
      </c>
      <c r="C80" t="str">
        <f>IFERROR(VLOOKUP(Table1[[#This Row],[Ticker]],[1]!Table1[[Symbol]:[Industry]],2,FALSE),"-")</f>
        <v>-</v>
      </c>
      <c r="D80" t="s">
        <v>34</v>
      </c>
      <c r="E80">
        <v>119711.761146576</v>
      </c>
      <c r="F80">
        <v>108.72</v>
      </c>
      <c r="G80">
        <v>35.645084100471401</v>
      </c>
      <c r="H80">
        <v>-10.7952538040463</v>
      </c>
      <c r="I80">
        <v>-27.3496279656034</v>
      </c>
      <c r="J80">
        <v>-6.2243777496296797</v>
      </c>
      <c r="K80">
        <v>116.543022282236</v>
      </c>
      <c r="L80">
        <v>111.253207630199</v>
      </c>
      <c r="M80">
        <v>28.908559927186801</v>
      </c>
      <c r="N80">
        <v>0.64078984027274299</v>
      </c>
      <c r="O80">
        <v>31.438557763060999</v>
      </c>
      <c r="P80">
        <v>64.105660377358504</v>
      </c>
      <c r="Q80">
        <v>0.120985987938121</v>
      </c>
    </row>
    <row r="81" spans="1:17" x14ac:dyDescent="0.3">
      <c r="A81" t="s">
        <v>222</v>
      </c>
      <c r="B81" t="s">
        <v>223</v>
      </c>
      <c r="C81" t="str">
        <f>IFERROR(VLOOKUP(Table1[[#This Row],[Ticker]],[1]!Table1[[Symbol]:[Industry]],2,FALSE),"-")</f>
        <v>-</v>
      </c>
      <c r="D81" t="s">
        <v>144</v>
      </c>
      <c r="E81">
        <v>119132.015019389</v>
      </c>
      <c r="F81">
        <v>1197.05</v>
      </c>
      <c r="G81">
        <v>25.473637315105201</v>
      </c>
      <c r="H81">
        <v>-8.9359084193567302</v>
      </c>
      <c r="I81">
        <v>-6.8902375699769998</v>
      </c>
      <c r="J81">
        <v>-1.9778370634358899</v>
      </c>
      <c r="K81">
        <v>1280.41536035899</v>
      </c>
      <c r="L81">
        <v>1182.5943994879799</v>
      </c>
      <c r="M81">
        <v>38.554786645088498</v>
      </c>
      <c r="N81">
        <v>0.73756781082094702</v>
      </c>
      <c r="O81">
        <v>37.834676914080397</v>
      </c>
      <c r="P81">
        <v>70.592845945560697</v>
      </c>
      <c r="Q81">
        <v>8.6838721713021996E-2</v>
      </c>
    </row>
    <row r="82" spans="1:17" x14ac:dyDescent="0.3">
      <c r="A82" t="s">
        <v>224</v>
      </c>
      <c r="B82" t="s">
        <v>225</v>
      </c>
      <c r="C82" t="str">
        <f>IFERROR(VLOOKUP(Table1[[#This Row],[Ticker]],[1]!Table1[[Symbol]:[Industry]],2,FALSE),"-")</f>
        <v>-</v>
      </c>
      <c r="D82" t="s">
        <v>171</v>
      </c>
      <c r="E82">
        <v>117814.39905197499</v>
      </c>
      <c r="F82">
        <v>664.75</v>
      </c>
      <c r="G82">
        <v>-9.4783952723880205</v>
      </c>
      <c r="H82">
        <v>1.6142345947592001</v>
      </c>
      <c r="I82">
        <v>11.9920295019155</v>
      </c>
      <c r="J82">
        <v>0.90245440566524904</v>
      </c>
      <c r="K82">
        <v>631.15997859993695</v>
      </c>
      <c r="L82">
        <v>584.46333347694201</v>
      </c>
      <c r="M82">
        <v>71.538075813081207</v>
      </c>
      <c r="N82">
        <v>0.95709492847049504</v>
      </c>
      <c r="O82">
        <v>1.0154193305754</v>
      </c>
      <c r="P82">
        <v>35.8851185609157</v>
      </c>
      <c r="Q82">
        <v>-6.9937827781642994E-2</v>
      </c>
    </row>
    <row r="83" spans="1:17" x14ac:dyDescent="0.3">
      <c r="A83" t="s">
        <v>226</v>
      </c>
      <c r="B83" t="s">
        <v>227</v>
      </c>
      <c r="C83" t="str">
        <f>IFERROR(VLOOKUP(Table1[[#This Row],[Ticker]],[1]!Table1[[Symbol]:[Industry]],2,FALSE),"-")</f>
        <v>-</v>
      </c>
      <c r="D83" t="s">
        <v>54</v>
      </c>
      <c r="E83">
        <v>117151.19682880001</v>
      </c>
      <c r="F83">
        <v>3461.45</v>
      </c>
      <c r="G83">
        <v>59.3622568954736</v>
      </c>
      <c r="H83">
        <v>-1.07615765888215</v>
      </c>
      <c r="I83">
        <v>15.7812162614764</v>
      </c>
      <c r="J83">
        <v>-1.0695016365280099</v>
      </c>
      <c r="K83">
        <v>3241.45152657171</v>
      </c>
      <c r="L83">
        <v>2758.1346575698799</v>
      </c>
      <c r="M83">
        <v>65.442655494822105</v>
      </c>
      <c r="N83">
        <v>0.996204336287831</v>
      </c>
      <c r="O83">
        <v>3.2515275390371201</v>
      </c>
      <c r="P83">
        <v>90.038156413846096</v>
      </c>
      <c r="Q83">
        <v>0.10744035024847499</v>
      </c>
    </row>
    <row r="84" spans="1:17" x14ac:dyDescent="0.3">
      <c r="A84" t="s">
        <v>228</v>
      </c>
      <c r="B84" t="s">
        <v>229</v>
      </c>
      <c r="C84" t="str">
        <f>IFERROR(VLOOKUP(Table1[[#This Row],[Ticker]],[1]!Table1[[Symbol]:[Industry]],2,FALSE),"-")</f>
        <v>-</v>
      </c>
      <c r="D84" t="s">
        <v>86</v>
      </c>
      <c r="E84">
        <v>116051.462177169</v>
      </c>
      <c r="F84">
        <v>5803.15</v>
      </c>
      <c r="G84">
        <v>65.166427599108601</v>
      </c>
      <c r="H84">
        <v>4.1514349674272699</v>
      </c>
      <c r="I84">
        <v>10.8909223703774</v>
      </c>
      <c r="J84">
        <v>-1.3580161838198499</v>
      </c>
      <c r="K84">
        <v>5437.1044950018204</v>
      </c>
      <c r="L84">
        <v>4805.0172923462396</v>
      </c>
      <c r="M84">
        <v>75.601202120330896</v>
      </c>
      <c r="N84">
        <v>1.2053433211607201</v>
      </c>
      <c r="O84">
        <v>1.5750066774079701</v>
      </c>
      <c r="P84">
        <v>98.469536072778197</v>
      </c>
      <c r="Q84">
        <v>8.3428737447644993E-2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232</v>
      </c>
      <c r="E85">
        <v>115676.2484238</v>
      </c>
      <c r="F85">
        <v>10393.799999999999</v>
      </c>
      <c r="G85">
        <v>18.726609904510301</v>
      </c>
      <c r="H85">
        <v>6.2284822055143998</v>
      </c>
      <c r="I85">
        <v>7.27081093044412</v>
      </c>
      <c r="J85">
        <v>-6.4406199776453903</v>
      </c>
      <c r="K85">
        <v>9773.7691520551998</v>
      </c>
      <c r="L85">
        <v>8703.7123812079099</v>
      </c>
      <c r="M85">
        <v>52.807403628323797</v>
      </c>
      <c r="N85">
        <v>1.63866332791862</v>
      </c>
      <c r="O85">
        <v>7.6122303681040702</v>
      </c>
      <c r="P85">
        <v>56.8189019146335</v>
      </c>
      <c r="Q85">
        <v>0.106406054605201</v>
      </c>
    </row>
    <row r="86" spans="1:17" x14ac:dyDescent="0.3">
      <c r="A86" t="s">
        <v>233</v>
      </c>
      <c r="B86" t="s">
        <v>234</v>
      </c>
      <c r="C86" t="str">
        <f>IFERROR(VLOOKUP(Table1[[#This Row],[Ticker]],[1]!Table1[[Symbol]:[Industry]],2,FALSE),"-")</f>
        <v>-</v>
      </c>
      <c r="D86" t="s">
        <v>132</v>
      </c>
      <c r="E86">
        <v>115093.10952</v>
      </c>
      <c r="F86">
        <v>552</v>
      </c>
      <c r="G86">
        <v>198.004964755429</v>
      </c>
      <c r="H86">
        <v>1.9712190949403801</v>
      </c>
      <c r="I86">
        <v>113.071007613117</v>
      </c>
      <c r="J86">
        <v>-7.3042239003651801</v>
      </c>
      <c r="K86">
        <v>544.22170801306299</v>
      </c>
      <c r="L86">
        <v>381.84938040991699</v>
      </c>
      <c r="M86">
        <v>30.6211301074405</v>
      </c>
      <c r="N86">
        <v>0.57565642534422001</v>
      </c>
      <c r="O86">
        <v>17.210144927536199</v>
      </c>
      <c r="P86">
        <v>288.32219486457899</v>
      </c>
      <c r="Q86">
        <v>0.22251230739735001</v>
      </c>
    </row>
    <row r="87" spans="1:17" x14ac:dyDescent="0.3">
      <c r="A87" t="s">
        <v>235</v>
      </c>
      <c r="B87" t="s">
        <v>236</v>
      </c>
      <c r="C87" t="str">
        <f>IFERROR(VLOOKUP(Table1[[#This Row],[Ticker]],[1]!Table1[[Symbol]:[Industry]],2,FALSE),"-")</f>
        <v>-</v>
      </c>
      <c r="D87" t="s">
        <v>237</v>
      </c>
      <c r="E87">
        <v>114310.81167748</v>
      </c>
      <c r="F87">
        <v>433.45</v>
      </c>
      <c r="G87">
        <v>111.23711121962801</v>
      </c>
      <c r="H87">
        <v>-1.2709537499758401</v>
      </c>
      <c r="I87">
        <v>61.674254925716902</v>
      </c>
      <c r="J87">
        <v>-3.6747328643222601</v>
      </c>
      <c r="K87">
        <v>415.02924400325003</v>
      </c>
      <c r="L87">
        <v>330.02737032997402</v>
      </c>
      <c r="M87">
        <v>51.9987618245503</v>
      </c>
      <c r="N87">
        <v>0.36458089296492502</v>
      </c>
      <c r="O87">
        <v>6.2060214557619204</v>
      </c>
      <c r="P87">
        <v>160.017996400719</v>
      </c>
      <c r="Q87">
        <v>4.5653897937493998E-2</v>
      </c>
    </row>
    <row r="88" spans="1:17" x14ac:dyDescent="0.3">
      <c r="A88" t="s">
        <v>238</v>
      </c>
      <c r="B88" t="s">
        <v>239</v>
      </c>
      <c r="C88" t="str">
        <f>IFERROR(VLOOKUP(Table1[[#This Row],[Ticker]],[1]!Table1[[Symbol]:[Industry]],2,FALSE),"-")</f>
        <v>-</v>
      </c>
      <c r="D88" t="s">
        <v>54</v>
      </c>
      <c r="E88">
        <v>112708.2692199</v>
      </c>
      <c r="F88">
        <v>1120.0999999999999</v>
      </c>
      <c r="G88">
        <v>50.248485082299503</v>
      </c>
      <c r="H88">
        <v>-18.523249696121599</v>
      </c>
      <c r="I88">
        <v>-0.26471618267025399</v>
      </c>
      <c r="J88">
        <v>-2.5921023322675301</v>
      </c>
      <c r="K88">
        <v>1143.5131485254001</v>
      </c>
      <c r="L88">
        <v>980.27550297505195</v>
      </c>
      <c r="M88">
        <v>44.901656776958099</v>
      </c>
      <c r="N88">
        <v>1.8093792169269101</v>
      </c>
      <c r="O88">
        <v>18.230515132577398</v>
      </c>
      <c r="P88">
        <v>97.287538529282202</v>
      </c>
      <c r="Q88">
        <v>8.0767628104107994E-2</v>
      </c>
    </row>
    <row r="89" spans="1:17" x14ac:dyDescent="0.3">
      <c r="A89" t="s">
        <v>240</v>
      </c>
      <c r="B89" t="s">
        <v>241</v>
      </c>
      <c r="C89" t="str">
        <f>IFERROR(VLOOKUP(Table1[[#This Row],[Ticker]],[1]!Table1[[Symbol]:[Industry]],2,FALSE),"-")</f>
        <v>-</v>
      </c>
      <c r="D89" t="s">
        <v>24</v>
      </c>
      <c r="E89">
        <v>112435.44053373</v>
      </c>
      <c r="F89">
        <v>1443.35</v>
      </c>
      <c r="G89">
        <v>-25.9940782168004</v>
      </c>
      <c r="H89">
        <v>0.97910288913506505</v>
      </c>
      <c r="I89">
        <v>-19.520677385012799</v>
      </c>
      <c r="J89">
        <v>-2.2888338143462899</v>
      </c>
      <c r="K89">
        <v>1416.9999040709099</v>
      </c>
      <c r="L89">
        <v>1440.0451124553599</v>
      </c>
      <c r="M89">
        <v>63.304336518217603</v>
      </c>
      <c r="N89">
        <v>0.70951481111785697</v>
      </c>
      <c r="O89">
        <v>17.400491911178801</v>
      </c>
      <c r="P89">
        <v>8.5878724044537993</v>
      </c>
      <c r="Q89">
        <v>4.5927922747639998E-3</v>
      </c>
    </row>
    <row r="90" spans="1:17" x14ac:dyDescent="0.3">
      <c r="A90" t="s">
        <v>242</v>
      </c>
      <c r="B90" t="s">
        <v>243</v>
      </c>
      <c r="C90" t="str">
        <f>IFERROR(VLOOKUP(Table1[[#This Row],[Ticker]],[1]!Table1[[Symbol]:[Industry]],2,FALSE),"-")</f>
        <v>-</v>
      </c>
      <c r="D90" t="s">
        <v>166</v>
      </c>
      <c r="E90">
        <v>111449.70937401</v>
      </c>
      <c r="F90">
        <v>729.15</v>
      </c>
      <c r="G90">
        <v>38.577719285592501</v>
      </c>
      <c r="H90">
        <v>-7.1314900120731002</v>
      </c>
      <c r="I90">
        <v>46.354545129583002</v>
      </c>
      <c r="J90">
        <v>-0.28349129269224399</v>
      </c>
      <c r="K90">
        <v>696.78468172053601</v>
      </c>
      <c r="L90">
        <v>591.87530981152099</v>
      </c>
      <c r="M90">
        <v>68.126876075887495</v>
      </c>
      <c r="N90">
        <v>0.98856458968898697</v>
      </c>
      <c r="O90">
        <v>7.4881711581978996</v>
      </c>
      <c r="P90">
        <v>102.99276169265001</v>
      </c>
      <c r="Q90">
        <v>0.23586097213809601</v>
      </c>
    </row>
    <row r="91" spans="1:17" x14ac:dyDescent="0.3">
      <c r="A91" t="s">
        <v>244</v>
      </c>
      <c r="B91" t="s">
        <v>245</v>
      </c>
      <c r="C91" t="str">
        <f>IFERROR(VLOOKUP(Table1[[#This Row],[Ticker]],[1]!Table1[[Symbol]:[Industry]],2,FALSE),"-")</f>
        <v>-</v>
      </c>
      <c r="D91" t="s">
        <v>246</v>
      </c>
      <c r="E91">
        <v>111442.90192007</v>
      </c>
      <c r="F91">
        <v>81.7</v>
      </c>
      <c r="G91">
        <v>231.345657523558</v>
      </c>
      <c r="H91">
        <v>1.87347240491587</v>
      </c>
      <c r="I91">
        <v>94.218444505499093</v>
      </c>
      <c r="J91">
        <v>7.00144189212764</v>
      </c>
      <c r="K91">
        <v>69.720235908276294</v>
      </c>
      <c r="L91">
        <v>51.202916489895898</v>
      </c>
      <c r="M91">
        <v>69.926318622525002</v>
      </c>
      <c r="N91">
        <v>0.94725015033544802</v>
      </c>
      <c r="O91">
        <v>5.3121175030599703</v>
      </c>
      <c r="P91">
        <v>276.49769585253398</v>
      </c>
      <c r="Q91">
        <v>0.22612877507155299</v>
      </c>
    </row>
    <row r="92" spans="1:17" x14ac:dyDescent="0.3">
      <c r="A92" t="s">
        <v>247</v>
      </c>
      <c r="B92" t="s">
        <v>248</v>
      </c>
      <c r="C92" t="str">
        <f>IFERROR(VLOOKUP(Table1[[#This Row],[Ticker]],[1]!Table1[[Symbol]:[Industry]],2,FALSE),"-")</f>
        <v>-</v>
      </c>
      <c r="D92" t="s">
        <v>54</v>
      </c>
      <c r="E92">
        <v>111336.349679145</v>
      </c>
      <c r="F92">
        <v>6683.85</v>
      </c>
      <c r="G92">
        <v>-9.1856736242911694</v>
      </c>
      <c r="H92">
        <v>-10.0170822540495</v>
      </c>
      <c r="I92">
        <v>-7.6129330047285899</v>
      </c>
      <c r="J92">
        <v>-3.9758286054371501</v>
      </c>
      <c r="K92">
        <v>6713.4347589921799</v>
      </c>
      <c r="L92">
        <v>6221.8171360086999</v>
      </c>
      <c r="M92">
        <v>38.203344101828598</v>
      </c>
      <c r="N92">
        <v>0.98162365534567897</v>
      </c>
      <c r="O92">
        <v>6.3376646693148198</v>
      </c>
      <c r="P92">
        <v>28.398536177733298</v>
      </c>
      <c r="Q92">
        <v>7.7252073463419998E-3</v>
      </c>
    </row>
    <row r="93" spans="1:17" x14ac:dyDescent="0.3">
      <c r="A93" t="s">
        <v>249</v>
      </c>
      <c r="B93" t="s">
        <v>250</v>
      </c>
      <c r="C93" t="str">
        <f>IFERROR(VLOOKUP(Table1[[#This Row],[Ticker]],[1]!Table1[[Symbol]:[Industry]],2,FALSE),"-")</f>
        <v>-</v>
      </c>
      <c r="D93" t="s">
        <v>251</v>
      </c>
      <c r="E93">
        <v>111226.49244076</v>
      </c>
      <c r="F93">
        <v>1529.2</v>
      </c>
      <c r="G93">
        <v>20.376687686418101</v>
      </c>
      <c r="H93">
        <v>0.89184608292826795</v>
      </c>
      <c r="I93">
        <v>21.317383534391102</v>
      </c>
      <c r="J93">
        <v>0.44178483230125898</v>
      </c>
      <c r="K93">
        <v>1409.2166137577599</v>
      </c>
      <c r="L93">
        <v>1235.28220760062</v>
      </c>
      <c r="M93">
        <v>71.4567892595541</v>
      </c>
      <c r="N93">
        <v>0.84473378270788502</v>
      </c>
      <c r="O93">
        <v>0.50680094166883904</v>
      </c>
      <c r="P93">
        <v>55.826157843786604</v>
      </c>
      <c r="Q93">
        <v>9.1938668031467996E-2</v>
      </c>
    </row>
    <row r="94" spans="1:17" x14ac:dyDescent="0.3">
      <c r="A94" t="s">
        <v>252</v>
      </c>
      <c r="B94" t="s">
        <v>253</v>
      </c>
      <c r="C94" t="str">
        <f>IFERROR(VLOOKUP(Table1[[#This Row],[Ticker]],[1]!Table1[[Symbol]:[Industry]],2,FALSE),"-")</f>
        <v>-</v>
      </c>
      <c r="D94" t="s">
        <v>40</v>
      </c>
      <c r="E94">
        <v>109128.88801051999</v>
      </c>
      <c r="F94">
        <v>755.65</v>
      </c>
      <c r="G94">
        <v>9.2759613735264601</v>
      </c>
      <c r="H94">
        <v>-2.26673029719172</v>
      </c>
      <c r="I94">
        <v>12.1672064574771</v>
      </c>
      <c r="J94">
        <v>-3.19193964963537</v>
      </c>
      <c r="K94">
        <v>710.15668702709797</v>
      </c>
      <c r="L94">
        <v>620.41015794521002</v>
      </c>
      <c r="M94">
        <v>56.570997417379203</v>
      </c>
      <c r="N94">
        <v>0.65902855606062205</v>
      </c>
      <c r="O94">
        <v>2.2828028849334898</v>
      </c>
      <c r="P94">
        <v>63.048872586039401</v>
      </c>
      <c r="Q94">
        <v>-2.9435553459293998E-2</v>
      </c>
    </row>
    <row r="95" spans="1:17" x14ac:dyDescent="0.3">
      <c r="A95" t="s">
        <v>254</v>
      </c>
      <c r="B95" t="s">
        <v>255</v>
      </c>
      <c r="C95" t="str">
        <f>IFERROR(VLOOKUP(Table1[[#This Row],[Ticker]],[1]!Table1[[Symbol]:[Industry]],2,FALSE),"-")</f>
        <v>-</v>
      </c>
      <c r="D95" t="s">
        <v>34</v>
      </c>
      <c r="E95">
        <v>108802.284945536</v>
      </c>
      <c r="F95">
        <v>57.56</v>
      </c>
      <c r="G95">
        <v>50.941226817736201</v>
      </c>
      <c r="H95">
        <v>-10.440514776775</v>
      </c>
      <c r="I95">
        <v>-20.4550213081836</v>
      </c>
      <c r="J95">
        <v>-5.20573003891817</v>
      </c>
      <c r="K95">
        <v>61.839048689313501</v>
      </c>
      <c r="L95">
        <v>57.758940204127398</v>
      </c>
      <c r="M95">
        <v>28.141777292905999</v>
      </c>
      <c r="N95">
        <v>0.33258502543773</v>
      </c>
      <c r="O95">
        <v>45.500347463516299</v>
      </c>
      <c r="P95">
        <v>82.151898734177195</v>
      </c>
      <c r="Q95">
        <v>9.5362877379828001E-2</v>
      </c>
    </row>
    <row r="96" spans="1:17" x14ac:dyDescent="0.3">
      <c r="A96" t="s">
        <v>256</v>
      </c>
      <c r="B96" t="s">
        <v>257</v>
      </c>
      <c r="C96" t="str">
        <f>IFERROR(VLOOKUP(Table1[[#This Row],[Ticker]],[1]!Table1[[Symbol]:[Industry]],2,FALSE),"-")</f>
        <v>-</v>
      </c>
      <c r="D96" t="s">
        <v>258</v>
      </c>
      <c r="E96">
        <v>105969.402</v>
      </c>
      <c r="F96">
        <v>3822.85</v>
      </c>
      <c r="G96">
        <v>96.355297344783096</v>
      </c>
      <c r="H96">
        <v>-1.3632301193654499</v>
      </c>
      <c r="I96">
        <v>24.854518733060601</v>
      </c>
      <c r="J96">
        <v>-2.3358063668597402</v>
      </c>
      <c r="K96">
        <v>3751.36770844077</v>
      </c>
      <c r="L96">
        <v>3174.7668153618201</v>
      </c>
      <c r="M96">
        <v>56.553041859104503</v>
      </c>
      <c r="N96">
        <v>0.58455794424267304</v>
      </c>
      <c r="O96">
        <v>9.1306224413722603</v>
      </c>
      <c r="P96">
        <v>131.22542793201399</v>
      </c>
      <c r="Q96">
        <v>0.202082081791086</v>
      </c>
    </row>
    <row r="97" spans="1:17" x14ac:dyDescent="0.3">
      <c r="A97" t="s">
        <v>259</v>
      </c>
      <c r="B97" t="s">
        <v>260</v>
      </c>
      <c r="C97" t="str">
        <f>IFERROR(VLOOKUP(Table1[[#This Row],[Ticker]],[1]!Table1[[Symbol]:[Industry]],2,FALSE),"-")</f>
        <v>-</v>
      </c>
      <c r="D97" t="s">
        <v>40</v>
      </c>
      <c r="E97">
        <v>104948.62723971999</v>
      </c>
      <c r="F97">
        <v>2122.4499999999998</v>
      </c>
      <c r="G97">
        <v>30.172635186152</v>
      </c>
      <c r="H97">
        <v>3.3890164463666399</v>
      </c>
      <c r="I97">
        <v>14.1041681660367</v>
      </c>
      <c r="J97">
        <v>-6.53805922251422</v>
      </c>
      <c r="K97">
        <v>2022.3784490907599</v>
      </c>
      <c r="L97">
        <v>1743.11992377911</v>
      </c>
      <c r="M97">
        <v>39.173098716400403</v>
      </c>
      <c r="N97">
        <v>1.02795689489861</v>
      </c>
      <c r="O97">
        <v>7.6586020872105403</v>
      </c>
      <c r="P97">
        <v>67.650078988941502</v>
      </c>
      <c r="Q97">
        <v>3.9103031855800002E-4</v>
      </c>
    </row>
    <row r="98" spans="1:17" x14ac:dyDescent="0.3">
      <c r="A98" t="s">
        <v>261</v>
      </c>
      <c r="B98" t="s">
        <v>262</v>
      </c>
      <c r="C98" t="str">
        <f>IFERROR(VLOOKUP(Table1[[#This Row],[Ticker]],[1]!Table1[[Symbol]:[Industry]],2,FALSE),"-")</f>
        <v>-</v>
      </c>
      <c r="D98" t="s">
        <v>211</v>
      </c>
      <c r="E98">
        <v>102989.05257</v>
      </c>
      <c r="F98">
        <v>6848.2</v>
      </c>
      <c r="G98">
        <v>11.5725378516037</v>
      </c>
      <c r="H98">
        <v>-1.5946820587288799</v>
      </c>
      <c r="I98">
        <v>27.389344851971899</v>
      </c>
      <c r="J98">
        <v>0.63155497501183</v>
      </c>
      <c r="K98">
        <v>6648.1714136093497</v>
      </c>
      <c r="L98">
        <v>5899.9791744808099</v>
      </c>
      <c r="M98">
        <v>65.394663632835204</v>
      </c>
      <c r="N98">
        <v>0.57979407517528403</v>
      </c>
      <c r="O98">
        <v>7.0565988142869696</v>
      </c>
      <c r="P98">
        <v>80.168376742962295</v>
      </c>
      <c r="Q98">
        <v>0.12727809001548401</v>
      </c>
    </row>
    <row r="99" spans="1:17" x14ac:dyDescent="0.3">
      <c r="A99" t="s">
        <v>263</v>
      </c>
      <c r="B99" t="s">
        <v>264</v>
      </c>
      <c r="C99" t="str">
        <f>IFERROR(VLOOKUP(Table1[[#This Row],[Ticker]],[1]!Table1[[Symbol]:[Industry]],2,FALSE),"-")</f>
        <v>-</v>
      </c>
      <c r="D99" t="s">
        <v>54</v>
      </c>
      <c r="E99">
        <v>102516.88492025</v>
      </c>
      <c r="F99">
        <v>2247.5</v>
      </c>
      <c r="G99">
        <v>70.429865584225197</v>
      </c>
      <c r="H99">
        <v>0.62293256593703805</v>
      </c>
      <c r="I99">
        <v>22.869391065592399</v>
      </c>
      <c r="J99">
        <v>-4.2907995730147199</v>
      </c>
      <c r="K99">
        <v>2028.58917366743</v>
      </c>
      <c r="L99">
        <v>1667.1394563863801</v>
      </c>
      <c r="M99">
        <v>62.515199798718101</v>
      </c>
      <c r="N99">
        <v>0.91445814090925004</v>
      </c>
      <c r="O99">
        <v>2.8698553948832002</v>
      </c>
      <c r="P99">
        <v>105.909299129638</v>
      </c>
      <c r="Q99">
        <v>0.111917134171389</v>
      </c>
    </row>
    <row r="100" spans="1:17" x14ac:dyDescent="0.3">
      <c r="A100" t="s">
        <v>265</v>
      </c>
      <c r="B100" t="s">
        <v>266</v>
      </c>
      <c r="C100" t="str">
        <f>IFERROR(VLOOKUP(Table1[[#This Row],[Ticker]],[1]!Table1[[Symbol]:[Industry]],2,FALSE),"-")</f>
        <v>-</v>
      </c>
      <c r="D100" t="s">
        <v>127</v>
      </c>
      <c r="E100">
        <v>101648.419229369</v>
      </c>
      <c r="F100">
        <v>1004.65</v>
      </c>
      <c r="G100">
        <v>19.494791201961899</v>
      </c>
      <c r="H100">
        <v>1.6938800072537299</v>
      </c>
      <c r="I100">
        <v>10.799213803561701</v>
      </c>
      <c r="J100">
        <v>0.91125559599169403</v>
      </c>
      <c r="K100">
        <v>967.107241449041</v>
      </c>
      <c r="L100">
        <v>888.30683101275395</v>
      </c>
      <c r="M100">
        <v>74.885546825037594</v>
      </c>
      <c r="N100">
        <v>0.84425560613310802</v>
      </c>
      <c r="O100">
        <v>9.1922560095555692</v>
      </c>
      <c r="P100">
        <v>72.738995873452495</v>
      </c>
      <c r="Q100">
        <v>0.114614139310647</v>
      </c>
    </row>
    <row r="101" spans="1:17" x14ac:dyDescent="0.3">
      <c r="A101" t="s">
        <v>267</v>
      </c>
      <c r="B101" t="s">
        <v>268</v>
      </c>
      <c r="C101" t="str">
        <f>IFERROR(VLOOKUP(Table1[[#This Row],[Ticker]],[1]!Table1[[Symbol]:[Industry]],2,FALSE),"-")</f>
        <v>-</v>
      </c>
      <c r="D101" t="s">
        <v>269</v>
      </c>
      <c r="E101">
        <v>101537.84908026</v>
      </c>
      <c r="F101">
        <v>7061.8</v>
      </c>
      <c r="G101">
        <v>14.8383203341835</v>
      </c>
      <c r="H101">
        <v>0.32227570708530401</v>
      </c>
      <c r="I101">
        <v>1.25359087804585</v>
      </c>
      <c r="J101">
        <v>-1.3526589757615</v>
      </c>
      <c r="K101">
        <v>6653.4127443049301</v>
      </c>
      <c r="L101">
        <v>6147.19755134757</v>
      </c>
      <c r="M101">
        <v>72.392315924787894</v>
      </c>
      <c r="N101">
        <v>1.0545393432785399</v>
      </c>
      <c r="O101">
        <v>0.49066810161715302</v>
      </c>
      <c r="P101">
        <v>49.424460431654602</v>
      </c>
      <c r="Q101">
        <v>2.1856500545253999E-2</v>
      </c>
    </row>
    <row r="102" spans="1:17" x14ac:dyDescent="0.3">
      <c r="A102" t="s">
        <v>270</v>
      </c>
      <c r="B102" t="s">
        <v>271</v>
      </c>
      <c r="C102" t="str">
        <f>IFERROR(VLOOKUP(Table1[[#This Row],[Ticker]],[1]!Table1[[Symbol]:[Industry]],2,FALSE),"-")</f>
        <v>-</v>
      </c>
      <c r="D102" t="s">
        <v>206</v>
      </c>
      <c r="E102">
        <v>100614.3085596</v>
      </c>
      <c r="F102">
        <v>34113.9</v>
      </c>
      <c r="G102">
        <v>51.056566597070002</v>
      </c>
      <c r="H102">
        <v>0.66768145046102101</v>
      </c>
      <c r="I102">
        <v>2.0766800458724699</v>
      </c>
      <c r="J102">
        <v>1.75221728564115</v>
      </c>
      <c r="K102">
        <v>32819.984085988202</v>
      </c>
      <c r="L102">
        <v>29349.8219585148</v>
      </c>
      <c r="M102">
        <v>65.786647253589095</v>
      </c>
      <c r="N102">
        <v>1.30407374681841</v>
      </c>
      <c r="O102">
        <v>7.5162910133405898</v>
      </c>
      <c r="P102">
        <v>83.408064516129002</v>
      </c>
      <c r="Q102">
        <v>0.13026340790902399</v>
      </c>
    </row>
    <row r="103" spans="1:17" x14ac:dyDescent="0.3">
      <c r="A103" t="s">
        <v>272</v>
      </c>
      <c r="B103" t="s">
        <v>273</v>
      </c>
      <c r="C103" t="str">
        <f>IFERROR(VLOOKUP(Table1[[#This Row],[Ticker]],[1]!Table1[[Symbol]:[Industry]],2,FALSE),"-")</f>
        <v>-</v>
      </c>
      <c r="D103" t="s">
        <v>116</v>
      </c>
      <c r="E103">
        <v>100607.88995676</v>
      </c>
      <c r="F103">
        <v>7788.6</v>
      </c>
      <c r="G103">
        <v>45.4867473267674</v>
      </c>
      <c r="H103">
        <v>1.3543769851919301</v>
      </c>
      <c r="I103">
        <v>37.445050385064398</v>
      </c>
      <c r="J103">
        <v>1.98838374485151</v>
      </c>
      <c r="K103">
        <v>7171.5401774231595</v>
      </c>
      <c r="L103">
        <v>6117.3839381303596</v>
      </c>
      <c r="M103">
        <v>75.133702575066593</v>
      </c>
      <c r="N103">
        <v>0.73473225026344502</v>
      </c>
      <c r="O103">
        <v>0.247798063836879</v>
      </c>
      <c r="P103">
        <v>96.085144950340506</v>
      </c>
      <c r="Q103">
        <v>-2.7396076857489999E-3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Row],[Ticker]],[1]!Table1[[Symbol]:[Industry]],2,FALSE),"-")</f>
        <v>-</v>
      </c>
      <c r="D104" t="s">
        <v>276</v>
      </c>
      <c r="E104">
        <v>100572.4569281</v>
      </c>
      <c r="F104">
        <v>11114.2</v>
      </c>
      <c r="G104">
        <v>118.790234651188</v>
      </c>
      <c r="H104">
        <v>2.9147201144909398</v>
      </c>
      <c r="I104">
        <v>31.342994636291198</v>
      </c>
      <c r="J104">
        <v>-1.42004138666686</v>
      </c>
      <c r="K104">
        <v>10583.5998992364</v>
      </c>
      <c r="L104">
        <v>8856.7595891751698</v>
      </c>
      <c r="M104">
        <v>64.207405842376602</v>
      </c>
      <c r="N104">
        <v>0.63881579969620494</v>
      </c>
      <c r="O104">
        <v>19.648737650933001</v>
      </c>
      <c r="P104">
        <v>153.861879147108</v>
      </c>
      <c r="Q104">
        <v>0.18627424901296399</v>
      </c>
    </row>
    <row r="105" spans="1:17" x14ac:dyDescent="0.3">
      <c r="A105" t="s">
        <v>277</v>
      </c>
      <c r="B105" t="s">
        <v>278</v>
      </c>
      <c r="C105" t="str">
        <f>IFERROR(VLOOKUP(Table1[[#This Row],[Ticker]],[1]!Table1[[Symbol]:[Industry]],2,FALSE),"-")</f>
        <v>-</v>
      </c>
      <c r="D105" t="s">
        <v>279</v>
      </c>
      <c r="E105">
        <v>100398.23591596</v>
      </c>
      <c r="F105">
        <v>11575.6</v>
      </c>
      <c r="G105">
        <v>142.94364975833301</v>
      </c>
      <c r="H105">
        <v>3.0166566583175101</v>
      </c>
      <c r="I105">
        <v>26.294613504773899</v>
      </c>
      <c r="J105">
        <v>-0.40624841264474398</v>
      </c>
      <c r="K105">
        <v>10620.3196738351</v>
      </c>
      <c r="L105">
        <v>8388.9458656777406</v>
      </c>
      <c r="M105">
        <v>67.135942857710702</v>
      </c>
      <c r="N105">
        <v>1.29305461125508</v>
      </c>
      <c r="O105">
        <v>1.22153495283181</v>
      </c>
      <c r="P105">
        <v>199.203887510339</v>
      </c>
      <c r="Q105">
        <v>9.4760684248782007E-2</v>
      </c>
    </row>
    <row r="106" spans="1:17" x14ac:dyDescent="0.3">
      <c r="A106" t="s">
        <v>280</v>
      </c>
      <c r="B106" t="s">
        <v>281</v>
      </c>
      <c r="C106" t="str">
        <f>IFERROR(VLOOKUP(Table1[[#This Row],[Ticker]],[1]!Table1[[Symbol]:[Industry]],2,FALSE),"-")</f>
        <v>-</v>
      </c>
      <c r="D106" t="s">
        <v>282</v>
      </c>
      <c r="E106">
        <v>99768.364790430001</v>
      </c>
      <c r="F106">
        <v>700.9</v>
      </c>
      <c r="G106">
        <v>39.675027792649999</v>
      </c>
      <c r="H106">
        <v>7.1345504218745397</v>
      </c>
      <c r="I106">
        <v>9.6740025611786997</v>
      </c>
      <c r="J106">
        <v>2.9063375935487699</v>
      </c>
      <c r="K106">
        <v>636.69714014094995</v>
      </c>
      <c r="L106">
        <v>563.80348097871797</v>
      </c>
      <c r="M106">
        <v>72.9060098746763</v>
      </c>
      <c r="N106">
        <v>0.88254298291614597</v>
      </c>
      <c r="O106">
        <v>0.40662005992295702</v>
      </c>
      <c r="P106">
        <v>88.616792249730807</v>
      </c>
      <c r="Q106">
        <v>0.21926653442004601</v>
      </c>
    </row>
    <row r="107" spans="1:17" x14ac:dyDescent="0.3">
      <c r="A107" t="s">
        <v>283</v>
      </c>
      <c r="B107" t="s">
        <v>284</v>
      </c>
      <c r="C107" t="str">
        <f>IFERROR(VLOOKUP(Table1[[#This Row],[Ticker]],[1]!Table1[[Symbol]:[Industry]],2,FALSE),"-")</f>
        <v>-</v>
      </c>
      <c r="D107" t="s">
        <v>46</v>
      </c>
      <c r="E107">
        <v>99138.225213327998</v>
      </c>
      <c r="F107">
        <v>93.89</v>
      </c>
      <c r="G107">
        <v>30.8106435179557</v>
      </c>
      <c r="H107">
        <v>-10.6248889239127</v>
      </c>
      <c r="I107">
        <v>2.3155798276201298</v>
      </c>
      <c r="J107">
        <v>-2.3654170332311799</v>
      </c>
      <c r="K107">
        <v>94.225874097319803</v>
      </c>
      <c r="L107">
        <v>84.388955612381096</v>
      </c>
      <c r="M107">
        <v>51.715861032968803</v>
      </c>
      <c r="N107">
        <v>0.89792448763916399</v>
      </c>
      <c r="O107">
        <v>10.501650868037</v>
      </c>
      <c r="P107">
        <v>80.557692307692307</v>
      </c>
      <c r="Q107">
        <v>0.144192055198262</v>
      </c>
    </row>
    <row r="108" spans="1:17" x14ac:dyDescent="0.3">
      <c r="A108" t="s">
        <v>285</v>
      </c>
      <c r="B108" t="s">
        <v>286</v>
      </c>
      <c r="C108" t="str">
        <f>IFERROR(VLOOKUP(Table1[[#This Row],[Ticker]],[1]!Table1[[Symbol]:[Industry]],2,FALSE),"-")</f>
        <v>-</v>
      </c>
      <c r="D108" t="s">
        <v>171</v>
      </c>
      <c r="E108">
        <v>99083.006538029993</v>
      </c>
      <c r="F108">
        <v>3642.95</v>
      </c>
      <c r="G108">
        <v>56.047545011206402</v>
      </c>
      <c r="H108">
        <v>1.93283196630881</v>
      </c>
      <c r="I108">
        <v>26.295824982157701</v>
      </c>
      <c r="J108">
        <v>-1.0953140652407001</v>
      </c>
      <c r="K108">
        <v>3399.36763514003</v>
      </c>
      <c r="L108">
        <v>2853.9297576594499</v>
      </c>
      <c r="M108">
        <v>56.580339958825</v>
      </c>
      <c r="N108">
        <v>0.95841141901838101</v>
      </c>
      <c r="O108">
        <v>1.8117185248219101</v>
      </c>
      <c r="P108">
        <v>88.846841709649794</v>
      </c>
      <c r="Q108">
        <v>0.10332808599205601</v>
      </c>
    </row>
    <row r="109" spans="1:17" x14ac:dyDescent="0.3">
      <c r="A109" t="s">
        <v>287</v>
      </c>
      <c r="B109" t="s">
        <v>288</v>
      </c>
      <c r="C109" t="str">
        <f>IFERROR(VLOOKUP(Table1[[#This Row],[Ticker]],[1]!Table1[[Symbol]:[Industry]],2,FALSE),"-")</f>
        <v>-</v>
      </c>
      <c r="D109" t="s">
        <v>54</v>
      </c>
      <c r="E109">
        <v>97412.615713319901</v>
      </c>
      <c r="F109">
        <v>2431.4</v>
      </c>
      <c r="G109">
        <v>9.2748287437035408</v>
      </c>
      <c r="H109">
        <v>9.3209028414289499</v>
      </c>
      <c r="I109">
        <v>-7.9313562727111903E-2</v>
      </c>
      <c r="J109">
        <v>0.19689307076755</v>
      </c>
      <c r="K109">
        <v>2277.1727166247001</v>
      </c>
      <c r="L109">
        <v>2119.3741222274198</v>
      </c>
      <c r="M109">
        <v>57.572513214954597</v>
      </c>
      <c r="N109">
        <v>0.93089780014785395</v>
      </c>
      <c r="O109">
        <v>5.0999424200049299</v>
      </c>
      <c r="P109">
        <v>44.463919669647296</v>
      </c>
    </row>
    <row r="110" spans="1:17" x14ac:dyDescent="0.3">
      <c r="A110" t="s">
        <v>289</v>
      </c>
      <c r="B110" t="s">
        <v>290</v>
      </c>
      <c r="C110" t="str">
        <f>IFERROR(VLOOKUP(Table1[[#This Row],[Ticker]],[1]!Table1[[Symbol]:[Industry]],2,FALSE),"-")</f>
        <v>-</v>
      </c>
      <c r="D110" t="s">
        <v>106</v>
      </c>
      <c r="E110">
        <v>95729.181691649996</v>
      </c>
      <c r="F110">
        <v>95.3</v>
      </c>
      <c r="G110">
        <v>60.980766004820303</v>
      </c>
      <c r="H110">
        <v>-6.8196499506388202</v>
      </c>
      <c r="I110">
        <v>-3.68690722831938</v>
      </c>
      <c r="J110">
        <v>-5.2009272429395201</v>
      </c>
      <c r="K110">
        <v>98.587979346123305</v>
      </c>
      <c r="L110">
        <v>88.892436616656099</v>
      </c>
      <c r="M110">
        <v>42.309763225252603</v>
      </c>
      <c r="N110">
        <v>0.52429795907379895</v>
      </c>
      <c r="O110">
        <v>24.2392444910808</v>
      </c>
      <c r="P110">
        <v>96.900826446281002</v>
      </c>
      <c r="Q110">
        <v>0.150013725552232</v>
      </c>
    </row>
    <row r="111" spans="1:17" x14ac:dyDescent="0.3">
      <c r="A111" t="s">
        <v>291</v>
      </c>
      <c r="B111" t="s">
        <v>292</v>
      </c>
      <c r="C111" t="str">
        <f>IFERROR(VLOOKUP(Table1[[#This Row],[Ticker]],[1]!Table1[[Symbol]:[Industry]],2,FALSE),"-")</f>
        <v>-</v>
      </c>
      <c r="D111" t="s">
        <v>293</v>
      </c>
      <c r="E111">
        <v>94588.881933475001</v>
      </c>
      <c r="F111">
        <v>87.97</v>
      </c>
      <c r="G111">
        <v>6.90882342918965</v>
      </c>
      <c r="H111">
        <v>-15.056036468952801</v>
      </c>
      <c r="I111">
        <v>-6.7151889121362798</v>
      </c>
      <c r="J111">
        <v>-7.9625047060018597</v>
      </c>
      <c r="K111">
        <v>92.324583410033597</v>
      </c>
      <c r="L111">
        <v>83.922019300968799</v>
      </c>
      <c r="M111">
        <v>31.020612123218399</v>
      </c>
      <c r="N111">
        <v>0.32535137168247202</v>
      </c>
      <c r="O111">
        <v>22.6554507218369</v>
      </c>
      <c r="P111">
        <v>47.848739495798299</v>
      </c>
      <c r="Q111">
        <v>8.0580188857012E-2</v>
      </c>
    </row>
    <row r="112" spans="1:17" x14ac:dyDescent="0.3">
      <c r="A112" t="s">
        <v>294</v>
      </c>
      <c r="B112" t="s">
        <v>295</v>
      </c>
      <c r="C112" t="str">
        <f>IFERROR(VLOOKUP(Table1[[#This Row],[Ticker]],[1]!Table1[[Symbol]:[Industry]],2,FALSE),"-")</f>
        <v>-</v>
      </c>
      <c r="D112" t="s">
        <v>34</v>
      </c>
      <c r="E112">
        <v>94325.702452740006</v>
      </c>
      <c r="F112">
        <v>103.99</v>
      </c>
      <c r="G112">
        <v>22.080558135178698</v>
      </c>
      <c r="H112">
        <v>-11.568671185675001</v>
      </c>
      <c r="I112">
        <v>-21.9514801371155</v>
      </c>
      <c r="J112">
        <v>-7.2771232451931898</v>
      </c>
      <c r="K112">
        <v>110.57628952094301</v>
      </c>
      <c r="L112">
        <v>105.47017654779501</v>
      </c>
      <c r="M112">
        <v>36.303252927768902</v>
      </c>
      <c r="N112">
        <v>0.98554807498866404</v>
      </c>
      <c r="O112">
        <v>23.954226367919901</v>
      </c>
      <c r="P112">
        <v>51.987722888044402</v>
      </c>
      <c r="Q112">
        <v>0.14643656211002101</v>
      </c>
    </row>
    <row r="113" spans="1:17" x14ac:dyDescent="0.3">
      <c r="A113" t="s">
        <v>296</v>
      </c>
      <c r="B113" t="s">
        <v>297</v>
      </c>
      <c r="C113" t="str">
        <f>IFERROR(VLOOKUP(Table1[[#This Row],[Ticker]],[1]!Table1[[Symbol]:[Industry]],2,FALSE),"-")</f>
        <v>-</v>
      </c>
      <c r="D113" t="s">
        <v>27</v>
      </c>
      <c r="E113">
        <v>94234.152097280006</v>
      </c>
      <c r="F113">
        <v>13.52</v>
      </c>
      <c r="G113">
        <v>1.7742289521294199</v>
      </c>
      <c r="H113">
        <v>-21.9485502683475</v>
      </c>
      <c r="I113">
        <v>-14.983464820107701</v>
      </c>
      <c r="J113">
        <v>-12.4847241157774</v>
      </c>
      <c r="K113">
        <v>15.319723098201999</v>
      </c>
      <c r="L113">
        <v>14.3490062465166</v>
      </c>
      <c r="M113">
        <v>33.010516475715903</v>
      </c>
      <c r="N113">
        <v>1.33808243475749</v>
      </c>
      <c r="O113">
        <v>41.863905325443703</v>
      </c>
      <c r="P113">
        <v>31.26213592233</v>
      </c>
      <c r="Q113">
        <v>2.0331192109232999E-2</v>
      </c>
    </row>
    <row r="114" spans="1:17" x14ac:dyDescent="0.3">
      <c r="A114" t="s">
        <v>298</v>
      </c>
      <c r="B114" t="s">
        <v>299</v>
      </c>
      <c r="C114" t="str">
        <f>IFERROR(VLOOKUP(Table1[[#This Row],[Ticker]],[1]!Table1[[Symbol]:[Industry]],2,FALSE),"-")</f>
        <v>-</v>
      </c>
      <c r="D114" t="s">
        <v>65</v>
      </c>
      <c r="E114">
        <v>94172.458059944998</v>
      </c>
      <c r="F114">
        <v>578.95000000000005</v>
      </c>
      <c r="G114">
        <v>191.75888319187601</v>
      </c>
      <c r="H114">
        <v>-13.110973605901499</v>
      </c>
      <c r="I114">
        <v>28.067795665072602</v>
      </c>
      <c r="J114">
        <v>-16.031264942014499</v>
      </c>
      <c r="K114">
        <v>613.16393055872197</v>
      </c>
      <c r="L114">
        <v>452.354544426551</v>
      </c>
      <c r="M114">
        <v>20.333195561140599</v>
      </c>
      <c r="N114">
        <v>1.4431389860630699</v>
      </c>
      <c r="O114">
        <v>32.636669833318898</v>
      </c>
      <c r="P114">
        <v>221.04436229205101</v>
      </c>
      <c r="Q114">
        <v>0.14376258204568401</v>
      </c>
    </row>
    <row r="115" spans="1:17" x14ac:dyDescent="0.3">
      <c r="A115" t="s">
        <v>300</v>
      </c>
      <c r="B115" t="s">
        <v>301</v>
      </c>
      <c r="C115" t="str">
        <f>IFERROR(VLOOKUP(Table1[[#This Row],[Ticker]],[1]!Table1[[Symbol]:[Industry]],2,FALSE),"-")</f>
        <v>-</v>
      </c>
      <c r="D115" t="s">
        <v>78</v>
      </c>
      <c r="E115">
        <v>93880.84346982</v>
      </c>
      <c r="F115">
        <v>26019.65</v>
      </c>
      <c r="G115">
        <v>-27.047018773697101</v>
      </c>
      <c r="H115">
        <v>1.14949024625843</v>
      </c>
      <c r="I115">
        <v>-9.4258741512328292</v>
      </c>
      <c r="J115">
        <v>-2.1346589554461599</v>
      </c>
      <c r="K115">
        <v>25862.2404192145</v>
      </c>
      <c r="L115">
        <v>26063.044082089698</v>
      </c>
      <c r="M115">
        <v>68.675896793985899</v>
      </c>
      <c r="N115">
        <v>0.79298351658315103</v>
      </c>
      <c r="O115">
        <v>18.132834223365801</v>
      </c>
      <c r="P115">
        <v>9.7875527426160396</v>
      </c>
      <c r="Q115">
        <v>-7.7629594934001997E-2</v>
      </c>
    </row>
    <row r="116" spans="1:17" x14ac:dyDescent="0.3">
      <c r="A116" t="s">
        <v>302</v>
      </c>
      <c r="B116" t="s">
        <v>303</v>
      </c>
      <c r="C116" t="str">
        <f>IFERROR(VLOOKUP(Table1[[#This Row],[Ticker]],[1]!Table1[[Symbol]:[Industry]],2,FALSE),"-")</f>
        <v>-</v>
      </c>
      <c r="D116" t="s">
        <v>232</v>
      </c>
      <c r="E116">
        <v>93696.067043190007</v>
      </c>
      <c r="F116">
        <v>4386.3</v>
      </c>
      <c r="G116">
        <v>39.734738573135402</v>
      </c>
      <c r="H116">
        <v>1.91467057107251</v>
      </c>
      <c r="I116">
        <v>5.2293222284216396</v>
      </c>
      <c r="J116">
        <v>-3.6891683184263599</v>
      </c>
      <c r="K116">
        <v>4244.8190685805503</v>
      </c>
      <c r="L116">
        <v>3745.70444534014</v>
      </c>
      <c r="M116">
        <v>47.0683240156783</v>
      </c>
      <c r="N116">
        <v>0.70491088271765301</v>
      </c>
      <c r="O116">
        <v>3.6454414882702801</v>
      </c>
      <c r="P116">
        <v>71.540868204927605</v>
      </c>
      <c r="Q116">
        <v>1.1535574730848E-2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Row],[Ticker]],[1]!Table1[[Symbol]:[Industry]],2,FALSE),"-")</f>
        <v>-</v>
      </c>
      <c r="D117" t="s">
        <v>166</v>
      </c>
      <c r="E117">
        <v>92622.885242999997</v>
      </c>
      <c r="F117">
        <v>266</v>
      </c>
      <c r="G117">
        <v>84.711488535628504</v>
      </c>
      <c r="H117">
        <v>-18.315922186515099</v>
      </c>
      <c r="I117">
        <v>-4.6978633106151504</v>
      </c>
      <c r="J117">
        <v>-8.5588583149116904</v>
      </c>
      <c r="K117">
        <v>290.13817714630602</v>
      </c>
      <c r="L117">
        <v>252.670195611926</v>
      </c>
      <c r="M117">
        <v>33.275766389711599</v>
      </c>
      <c r="N117">
        <v>0.66606253430624196</v>
      </c>
      <c r="O117">
        <v>26.071428571428498</v>
      </c>
      <c r="P117">
        <v>134.361233480176</v>
      </c>
      <c r="Q117">
        <v>0.166756369675022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Row],[Ticker]],[1]!Table1[[Symbol]:[Industry]],2,FALSE),"-")</f>
        <v>-</v>
      </c>
      <c r="D118" t="s">
        <v>54</v>
      </c>
      <c r="E118">
        <v>90689.269423335005</v>
      </c>
      <c r="F118">
        <v>1561.45</v>
      </c>
      <c r="G118">
        <v>52.242122170022597</v>
      </c>
      <c r="H118">
        <v>-0.180761956713553</v>
      </c>
      <c r="I118">
        <v>35.794364738756897</v>
      </c>
      <c r="J118">
        <v>-3.30524916935188</v>
      </c>
      <c r="K118">
        <v>1449.57431767909</v>
      </c>
      <c r="L118">
        <v>1211.04359636911</v>
      </c>
      <c r="M118">
        <v>63.996580877071601</v>
      </c>
      <c r="N118">
        <v>0.84147586703888899</v>
      </c>
      <c r="O118">
        <v>1.4729898491786499</v>
      </c>
      <c r="P118">
        <v>87.078416102557895</v>
      </c>
      <c r="Q118">
        <v>8.3404072146694E-2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34</v>
      </c>
      <c r="E119">
        <v>90236.903810000003</v>
      </c>
      <c r="F119">
        <v>118.21</v>
      </c>
      <c r="G119">
        <v>7.9552465646538897</v>
      </c>
      <c r="H119">
        <v>-8.5308840960754004</v>
      </c>
      <c r="I119">
        <v>-35.072521738883999</v>
      </c>
      <c r="J119">
        <v>-4.9316672007403399</v>
      </c>
      <c r="K119">
        <v>127.730633857692</v>
      </c>
      <c r="L119">
        <v>129.00551976422301</v>
      </c>
      <c r="M119">
        <v>32.898443797934</v>
      </c>
      <c r="N119">
        <v>0.74605287233707396</v>
      </c>
      <c r="O119">
        <v>45.926740546485</v>
      </c>
      <c r="P119">
        <v>36.343713956170603</v>
      </c>
      <c r="Q119">
        <v>0.13316098025439599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171</v>
      </c>
      <c r="E120">
        <v>88831.911539069901</v>
      </c>
      <c r="F120">
        <v>686.1</v>
      </c>
      <c r="G120">
        <v>-8.9489661323559702</v>
      </c>
      <c r="H120">
        <v>0.493892353720705</v>
      </c>
      <c r="I120">
        <v>22.5694824268672</v>
      </c>
      <c r="J120">
        <v>4.5183740701747404</v>
      </c>
      <c r="K120">
        <v>654.18441205501904</v>
      </c>
      <c r="L120">
        <v>595.72410078434098</v>
      </c>
      <c r="M120">
        <v>68.903927645669796</v>
      </c>
      <c r="N120">
        <v>1.14010592956718</v>
      </c>
      <c r="O120">
        <v>0.97653403293980201</v>
      </c>
      <c r="P120">
        <v>41.085749537322599</v>
      </c>
      <c r="Q120">
        <v>-1.5525747550577999E-2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269</v>
      </c>
      <c r="E121">
        <v>88814.594407559998</v>
      </c>
      <c r="F121">
        <v>913.8</v>
      </c>
      <c r="G121">
        <v>20.7688121844036</v>
      </c>
      <c r="H121">
        <v>-4.6146236568304504</v>
      </c>
      <c r="I121">
        <v>5.3147787930308796</v>
      </c>
      <c r="J121">
        <v>-0.28070922519543801</v>
      </c>
      <c r="K121">
        <v>881.482560964247</v>
      </c>
      <c r="L121">
        <v>803.93362415120998</v>
      </c>
      <c r="M121">
        <v>69.679294442678795</v>
      </c>
      <c r="N121">
        <v>1.06618521871038</v>
      </c>
      <c r="O121">
        <v>7.23353031297877</v>
      </c>
      <c r="P121">
        <v>72.074192637228094</v>
      </c>
      <c r="Q121">
        <v>9.6844293876249002E-2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190</v>
      </c>
      <c r="E122">
        <v>88622.696488140005</v>
      </c>
      <c r="F122">
        <v>805.8</v>
      </c>
      <c r="G122">
        <v>-1.6201145495653</v>
      </c>
      <c r="H122">
        <v>-8.46985352649296</v>
      </c>
      <c r="I122">
        <v>-30.1756577549952</v>
      </c>
      <c r="J122">
        <v>-6.73069672240584</v>
      </c>
      <c r="K122">
        <v>864.48060451505501</v>
      </c>
      <c r="L122">
        <v>926.05933690600898</v>
      </c>
      <c r="M122">
        <v>23.197777343119199</v>
      </c>
      <c r="N122">
        <v>0.66434295582717096</v>
      </c>
      <c r="O122">
        <v>56.291883842144401</v>
      </c>
      <c r="P122">
        <v>54.367816091953998</v>
      </c>
      <c r="Q122">
        <v>-1.4221545055472001E-2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</v>
      </c>
      <c r="E123">
        <v>87964.182852779995</v>
      </c>
      <c r="F123">
        <v>413.4</v>
      </c>
      <c r="G123">
        <v>119.279202665204</v>
      </c>
      <c r="H123">
        <v>4.7909476506641102</v>
      </c>
      <c r="I123">
        <v>6.9020545805090201</v>
      </c>
      <c r="J123">
        <v>-8.9790086824053592</v>
      </c>
      <c r="K123">
        <v>391.42094650798799</v>
      </c>
      <c r="L123">
        <v>330.60237994357499</v>
      </c>
      <c r="M123">
        <v>45.1438559859318</v>
      </c>
      <c r="N123">
        <v>1.15009998138353</v>
      </c>
      <c r="O123">
        <v>10.582970488630799</v>
      </c>
      <c r="P123">
        <v>159.239130434782</v>
      </c>
      <c r="Q123">
        <v>8.5079624310868004E-2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320</v>
      </c>
      <c r="E124">
        <v>87030.243449999994</v>
      </c>
      <c r="F124">
        <v>4315.05</v>
      </c>
      <c r="G124">
        <v>81.282710559894298</v>
      </c>
      <c r="H124">
        <v>-18.236391249146902</v>
      </c>
      <c r="I124">
        <v>100.137261388908</v>
      </c>
      <c r="J124">
        <v>-11.513952525968101</v>
      </c>
      <c r="K124">
        <v>4471.9579271675702</v>
      </c>
      <c r="L124">
        <v>3345.1864837641301</v>
      </c>
      <c r="M124">
        <v>41.691460206757696</v>
      </c>
      <c r="N124">
        <v>0.81512026664030501</v>
      </c>
      <c r="O124">
        <v>35.803756619274303</v>
      </c>
      <c r="P124">
        <v>147.70665901262899</v>
      </c>
      <c r="Q124">
        <v>0.25536809861721099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Row],[Ticker]],[1]!Table1[[Symbol]:[Industry]],2,FALSE),"-")</f>
        <v>-</v>
      </c>
      <c r="D125" t="s">
        <v>95</v>
      </c>
      <c r="E125">
        <v>82947.247666640003</v>
      </c>
      <c r="F125">
        <v>1725.85</v>
      </c>
      <c r="G125">
        <v>112.66378569130001</v>
      </c>
      <c r="H125">
        <v>-8.9344530511036897</v>
      </c>
      <c r="I125">
        <v>30.307212001923801</v>
      </c>
      <c r="J125">
        <v>-3.0602251376299501</v>
      </c>
      <c r="K125">
        <v>1653.1912490893999</v>
      </c>
      <c r="L125">
        <v>1362.33473132219</v>
      </c>
      <c r="M125">
        <v>55.918900317518002</v>
      </c>
      <c r="N125">
        <v>0.75451316098572296</v>
      </c>
      <c r="O125">
        <v>10.554219659877701</v>
      </c>
      <c r="P125">
        <v>149.41831057157299</v>
      </c>
      <c r="Q125">
        <v>0.15572684967438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Row],[Ticker]],[1]!Table1[[Symbol]:[Industry]],2,FALSE),"-")</f>
        <v>-</v>
      </c>
      <c r="D126" t="s">
        <v>116</v>
      </c>
      <c r="E126">
        <v>82225.235310150005</v>
      </c>
      <c r="F126">
        <v>1812.75</v>
      </c>
      <c r="G126">
        <v>102.940025864501</v>
      </c>
      <c r="H126">
        <v>20.950689400899201</v>
      </c>
      <c r="I126">
        <v>47.592747000930501</v>
      </c>
      <c r="J126">
        <v>2.6879357581471002</v>
      </c>
      <c r="K126">
        <v>1591.8233324937901</v>
      </c>
      <c r="L126">
        <v>1262.78536307595</v>
      </c>
      <c r="M126">
        <v>72.510680567951496</v>
      </c>
      <c r="N126">
        <v>0.81516118199286403</v>
      </c>
      <c r="O126">
        <v>2.0493725003447798</v>
      </c>
      <c r="P126">
        <v>174.11915923181601</v>
      </c>
      <c r="Q126">
        <v>3.1216025467345001E-2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279</v>
      </c>
      <c r="E127">
        <v>81189.65021937</v>
      </c>
      <c r="F127">
        <v>5306.7</v>
      </c>
      <c r="G127">
        <v>54.751737536343597</v>
      </c>
      <c r="H127">
        <v>8.5377178111878909</v>
      </c>
      <c r="I127">
        <v>15.591864308449599</v>
      </c>
      <c r="J127">
        <v>-0.67095477456375197</v>
      </c>
      <c r="K127">
        <v>4816.4268912994703</v>
      </c>
      <c r="L127">
        <v>4075.6224233552798</v>
      </c>
      <c r="M127">
        <v>70.833037819338898</v>
      </c>
      <c r="N127">
        <v>0.83725730630098705</v>
      </c>
      <c r="O127">
        <v>1.2107336009195799</v>
      </c>
      <c r="P127">
        <v>90.313441400086006</v>
      </c>
      <c r="Q127">
        <v>0.13903556078822499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144</v>
      </c>
      <c r="E128">
        <v>81188.341429680004</v>
      </c>
      <c r="F128">
        <v>1884.9</v>
      </c>
      <c r="G128">
        <v>183.30946798806801</v>
      </c>
      <c r="H128">
        <v>3.4862570702372801E-2</v>
      </c>
      <c r="I128">
        <v>49.046218710157902</v>
      </c>
      <c r="J128">
        <v>-4.6516440349650603</v>
      </c>
      <c r="K128">
        <v>1765.2986536301701</v>
      </c>
      <c r="L128">
        <v>1456.9389981045299</v>
      </c>
      <c r="M128">
        <v>62.810496841512197</v>
      </c>
      <c r="N128">
        <v>2.1815476903743498</v>
      </c>
      <c r="O128">
        <v>10.0748050294445</v>
      </c>
      <c r="P128">
        <v>218.79915433403801</v>
      </c>
      <c r="Q128">
        <v>0.17739306756058401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144</v>
      </c>
      <c r="E129">
        <v>80079.107634879998</v>
      </c>
      <c r="F129">
        <v>2879.9</v>
      </c>
      <c r="G129">
        <v>50.324231590791101</v>
      </c>
      <c r="H129">
        <v>-7.0424720020427101</v>
      </c>
      <c r="I129">
        <v>10.506843944807301</v>
      </c>
      <c r="J129">
        <v>-3.7543566640428701</v>
      </c>
      <c r="K129">
        <v>2948.6749905822298</v>
      </c>
      <c r="L129">
        <v>2612.5760393902101</v>
      </c>
      <c r="M129">
        <v>48.487338267426203</v>
      </c>
      <c r="N129">
        <v>0.546774785470169</v>
      </c>
      <c r="O129">
        <v>18.153408104448001</v>
      </c>
      <c r="P129">
        <v>87.983028720626606</v>
      </c>
      <c r="Q129">
        <v>5.9591006159822997E-2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51</v>
      </c>
      <c r="E130">
        <v>79746.787308240004</v>
      </c>
      <c r="F130">
        <v>1986.4</v>
      </c>
      <c r="G130">
        <v>29.2249696762265</v>
      </c>
      <c r="H130">
        <v>-0.42279643021196101</v>
      </c>
      <c r="I130">
        <v>28.200917666544399</v>
      </c>
      <c r="J130">
        <v>-1.3646783870139401</v>
      </c>
      <c r="K130">
        <v>1878.19798559682</v>
      </c>
      <c r="L130">
        <v>1650.1670728157201</v>
      </c>
      <c r="M130">
        <v>60.116805500312502</v>
      </c>
      <c r="N130">
        <v>0.71316257539738304</v>
      </c>
      <c r="O130">
        <v>1.29379782521141</v>
      </c>
      <c r="P130">
        <v>68.004398020890605</v>
      </c>
      <c r="Q130">
        <v>4.0171341443650003E-3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335</v>
      </c>
      <c r="E131">
        <v>76905.582089699994</v>
      </c>
      <c r="F131">
        <v>12852.6</v>
      </c>
      <c r="G131">
        <v>127.976170290662</v>
      </c>
      <c r="H131">
        <v>4.4511611767923398</v>
      </c>
      <c r="I131">
        <v>72.7458593669583</v>
      </c>
      <c r="J131">
        <v>-1.4369518740174301</v>
      </c>
      <c r="K131">
        <v>12076.167115688801</v>
      </c>
      <c r="L131">
        <v>9343.6694151414995</v>
      </c>
      <c r="M131">
        <v>56.650889759894099</v>
      </c>
      <c r="N131">
        <v>1.53436299608674</v>
      </c>
      <c r="O131">
        <v>6.1248307735399798</v>
      </c>
      <c r="P131">
        <v>171.527110247282</v>
      </c>
      <c r="Q131">
        <v>0.129650893804477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338</v>
      </c>
      <c r="E132">
        <v>76308.11658165</v>
      </c>
      <c r="F132">
        <v>802.25</v>
      </c>
      <c r="G132">
        <v>-30.978819897855701</v>
      </c>
      <c r="H132">
        <v>8.1906297211462498</v>
      </c>
      <c r="I132">
        <v>0.84756887760729605</v>
      </c>
      <c r="J132">
        <v>2.11580902938696</v>
      </c>
      <c r="K132">
        <v>737.88235694000298</v>
      </c>
      <c r="L132">
        <v>739.40012213884495</v>
      </c>
      <c r="M132">
        <v>80.172644663365006</v>
      </c>
      <c r="N132">
        <v>2.2692745470525102</v>
      </c>
      <c r="O132">
        <v>6.9242754752259099</v>
      </c>
      <c r="P132">
        <v>23.813565861563301</v>
      </c>
      <c r="Q132">
        <v>-0.110101413650404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76304.871478379995</v>
      </c>
      <c r="F133">
        <v>3945.05</v>
      </c>
      <c r="G133">
        <v>-9.77083483045514</v>
      </c>
      <c r="H133">
        <v>-5.1079208504115998</v>
      </c>
      <c r="I133">
        <v>-2.4803514105316302</v>
      </c>
      <c r="J133">
        <v>-5.6536618190501402</v>
      </c>
      <c r="K133">
        <v>4037.0676924804202</v>
      </c>
      <c r="L133">
        <v>3785.30749689091</v>
      </c>
      <c r="M133">
        <v>40.993109444733904</v>
      </c>
      <c r="N133">
        <v>0.81036503855873199</v>
      </c>
      <c r="O133">
        <v>18.672767138566002</v>
      </c>
      <c r="P133">
        <v>37.016584179907902</v>
      </c>
      <c r="Q133">
        <v>0.111802460841965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54</v>
      </c>
      <c r="E134">
        <v>75898.068524999995</v>
      </c>
      <c r="F134">
        <v>6347.85</v>
      </c>
      <c r="G134">
        <v>47.626872995704197</v>
      </c>
      <c r="H134">
        <v>3.5062422371044102</v>
      </c>
      <c r="I134">
        <v>11.8613719942648</v>
      </c>
      <c r="J134">
        <v>0.65403708779905601</v>
      </c>
      <c r="K134">
        <v>5716.0980524038896</v>
      </c>
      <c r="L134">
        <v>5082.6317021262703</v>
      </c>
      <c r="M134">
        <v>76.154990198371195</v>
      </c>
      <c r="N134">
        <v>0.84570896247759697</v>
      </c>
      <c r="O134">
        <v>1.27681025859147</v>
      </c>
      <c r="P134">
        <v>84.155787641427295</v>
      </c>
      <c r="Q134">
        <v>4.7906422897702999E-2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116</v>
      </c>
      <c r="E135">
        <v>74508</v>
      </c>
      <c r="F135">
        <v>931.35</v>
      </c>
      <c r="G135">
        <v>8.3436232312011196</v>
      </c>
      <c r="H135">
        <v>-4.4685665252059499</v>
      </c>
      <c r="I135">
        <v>-12.540327517029301</v>
      </c>
      <c r="J135">
        <v>-2.8245741951832199</v>
      </c>
      <c r="K135">
        <v>954.39307846852398</v>
      </c>
      <c r="L135">
        <v>926.09428870377894</v>
      </c>
      <c r="M135">
        <v>48.320104116001701</v>
      </c>
      <c r="N135">
        <v>0.76633957636211203</v>
      </c>
      <c r="O135">
        <v>22.284855317549798</v>
      </c>
      <c r="P135">
        <v>46.542364880811903</v>
      </c>
      <c r="Q135">
        <v>4.0300911409500001E-4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127</v>
      </c>
      <c r="E136">
        <v>74075.151351199995</v>
      </c>
      <c r="F136">
        <v>1591</v>
      </c>
      <c r="G136">
        <v>21.060525930326001</v>
      </c>
      <c r="H136">
        <v>-8.4107462740155299</v>
      </c>
      <c r="I136">
        <v>23.978022428667</v>
      </c>
      <c r="J136">
        <v>-4.56833803272474</v>
      </c>
      <c r="K136">
        <v>1590.85895203318</v>
      </c>
      <c r="L136">
        <v>1400.6595595264801</v>
      </c>
      <c r="M136">
        <v>53.654548658728501</v>
      </c>
      <c r="N136">
        <v>0.72111513706351305</v>
      </c>
      <c r="O136">
        <v>13.419233186674999</v>
      </c>
      <c r="P136">
        <v>58.734909707672301</v>
      </c>
      <c r="Q136">
        <v>9.4567447820259998E-2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163</v>
      </c>
      <c r="E137">
        <v>73756.424956500006</v>
      </c>
      <c r="F137">
        <v>2488.1999999999998</v>
      </c>
      <c r="G137">
        <v>-22.183851283102602</v>
      </c>
      <c r="H137">
        <v>-6.8952409038510396</v>
      </c>
      <c r="I137">
        <v>-10.9850739941469</v>
      </c>
      <c r="J137">
        <v>-5.7353980515508098</v>
      </c>
      <c r="K137">
        <v>2497.1536842945502</v>
      </c>
      <c r="L137">
        <v>2429.8324456639998</v>
      </c>
      <c r="M137">
        <v>37.966375904437101</v>
      </c>
      <c r="N137">
        <v>1.0992427642911999</v>
      </c>
      <c r="O137">
        <v>8.2690298207539694</v>
      </c>
      <c r="P137">
        <v>19.4957377836474</v>
      </c>
      <c r="Q137">
        <v>-3.0186388700440998E-2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24</v>
      </c>
      <c r="E138">
        <v>73439.062245483001</v>
      </c>
      <c r="F138">
        <v>23.43</v>
      </c>
      <c r="G138">
        <v>8.7388199167203897</v>
      </c>
      <c r="H138">
        <v>-4.4051634995387801</v>
      </c>
      <c r="I138">
        <v>-11.1313029903389</v>
      </c>
      <c r="J138">
        <v>0.13399276439949501</v>
      </c>
      <c r="K138">
        <v>24.082770046060801</v>
      </c>
      <c r="L138">
        <v>23.142579312342001</v>
      </c>
      <c r="M138">
        <v>45.805028201434901</v>
      </c>
      <c r="N138">
        <v>0.54873792000922295</v>
      </c>
      <c r="O138">
        <v>40.204865556978199</v>
      </c>
      <c r="P138">
        <v>49.235668789808898</v>
      </c>
      <c r="Q138">
        <v>5.5214506255954997E-2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89</v>
      </c>
      <c r="E139">
        <v>72378.447702164995</v>
      </c>
      <c r="F139">
        <v>620.85</v>
      </c>
      <c r="G139">
        <v>-23.397575698540599</v>
      </c>
      <c r="H139">
        <v>12.324396248888799</v>
      </c>
      <c r="I139">
        <v>-3.5605246453835799</v>
      </c>
      <c r="J139">
        <v>3.1234036500056401</v>
      </c>
      <c r="K139">
        <v>558.78493518391394</v>
      </c>
      <c r="L139">
        <v>544.00928000966496</v>
      </c>
      <c r="M139">
        <v>83.673504572398599</v>
      </c>
      <c r="N139">
        <v>1.1613084726892899</v>
      </c>
      <c r="O139">
        <v>9.48699363775469</v>
      </c>
      <c r="P139">
        <v>41.423690205011397</v>
      </c>
      <c r="Q139">
        <v>-6.7597149320532998E-2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199</v>
      </c>
      <c r="E140">
        <v>72280.157398740004</v>
      </c>
      <c r="F140">
        <v>246.15</v>
      </c>
      <c r="G140">
        <v>9.8003208559651593</v>
      </c>
      <c r="H140">
        <v>-7.6593773360167496</v>
      </c>
      <c r="I140">
        <v>33.461306363263901</v>
      </c>
      <c r="J140">
        <v>-5.2872592712538102</v>
      </c>
      <c r="K140">
        <v>244.59687613392299</v>
      </c>
      <c r="L140">
        <v>211.531541579926</v>
      </c>
      <c r="M140">
        <v>42.495841098944901</v>
      </c>
      <c r="N140">
        <v>0.73250496769987805</v>
      </c>
      <c r="O140">
        <v>7.5157424334755003</v>
      </c>
      <c r="P140">
        <v>56.236115518882798</v>
      </c>
      <c r="Q140">
        <v>8.4869904235179996E-2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81</v>
      </c>
      <c r="E141">
        <v>71082.841680769998</v>
      </c>
      <c r="F141">
        <v>689.3</v>
      </c>
      <c r="G141">
        <v>173.88530542112801</v>
      </c>
      <c r="H141">
        <v>19.610087909668401</v>
      </c>
      <c r="I141">
        <v>67.011924107578693</v>
      </c>
      <c r="J141">
        <v>-0.379940928981915</v>
      </c>
      <c r="K141">
        <v>571.97126245069705</v>
      </c>
      <c r="L141">
        <v>440.71021525334299</v>
      </c>
      <c r="M141">
        <v>83.967656681997397</v>
      </c>
      <c r="N141">
        <v>1.3051011942104001</v>
      </c>
      <c r="O141">
        <v>0.78340345277818602</v>
      </c>
      <c r="P141">
        <v>239.89151873767199</v>
      </c>
      <c r="Q141">
        <v>0.243841886400776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163</v>
      </c>
      <c r="E142">
        <v>70443.854999439995</v>
      </c>
      <c r="F142">
        <v>4643.6000000000004</v>
      </c>
      <c r="G142">
        <v>1.8526887699452701</v>
      </c>
      <c r="H142">
        <v>-0.50056204567536999</v>
      </c>
      <c r="I142">
        <v>13.9035847433186</v>
      </c>
      <c r="J142">
        <v>1.1046077724836301</v>
      </c>
      <c r="K142">
        <v>4302.34316076902</v>
      </c>
      <c r="L142">
        <v>3878.5901406087601</v>
      </c>
      <c r="M142">
        <v>64.741591516056104</v>
      </c>
      <c r="N142">
        <v>0.83918618459183403</v>
      </c>
      <c r="O142">
        <v>2.2676371780514901</v>
      </c>
      <c r="P142">
        <v>44.211180124223603</v>
      </c>
      <c r="Q142">
        <v>1.1254688243839E-2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34</v>
      </c>
      <c r="E143">
        <v>70048.861831905</v>
      </c>
      <c r="F143">
        <v>520.04999999999995</v>
      </c>
      <c r="G143">
        <v>8.5125847425956795</v>
      </c>
      <c r="H143">
        <v>-15.706956356509901</v>
      </c>
      <c r="I143">
        <v>-13.0504610613756</v>
      </c>
      <c r="J143">
        <v>-5.8735442582802602</v>
      </c>
      <c r="K143">
        <v>549.79813986190504</v>
      </c>
      <c r="L143">
        <v>509.94913741873597</v>
      </c>
      <c r="M143">
        <v>36.849439501475999</v>
      </c>
      <c r="N143">
        <v>1.3569571130068101</v>
      </c>
      <c r="O143">
        <v>21.661378713585201</v>
      </c>
      <c r="P143">
        <v>36.783271962125099</v>
      </c>
      <c r="Q143">
        <v>0.15973142754453501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364</v>
      </c>
      <c r="E144">
        <v>69913.875934155003</v>
      </c>
      <c r="F144">
        <v>1931.35</v>
      </c>
      <c r="G144">
        <v>23.095861510036599</v>
      </c>
      <c r="H144">
        <v>2.8457100154856798</v>
      </c>
      <c r="I144">
        <v>26.501685137153899</v>
      </c>
      <c r="J144">
        <v>-1.50938366675282</v>
      </c>
      <c r="K144">
        <v>1786.5435117125</v>
      </c>
      <c r="L144">
        <v>1566.67214070715</v>
      </c>
      <c r="M144">
        <v>57.764009356954702</v>
      </c>
      <c r="N144">
        <v>0.80118794540259097</v>
      </c>
      <c r="O144">
        <v>3.1506459212468001</v>
      </c>
      <c r="P144">
        <v>65.079704260865796</v>
      </c>
      <c r="Q144">
        <v>6.2036859205404998E-2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40</v>
      </c>
      <c r="E145">
        <v>68930.376000000004</v>
      </c>
      <c r="F145">
        <v>392.9</v>
      </c>
      <c r="G145">
        <v>63.0945689894506</v>
      </c>
      <c r="H145">
        <v>-6.1274527884766101</v>
      </c>
      <c r="I145">
        <v>0.77840845367753797</v>
      </c>
      <c r="J145">
        <v>-4.3689704932501598</v>
      </c>
      <c r="K145">
        <v>395.83941978135101</v>
      </c>
      <c r="L145">
        <v>351.26015819769202</v>
      </c>
      <c r="M145">
        <v>45.008397100750202</v>
      </c>
      <c r="N145">
        <v>0.97786854856057004</v>
      </c>
      <c r="O145">
        <v>19.063374904555801</v>
      </c>
      <c r="P145">
        <v>94.024691358024597</v>
      </c>
      <c r="Q145">
        <v>0.109626180329679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369</v>
      </c>
      <c r="E146">
        <v>67765.024338899995</v>
      </c>
      <c r="F146">
        <v>5334.7</v>
      </c>
      <c r="G146">
        <v>-10.566703579975499</v>
      </c>
      <c r="H146">
        <v>-3.75676022004185E-2</v>
      </c>
      <c r="I146">
        <v>22.393656997137199</v>
      </c>
      <c r="J146">
        <v>-2.96925163608814E-2</v>
      </c>
      <c r="K146">
        <v>5381.4628305200604</v>
      </c>
      <c r="L146">
        <v>4901.0722592022803</v>
      </c>
      <c r="M146">
        <v>51.618798848866597</v>
      </c>
      <c r="N146">
        <v>1.00281011546802</v>
      </c>
      <c r="O146">
        <v>21.0939696702719</v>
      </c>
      <c r="P146">
        <v>48.144959733407298</v>
      </c>
      <c r="Q146">
        <v>9.8645874664034003E-2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92</v>
      </c>
      <c r="E147">
        <v>67474.671117765</v>
      </c>
      <c r="F147">
        <v>326.85000000000002</v>
      </c>
      <c r="G147">
        <v>80.799991068800594</v>
      </c>
      <c r="H147">
        <v>1.03909400156285</v>
      </c>
      <c r="I147">
        <v>23.835662522521801</v>
      </c>
      <c r="J147">
        <v>4.2651131591194398</v>
      </c>
      <c r="K147">
        <v>317.15939345016</v>
      </c>
      <c r="L147">
        <v>265.47301685781599</v>
      </c>
      <c r="M147">
        <v>61.804446050710801</v>
      </c>
      <c r="N147">
        <v>0.94882715817327001</v>
      </c>
      <c r="O147">
        <v>10.4329202998317</v>
      </c>
      <c r="P147">
        <v>129.85232067510501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276</v>
      </c>
      <c r="E148">
        <v>64700.875778950001</v>
      </c>
      <c r="F148">
        <v>7586.5</v>
      </c>
      <c r="G148">
        <v>-1.6614128831555699</v>
      </c>
      <c r="H148">
        <v>-4.0305606922184696</v>
      </c>
      <c r="I148">
        <v>6.3652125426847697</v>
      </c>
      <c r="J148">
        <v>1.62381627333263</v>
      </c>
      <c r="K148">
        <v>7711.7894544910996</v>
      </c>
      <c r="L148">
        <v>7188.0784595973901</v>
      </c>
      <c r="M148">
        <v>58.9234057982667</v>
      </c>
      <c r="N148">
        <v>0.86425990634647498</v>
      </c>
      <c r="O148">
        <v>30.9569630264285</v>
      </c>
      <c r="P148">
        <v>42.469483568075098</v>
      </c>
      <c r="Q148">
        <v>0.115610744890514</v>
      </c>
    </row>
    <row r="149" spans="1:17" hidden="1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27</v>
      </c>
      <c r="E149">
        <v>64552.5</v>
      </c>
      <c r="F149">
        <v>1291.05</v>
      </c>
      <c r="G149">
        <v>31.7544857542232</v>
      </c>
      <c r="H149">
        <v>5.2906581249761402</v>
      </c>
      <c r="I149">
        <v>45.072565357029397</v>
      </c>
      <c r="J149">
        <v>0.450031059161487</v>
      </c>
      <c r="K149">
        <v>1150.34930289723</v>
      </c>
      <c r="M149">
        <v>78.699667711064706</v>
      </c>
      <c r="N149">
        <v>0.420183393280391</v>
      </c>
      <c r="O149">
        <v>6.0067387010572704</v>
      </c>
      <c r="P149">
        <v>71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378</v>
      </c>
      <c r="E150">
        <v>64335.131014949999</v>
      </c>
      <c r="F150">
        <v>994.25</v>
      </c>
      <c r="G150">
        <v>72.3806819203229</v>
      </c>
      <c r="H150">
        <v>-3.4246764813158999</v>
      </c>
      <c r="I150">
        <v>38.495999140444397</v>
      </c>
      <c r="J150">
        <v>-4.2242309857191396</v>
      </c>
      <c r="K150">
        <v>965.88159464874695</v>
      </c>
      <c r="L150">
        <v>815.60245713416703</v>
      </c>
      <c r="M150">
        <v>54.453404337780697</v>
      </c>
      <c r="N150">
        <v>0.30448393344547098</v>
      </c>
      <c r="O150">
        <v>19.3864722152376</v>
      </c>
      <c r="P150">
        <v>106.49013499480699</v>
      </c>
      <c r="Q150">
        <v>0.153301023938204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144</v>
      </c>
      <c r="E151">
        <v>64266.695389749999</v>
      </c>
      <c r="F151">
        <v>1767.5</v>
      </c>
      <c r="G151">
        <v>28.0153935579349</v>
      </c>
      <c r="H151">
        <v>-5.8609813741547301</v>
      </c>
      <c r="I151">
        <v>19.686371802688299</v>
      </c>
      <c r="J151">
        <v>-2.4212896702353901</v>
      </c>
      <c r="K151">
        <v>1751.1092989932399</v>
      </c>
      <c r="L151">
        <v>1576.6881303923701</v>
      </c>
      <c r="M151">
        <v>54.891463430900501</v>
      </c>
      <c r="N151">
        <v>0.69549895953220797</v>
      </c>
      <c r="O151">
        <v>10.497878359264501</v>
      </c>
      <c r="P151">
        <v>68.157168680430004</v>
      </c>
      <c r="Q151">
        <v>0.104293988296092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63148.6948558</v>
      </c>
      <c r="F152">
        <v>215.48</v>
      </c>
      <c r="G152">
        <v>30.8731300510305</v>
      </c>
      <c r="H152">
        <v>-10.125573210897199</v>
      </c>
      <c r="I152">
        <v>-17.2579630973494</v>
      </c>
      <c r="J152">
        <v>-3.8850655583724598</v>
      </c>
      <c r="K152">
        <v>227.54340331451101</v>
      </c>
      <c r="L152">
        <v>220.36943229152601</v>
      </c>
      <c r="M152">
        <v>50.324486115531101</v>
      </c>
      <c r="N152">
        <v>0.83272824782500598</v>
      </c>
      <c r="O152">
        <v>32.889363281975101</v>
      </c>
      <c r="P152">
        <v>58.849981570217402</v>
      </c>
      <c r="Q152">
        <v>8.2144164221117005E-2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54</v>
      </c>
      <c r="E153">
        <v>63090.558842630002</v>
      </c>
      <c r="F153">
        <v>29690.65</v>
      </c>
      <c r="G153">
        <v>2.6813892526229899</v>
      </c>
      <c r="H153">
        <v>4.6472180162517702</v>
      </c>
      <c r="I153">
        <v>-3.67856126177819</v>
      </c>
      <c r="J153">
        <v>-2.10916229477135</v>
      </c>
      <c r="K153">
        <v>28618.284573174999</v>
      </c>
      <c r="L153">
        <v>26777.5535132566</v>
      </c>
      <c r="M153">
        <v>55.812285553896103</v>
      </c>
      <c r="N153">
        <v>0.69807159517428496</v>
      </c>
      <c r="O153">
        <v>2.7966716794681101</v>
      </c>
      <c r="P153">
        <v>34.957499999999897</v>
      </c>
      <c r="Q153">
        <v>2.1206979580785001E-2</v>
      </c>
    </row>
    <row r="154" spans="1:17" hidden="1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132</v>
      </c>
      <c r="E154">
        <v>62528.158120383901</v>
      </c>
      <c r="F154">
        <v>232.64</v>
      </c>
      <c r="G154">
        <v>260.74565752355801</v>
      </c>
      <c r="H154">
        <v>-8.8572384992437705</v>
      </c>
      <c r="I154">
        <v>59.8775876796403</v>
      </c>
      <c r="J154">
        <v>-4.3347136241017399</v>
      </c>
      <c r="K154">
        <v>235.87693244047</v>
      </c>
      <c r="M154">
        <v>43.724363669735801</v>
      </c>
      <c r="N154">
        <v>0.41448649102165103</v>
      </c>
      <c r="O154">
        <v>33.2530949105914</v>
      </c>
      <c r="P154">
        <v>397.09401709401698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127</v>
      </c>
      <c r="E155">
        <v>61769.945618819998</v>
      </c>
      <c r="F155">
        <v>750.15</v>
      </c>
      <c r="G155">
        <v>20.621533163070001</v>
      </c>
      <c r="H155">
        <v>7.3609148124920596</v>
      </c>
      <c r="I155">
        <v>0.29166471213456702</v>
      </c>
      <c r="J155">
        <v>0.49633806179969098</v>
      </c>
      <c r="K155">
        <v>737.33590371186904</v>
      </c>
      <c r="L155">
        <v>668.73077019421396</v>
      </c>
      <c r="M155">
        <v>58.715274295039997</v>
      </c>
      <c r="N155">
        <v>1.58318289733193</v>
      </c>
      <c r="O155">
        <v>13.0440578550956</v>
      </c>
      <c r="P155">
        <v>75.617464590893107</v>
      </c>
      <c r="Q155">
        <v>0.17286285540580401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335</v>
      </c>
      <c r="E156">
        <v>61311.287898299997</v>
      </c>
      <c r="F156">
        <v>1852.95</v>
      </c>
      <c r="G156">
        <v>81.923045615940097</v>
      </c>
      <c r="H156">
        <v>16.729192209138098</v>
      </c>
      <c r="I156">
        <v>62.140451708017302</v>
      </c>
      <c r="J156">
        <v>1.8477232434425701</v>
      </c>
      <c r="K156">
        <v>1627.17873274466</v>
      </c>
      <c r="L156">
        <v>1331.38176246337</v>
      </c>
      <c r="M156">
        <v>77.775173111491796</v>
      </c>
      <c r="N156">
        <v>1.03237040212524</v>
      </c>
      <c r="O156">
        <v>0.21047518821337699</v>
      </c>
      <c r="P156">
        <v>129.69505392339099</v>
      </c>
      <c r="Q156">
        <v>3.2254478844442998E-2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279</v>
      </c>
      <c r="E157">
        <v>60463.9242275699</v>
      </c>
      <c r="F157">
        <v>5712.9</v>
      </c>
      <c r="G157">
        <v>-4.0608780303717804</v>
      </c>
      <c r="H157">
        <v>12.260663731745</v>
      </c>
      <c r="I157">
        <v>-5.2870158861601704</v>
      </c>
      <c r="J157">
        <v>-2.09326598041691</v>
      </c>
      <c r="K157">
        <v>5316.1780729195698</v>
      </c>
      <c r="L157">
        <v>5008.2063897032403</v>
      </c>
      <c r="M157">
        <v>63.667629152595097</v>
      </c>
      <c r="N157">
        <v>0.83775784058560998</v>
      </c>
      <c r="O157">
        <v>5.0254686761539604</v>
      </c>
      <c r="P157">
        <v>38.966188275358697</v>
      </c>
      <c r="Q157">
        <v>3.7162074056630002E-3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206</v>
      </c>
      <c r="E158">
        <v>60323.838399799999</v>
      </c>
      <c r="F158">
        <v>3859.4</v>
      </c>
      <c r="G158">
        <v>-14.7436088018646</v>
      </c>
      <c r="H158">
        <v>-7.7879712346658403</v>
      </c>
      <c r="I158">
        <v>23.519370094751299</v>
      </c>
      <c r="J158">
        <v>-2.3924606227079499</v>
      </c>
      <c r="K158">
        <v>4005.0746107729601</v>
      </c>
      <c r="L158">
        <v>3707.8993558256898</v>
      </c>
      <c r="M158">
        <v>45.528987241109903</v>
      </c>
      <c r="N158">
        <v>0.444213318550849</v>
      </c>
      <c r="O158">
        <v>28.284189252215299</v>
      </c>
      <c r="P158">
        <v>47.745195620549701</v>
      </c>
      <c r="Q158">
        <v>0.107881905604161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144</v>
      </c>
      <c r="E159">
        <v>60133.3663228199</v>
      </c>
      <c r="F159">
        <v>3364.2</v>
      </c>
      <c r="G159">
        <v>53.065309284821701</v>
      </c>
      <c r="H159">
        <v>-1.2791976845406301</v>
      </c>
      <c r="I159">
        <v>6.2427204510836596</v>
      </c>
      <c r="J159">
        <v>-6.0704029683602601</v>
      </c>
      <c r="K159">
        <v>3540.3010788597398</v>
      </c>
      <c r="L159">
        <v>3045.9748617188202</v>
      </c>
      <c r="M159">
        <v>30.682735380277101</v>
      </c>
      <c r="N159">
        <v>0.99484897154215701</v>
      </c>
      <c r="O159">
        <v>22.971285892634199</v>
      </c>
      <c r="P159">
        <v>94.681866844130596</v>
      </c>
      <c r="Q159">
        <v>0.184592169207493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60125.512433800002</v>
      </c>
      <c r="F160">
        <v>3110.2</v>
      </c>
      <c r="G160">
        <v>3.0265370486813201</v>
      </c>
      <c r="H160">
        <v>-1.2716436440194601</v>
      </c>
      <c r="I160">
        <v>18.9954780124473</v>
      </c>
      <c r="J160">
        <v>2.88499134547114</v>
      </c>
      <c r="K160">
        <v>2992.7746539627701</v>
      </c>
      <c r="L160">
        <v>2774.0904389160501</v>
      </c>
      <c r="M160">
        <v>79.236922001055007</v>
      </c>
      <c r="N160">
        <v>0.97032616141832195</v>
      </c>
      <c r="O160">
        <v>8.5139219342807504</v>
      </c>
      <c r="P160">
        <v>41.772267298750997</v>
      </c>
      <c r="Q160">
        <v>1.4506374718400001E-3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403</v>
      </c>
      <c r="E161">
        <v>59340.620782443002</v>
      </c>
      <c r="F161">
        <v>207.69</v>
      </c>
      <c r="G161">
        <v>16.098786470624201</v>
      </c>
      <c r="H161">
        <v>7.0050166988498601</v>
      </c>
      <c r="I161">
        <v>19.252003793030799</v>
      </c>
      <c r="J161">
        <v>-1.04030062778554</v>
      </c>
      <c r="K161">
        <v>198.13130279591201</v>
      </c>
      <c r="L161">
        <v>177.27799366567899</v>
      </c>
      <c r="M161">
        <v>42.491215678842899</v>
      </c>
      <c r="N161">
        <v>0.74198953034180304</v>
      </c>
      <c r="O161">
        <v>10.6456738408204</v>
      </c>
      <c r="P161">
        <v>52.153846153846096</v>
      </c>
      <c r="Q161">
        <v>-6.9285198139474993E-2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206</v>
      </c>
      <c r="E162">
        <v>58914.952135450003</v>
      </c>
      <c r="F162">
        <v>1026.0999999999999</v>
      </c>
      <c r="G162">
        <v>42.517569089869397</v>
      </c>
      <c r="H162">
        <v>-1.57937733601676</v>
      </c>
      <c r="I162">
        <v>50.244141812200198</v>
      </c>
      <c r="J162">
        <v>-10.8185894545585</v>
      </c>
      <c r="K162">
        <v>1060.4775680416601</v>
      </c>
      <c r="L162">
        <v>866.41392414817403</v>
      </c>
      <c r="M162">
        <v>23.684890839758701</v>
      </c>
      <c r="N162">
        <v>1.1249189685711301</v>
      </c>
      <c r="O162">
        <v>22.307767274144801</v>
      </c>
      <c r="P162">
        <v>87.039737513671099</v>
      </c>
      <c r="Q162">
        <v>0.122147382357929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21</v>
      </c>
      <c r="E163">
        <v>58603.747929090001</v>
      </c>
      <c r="F163">
        <v>3098.05</v>
      </c>
      <c r="G163">
        <v>-1.4690792616835799</v>
      </c>
      <c r="H163">
        <v>9.8797664517915091</v>
      </c>
      <c r="I163">
        <v>14.0139614001362</v>
      </c>
      <c r="J163">
        <v>-2.0469919554646898</v>
      </c>
      <c r="K163">
        <v>2875.2514378528599</v>
      </c>
      <c r="L163">
        <v>2587.62572859903</v>
      </c>
      <c r="M163">
        <v>60.3257995498033</v>
      </c>
      <c r="N163">
        <v>0.59794936499797102</v>
      </c>
      <c r="O163">
        <v>2.1610367812010698</v>
      </c>
      <c r="P163">
        <v>49.7293509255232</v>
      </c>
      <c r="Q163">
        <v>-3.9573988616720998E-2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34</v>
      </c>
      <c r="E164">
        <v>58022.265028128</v>
      </c>
      <c r="F164">
        <v>48.53</v>
      </c>
      <c r="G164">
        <v>17.232235037178601</v>
      </c>
      <c r="H164">
        <v>-9.4085864198068894</v>
      </c>
      <c r="I164">
        <v>-19.7102544838326</v>
      </c>
      <c r="J164">
        <v>-4.4741524492918403</v>
      </c>
      <c r="K164">
        <v>52.1163801531602</v>
      </c>
      <c r="L164">
        <v>49.801384871767702</v>
      </c>
      <c r="M164">
        <v>27.676302872047501</v>
      </c>
      <c r="N164">
        <v>0.369704036195659</v>
      </c>
      <c r="O164">
        <v>45.580053575108103</v>
      </c>
      <c r="P164">
        <v>48.409785932721697</v>
      </c>
      <c r="Q164">
        <v>0.114625994187861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412</v>
      </c>
      <c r="E165">
        <v>57962.17132524</v>
      </c>
      <c r="F165">
        <v>951.3</v>
      </c>
      <c r="G165">
        <v>9.0094650050924194</v>
      </c>
      <c r="H165">
        <v>-7.9741358149479096</v>
      </c>
      <c r="I165">
        <v>-10.8263529637258</v>
      </c>
      <c r="J165">
        <v>-4.1518839091965196</v>
      </c>
      <c r="K165">
        <v>990.91943723426505</v>
      </c>
      <c r="L165">
        <v>947.30319719942804</v>
      </c>
      <c r="M165">
        <v>43.4859009484382</v>
      </c>
      <c r="N165">
        <v>0.84390324166569597</v>
      </c>
      <c r="O165">
        <v>24.040786292441901</v>
      </c>
      <c r="P165">
        <v>41.520380839035901</v>
      </c>
      <c r="Q165">
        <v>1.0889764387136999E-2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400</v>
      </c>
      <c r="E166">
        <v>57663.534485174998</v>
      </c>
      <c r="F166">
        <v>135962.25</v>
      </c>
      <c r="G166">
        <v>-0.99894566545964003</v>
      </c>
      <c r="H166">
        <v>-5.0251258239964596</v>
      </c>
      <c r="I166">
        <v>-18.107710261524002</v>
      </c>
      <c r="J166">
        <v>-0.97715808833602802</v>
      </c>
      <c r="K166">
        <v>134786.714440426</v>
      </c>
      <c r="L166">
        <v>128844.70709652601</v>
      </c>
      <c r="M166">
        <v>52.669777508918102</v>
      </c>
      <c r="N166">
        <v>0.632112692607118</v>
      </c>
      <c r="O166">
        <v>11.3875358785251</v>
      </c>
      <c r="P166">
        <v>27.7780649405573</v>
      </c>
      <c r="Q166">
        <v>5.71225456246E-2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27</v>
      </c>
      <c r="E167">
        <v>57611.324999999997</v>
      </c>
      <c r="F167">
        <v>2021.45</v>
      </c>
      <c r="G167">
        <v>-17.7673386582732</v>
      </c>
      <c r="H167">
        <v>1.4309476353249799</v>
      </c>
      <c r="I167">
        <v>-11.9690956158187</v>
      </c>
      <c r="J167">
        <v>0.13445595623277101</v>
      </c>
      <c r="K167">
        <v>1907.8749410708001</v>
      </c>
      <c r="L167">
        <v>1820.7256883145301</v>
      </c>
      <c r="M167">
        <v>67.152663876916705</v>
      </c>
      <c r="N167">
        <v>1.14829493634133</v>
      </c>
      <c r="O167">
        <v>3.1264686240075101</v>
      </c>
      <c r="P167">
        <v>30.973824024880098</v>
      </c>
      <c r="Q167">
        <v>2.675716584072E-2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419</v>
      </c>
      <c r="E168">
        <v>57429.757499425999</v>
      </c>
      <c r="F168">
        <v>220.49</v>
      </c>
      <c r="G168">
        <v>-5.0352421814567396</v>
      </c>
      <c r="H168">
        <v>-3.1635380925179302</v>
      </c>
      <c r="I168">
        <v>6.3576220837222399</v>
      </c>
      <c r="J168">
        <v>-4.9347259528196004</v>
      </c>
      <c r="K168">
        <v>219.95501547599901</v>
      </c>
      <c r="L168">
        <v>205.983144217621</v>
      </c>
      <c r="M168">
        <v>53.124165703714802</v>
      </c>
      <c r="N168">
        <v>0.84106292019534401</v>
      </c>
      <c r="O168">
        <v>11.977867476983</v>
      </c>
      <c r="P168">
        <v>42.251612903225798</v>
      </c>
      <c r="Q168">
        <v>8.5067414485651E-2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Row],[Ticker]],[1]!Table1[[Symbol]:[Industry]],2,FALSE),"-")</f>
        <v>-</v>
      </c>
      <c r="D169" t="s">
        <v>251</v>
      </c>
      <c r="E169">
        <v>55078.236588189997</v>
      </c>
      <c r="F169">
        <v>2083.1</v>
      </c>
      <c r="G169">
        <v>2.4496746733389698</v>
      </c>
      <c r="H169">
        <v>2.57522283374067</v>
      </c>
      <c r="I169">
        <v>7.5642172660412097</v>
      </c>
      <c r="J169">
        <v>1.0414771231309099</v>
      </c>
      <c r="K169">
        <v>2013.2502197603501</v>
      </c>
      <c r="L169">
        <v>1884.8802630392699</v>
      </c>
      <c r="M169">
        <v>69.261512556595605</v>
      </c>
      <c r="N169">
        <v>0.91555255369408906</v>
      </c>
      <c r="O169">
        <v>4.76933416542653</v>
      </c>
      <c r="P169">
        <v>35.698000130284598</v>
      </c>
      <c r="Q169">
        <v>1.802250921309E-3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Row],[Ticker]],[1]!Table1[[Symbol]:[Industry]],2,FALSE),"-")</f>
        <v>-</v>
      </c>
      <c r="D170" t="s">
        <v>24</v>
      </c>
      <c r="E170">
        <v>54434.376233249001</v>
      </c>
      <c r="F170">
        <v>72.77</v>
      </c>
      <c r="G170">
        <v>-49.117156815660799</v>
      </c>
      <c r="H170">
        <v>-5.7534095718619298</v>
      </c>
      <c r="I170">
        <v>-22.135005012000502</v>
      </c>
      <c r="J170">
        <v>-5.7365499641412896</v>
      </c>
      <c r="K170">
        <v>74.877509229883302</v>
      </c>
      <c r="L170">
        <v>78.118424843091901</v>
      </c>
      <c r="M170">
        <v>44.064314882096902</v>
      </c>
      <c r="N170">
        <v>0.83633235151236796</v>
      </c>
      <c r="O170">
        <v>35.220557922220699</v>
      </c>
      <c r="P170">
        <v>3.3224478205310102</v>
      </c>
      <c r="Q170">
        <v>3.2101887814427001E-2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Row],[Ticker]],[1]!Table1[[Symbol]:[Industry]],2,FALSE),"-")</f>
        <v>-</v>
      </c>
      <c r="D171" t="s">
        <v>51</v>
      </c>
      <c r="E171">
        <v>54075.130206875001</v>
      </c>
      <c r="F171">
        <v>4907.45</v>
      </c>
      <c r="G171">
        <v>51.028103640664497</v>
      </c>
      <c r="H171">
        <v>18.599106469355299</v>
      </c>
      <c r="I171">
        <v>8.4472838398127497</v>
      </c>
      <c r="J171">
        <v>-7.0398763698020401</v>
      </c>
      <c r="K171">
        <v>4499.4014465066102</v>
      </c>
      <c r="L171">
        <v>4117.7218573731998</v>
      </c>
      <c r="M171">
        <v>62.2471556329563</v>
      </c>
      <c r="N171">
        <v>1.37273876379495</v>
      </c>
      <c r="O171">
        <v>5.2685203109557897</v>
      </c>
      <c r="P171">
        <v>86.453267477203596</v>
      </c>
      <c r="Q171">
        <v>7.6679648934322997E-2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Row],[Ticker]],[1]!Table1[[Symbol]:[Industry]],2,FALSE),"-")</f>
        <v>-</v>
      </c>
      <c r="D172" t="s">
        <v>127</v>
      </c>
      <c r="E172">
        <v>53981.835001940999</v>
      </c>
      <c r="F172">
        <v>130.69</v>
      </c>
      <c r="G172">
        <v>12.414990856891301</v>
      </c>
      <c r="H172">
        <v>-6.2330452896847097</v>
      </c>
      <c r="I172">
        <v>-12.9451260720943</v>
      </c>
      <c r="J172">
        <v>-4.6926541899496002</v>
      </c>
      <c r="K172">
        <v>137.74566811545401</v>
      </c>
      <c r="L172">
        <v>133.27217893097</v>
      </c>
      <c r="M172">
        <v>48.665333787389997</v>
      </c>
      <c r="N172">
        <v>0.53821460400589605</v>
      </c>
      <c r="O172">
        <v>34.172469201928202</v>
      </c>
      <c r="P172">
        <v>59.767726161369197</v>
      </c>
      <c r="Q172">
        <v>-4.9376764520370001E-3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Row],[Ticker]],[1]!Table1[[Symbol]:[Industry]],2,FALSE),"-")</f>
        <v>-</v>
      </c>
      <c r="D173" t="s">
        <v>171</v>
      </c>
      <c r="E173">
        <v>53756.926460160001</v>
      </c>
      <c r="F173">
        <v>16560.599999999999</v>
      </c>
      <c r="G173">
        <v>-30.1380971720533</v>
      </c>
      <c r="H173">
        <v>-7.2376788122268403</v>
      </c>
      <c r="I173">
        <v>-7.6502048360971502</v>
      </c>
      <c r="J173">
        <v>0.97919351036842095</v>
      </c>
      <c r="K173">
        <v>16673.335057164899</v>
      </c>
      <c r="L173">
        <v>16473.200001971101</v>
      </c>
      <c r="M173">
        <v>52.982060788633902</v>
      </c>
      <c r="N173">
        <v>1.2494836088116199</v>
      </c>
      <c r="O173">
        <v>16.2397497675205</v>
      </c>
      <c r="P173">
        <v>7.9189854940242501</v>
      </c>
      <c r="Q173">
        <v>-3.2890332203795003E-2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Row],[Ticker]],[1]!Table1[[Symbol]:[Industry]],2,FALSE),"-")</f>
        <v>-</v>
      </c>
      <c r="D174" t="s">
        <v>51</v>
      </c>
      <c r="E174">
        <v>53563.652943900001</v>
      </c>
      <c r="F174">
        <v>720.5</v>
      </c>
      <c r="G174">
        <v>-26.702339321501899</v>
      </c>
      <c r="H174">
        <v>12.513960309520099</v>
      </c>
      <c r="I174">
        <v>11.406352061410299</v>
      </c>
      <c r="J174">
        <v>-0.59433807904998703</v>
      </c>
      <c r="K174">
        <v>658.33348168800501</v>
      </c>
      <c r="L174">
        <v>656.19388621535404</v>
      </c>
      <c r="M174">
        <v>81.855396534912003</v>
      </c>
      <c r="N174">
        <v>1.4266452990681999</v>
      </c>
      <c r="O174">
        <v>12.8938237335183</v>
      </c>
      <c r="P174">
        <v>30.124616218168601</v>
      </c>
      <c r="Q174">
        <v>7.3312277229269996E-3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Row],[Ticker]],[1]!Table1[[Symbol]:[Industry]],2,FALSE),"-")</f>
        <v>-</v>
      </c>
      <c r="D175" t="s">
        <v>258</v>
      </c>
      <c r="E175">
        <v>52263.207075539998</v>
      </c>
      <c r="F175">
        <v>4640.6000000000004</v>
      </c>
      <c r="G175">
        <v>37.109992112217597</v>
      </c>
      <c r="H175">
        <v>-1.5219060716489501</v>
      </c>
      <c r="I175">
        <v>14.5910931051007</v>
      </c>
      <c r="J175">
        <v>2.02466703071042</v>
      </c>
      <c r="K175">
        <v>4618.6126973288301</v>
      </c>
      <c r="L175">
        <v>4225.0035983796897</v>
      </c>
      <c r="M175">
        <v>75.108199663139203</v>
      </c>
      <c r="N175">
        <v>0.76132221092191898</v>
      </c>
      <c r="O175">
        <v>25.844718355385002</v>
      </c>
      <c r="P175">
        <v>85.605439456054398</v>
      </c>
      <c r="Q175">
        <v>0.127620968217937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166</v>
      </c>
      <c r="E176">
        <v>52164.848948624996</v>
      </c>
      <c r="F176">
        <v>12308.35</v>
      </c>
      <c r="G176">
        <v>155.878364224237</v>
      </c>
      <c r="H176">
        <v>6.7053329252589604</v>
      </c>
      <c r="I176">
        <v>76.594118992981393</v>
      </c>
      <c r="J176">
        <v>2.4551926560932702</v>
      </c>
      <c r="K176">
        <v>11716.050008370499</v>
      </c>
      <c r="L176">
        <v>9233.8649776421607</v>
      </c>
      <c r="M176">
        <v>63.847081814377503</v>
      </c>
      <c r="N176">
        <v>0.57680849280350199</v>
      </c>
      <c r="O176">
        <v>16.847505961400099</v>
      </c>
      <c r="P176">
        <v>215.93085038116899</v>
      </c>
      <c r="Q176">
        <v>0.163813747876808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438</v>
      </c>
      <c r="E177">
        <v>52105.580935730002</v>
      </c>
      <c r="F177">
        <v>1939.7</v>
      </c>
      <c r="G177">
        <v>-25.18485742995</v>
      </c>
      <c r="H177">
        <v>-9.5430537812494105</v>
      </c>
      <c r="I177">
        <v>-18.7885826818877</v>
      </c>
      <c r="J177">
        <v>-1.71535980611745</v>
      </c>
      <c r="K177">
        <v>2035.05034190218</v>
      </c>
      <c r="L177">
        <v>2031.91701709622</v>
      </c>
      <c r="M177">
        <v>51.403161401734501</v>
      </c>
      <c r="N177">
        <v>0.68089925702570298</v>
      </c>
      <c r="O177">
        <v>26.514409444759401</v>
      </c>
      <c r="P177">
        <v>11.4770114942528</v>
      </c>
      <c r="Q177">
        <v>1.6163822858600001E-4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Row],[Ticker]],[1]!Table1[[Symbol]:[Industry]],2,FALSE),"-")</f>
        <v>-</v>
      </c>
      <c r="D178" t="s">
        <v>106</v>
      </c>
      <c r="E178">
        <v>51688.595936774997</v>
      </c>
      <c r="F178">
        <v>131.53</v>
      </c>
      <c r="G178">
        <v>59.977498319577897</v>
      </c>
      <c r="H178">
        <v>-8.61868507856083</v>
      </c>
      <c r="I178">
        <v>3.40205488337357</v>
      </c>
      <c r="J178">
        <v>-2.5375558754710399</v>
      </c>
      <c r="K178">
        <v>136.49230388456601</v>
      </c>
      <c r="L178">
        <v>121.01030463556999</v>
      </c>
      <c r="M178">
        <v>44.762791927692099</v>
      </c>
      <c r="N178">
        <v>0.57522050705147298</v>
      </c>
      <c r="O178">
        <v>29.628221698471801</v>
      </c>
      <c r="P178">
        <v>107.460567823343</v>
      </c>
      <c r="Q178">
        <v>0.18182121403366799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Row],[Ticker]],[1]!Table1[[Symbol]:[Industry]],2,FALSE),"-")</f>
        <v>-</v>
      </c>
      <c r="D179" t="s">
        <v>443</v>
      </c>
      <c r="E179">
        <v>51420.003016640003</v>
      </c>
      <c r="F179">
        <v>342.8</v>
      </c>
      <c r="G179">
        <v>19.071122656351601</v>
      </c>
      <c r="H179">
        <v>-11.6136314796631</v>
      </c>
      <c r="I179">
        <v>10.6910060059821</v>
      </c>
      <c r="J179">
        <v>-9.3165671361450997</v>
      </c>
      <c r="K179">
        <v>352.278041003174</v>
      </c>
      <c r="L179">
        <v>305.203854297085</v>
      </c>
      <c r="M179">
        <v>33.488381399533203</v>
      </c>
      <c r="N179">
        <v>0.64067481667751003</v>
      </c>
      <c r="O179">
        <v>12.0770128354725</v>
      </c>
      <c r="P179">
        <v>78.821074595722493</v>
      </c>
      <c r="Q179">
        <v>3.6742339588904001E-2</v>
      </c>
    </row>
    <row r="180" spans="1:17" hidden="1" x14ac:dyDescent="0.3">
      <c r="A180" t="s">
        <v>444</v>
      </c>
      <c r="B180" t="s">
        <v>445</v>
      </c>
      <c r="C180" t="str">
        <f>IFERROR(VLOOKUP(Table1[[#This Row],[Ticker]],[1]!Table1[[Symbol]:[Industry]],2,FALSE),"-")</f>
        <v>-</v>
      </c>
      <c r="D180" t="s">
        <v>106</v>
      </c>
      <c r="E180">
        <v>51050.197176000001</v>
      </c>
      <c r="F180">
        <v>1132.5</v>
      </c>
      <c r="G180">
        <v>7.8498048426832998</v>
      </c>
      <c r="H180">
        <v>6.6398145831751396</v>
      </c>
      <c r="I180">
        <v>21.167884445489499</v>
      </c>
      <c r="J180">
        <v>27.1634495697357</v>
      </c>
      <c r="O180">
        <v>11.960264900662199</v>
      </c>
      <c r="P180">
        <v>41.191871337738398</v>
      </c>
    </row>
    <row r="181" spans="1:17" x14ac:dyDescent="0.3">
      <c r="A181" t="s">
        <v>446</v>
      </c>
      <c r="B181" t="s">
        <v>447</v>
      </c>
      <c r="C181" t="str">
        <f>IFERROR(VLOOKUP(Table1[[#This Row],[Ticker]],[1]!Table1[[Symbol]:[Industry]],2,FALSE),"-")</f>
        <v>-</v>
      </c>
      <c r="D181" t="s">
        <v>34</v>
      </c>
      <c r="E181">
        <v>50896.347889815901</v>
      </c>
      <c r="F181">
        <v>58.63</v>
      </c>
      <c r="G181">
        <v>28.943175254054399</v>
      </c>
      <c r="H181">
        <v>-5.2726433292827499</v>
      </c>
      <c r="I181">
        <v>-16.4390821107833</v>
      </c>
      <c r="J181">
        <v>-3.3758122289034298</v>
      </c>
      <c r="K181">
        <v>60.9696017805175</v>
      </c>
      <c r="L181">
        <v>57.788528307404398</v>
      </c>
      <c r="M181">
        <v>34.634720507952203</v>
      </c>
      <c r="N181">
        <v>0.35899255385224399</v>
      </c>
      <c r="O181">
        <v>31.161521405423802</v>
      </c>
      <c r="P181">
        <v>60.191256830600999</v>
      </c>
      <c r="Q181">
        <v>9.7479866626757006E-2</v>
      </c>
    </row>
    <row r="182" spans="1:17" x14ac:dyDescent="0.3">
      <c r="A182" t="s">
        <v>448</v>
      </c>
      <c r="B182" t="s">
        <v>449</v>
      </c>
      <c r="C182" t="str">
        <f>IFERROR(VLOOKUP(Table1[[#This Row],[Ticker]],[1]!Table1[[Symbol]:[Industry]],2,FALSE),"-")</f>
        <v>-</v>
      </c>
      <c r="D182" t="s">
        <v>132</v>
      </c>
      <c r="E182">
        <v>50868.279000000002</v>
      </c>
      <c r="F182">
        <v>254.1</v>
      </c>
      <c r="G182">
        <v>238.360994211791</v>
      </c>
      <c r="H182">
        <v>-21.131980446226301</v>
      </c>
      <c r="I182">
        <v>25.677812622205501</v>
      </c>
      <c r="J182">
        <v>-9.3851376723072306</v>
      </c>
      <c r="K182">
        <v>280.17292371226</v>
      </c>
      <c r="L182">
        <v>224.55792658251099</v>
      </c>
      <c r="M182">
        <v>34.1426025001659</v>
      </c>
      <c r="N182">
        <v>0.52772461771688595</v>
      </c>
      <c r="O182">
        <v>39.197166469893702</v>
      </c>
      <c r="P182">
        <v>275.60975609756002</v>
      </c>
      <c r="Q182">
        <v>0.17028869990105999</v>
      </c>
    </row>
    <row r="183" spans="1:17" x14ac:dyDescent="0.3">
      <c r="A183" t="s">
        <v>450</v>
      </c>
      <c r="B183" t="s">
        <v>451</v>
      </c>
      <c r="C183" t="str">
        <f>IFERROR(VLOOKUP(Table1[[#This Row],[Ticker]],[1]!Table1[[Symbol]:[Industry]],2,FALSE),"-")</f>
        <v>-</v>
      </c>
      <c r="D183" t="s">
        <v>34</v>
      </c>
      <c r="E183">
        <v>50470.875962475999</v>
      </c>
      <c r="F183">
        <v>110.86</v>
      </c>
      <c r="G183">
        <v>-14.382292366403</v>
      </c>
      <c r="H183">
        <v>-10.1203999382346</v>
      </c>
      <c r="I183">
        <v>-34.596842997268602</v>
      </c>
      <c r="J183">
        <v>-6.61890672565778</v>
      </c>
      <c r="K183">
        <v>119.267892967867</v>
      </c>
      <c r="L183">
        <v>120.30164891823701</v>
      </c>
      <c r="M183">
        <v>19.429331643927998</v>
      </c>
      <c r="N183">
        <v>0.60443179121741697</v>
      </c>
      <c r="O183">
        <v>42.476998015515001</v>
      </c>
      <c r="P183">
        <v>28.310185185185102</v>
      </c>
      <c r="Q183">
        <v>6.7819531918980006E-2</v>
      </c>
    </row>
    <row r="184" spans="1:17" x14ac:dyDescent="0.3">
      <c r="A184" t="s">
        <v>452</v>
      </c>
      <c r="B184" t="s">
        <v>453</v>
      </c>
      <c r="C184" t="str">
        <f>IFERROR(VLOOKUP(Table1[[#This Row],[Ticker]],[1]!Table1[[Symbol]:[Industry]],2,FALSE),"-")</f>
        <v>-</v>
      </c>
      <c r="D184" t="s">
        <v>21</v>
      </c>
      <c r="E184">
        <v>49876.194215445001</v>
      </c>
      <c r="F184">
        <v>1838.05</v>
      </c>
      <c r="G184">
        <v>33.617855231336101</v>
      </c>
      <c r="H184">
        <v>-2.0176556929927698</v>
      </c>
      <c r="I184">
        <v>12.5440960267739</v>
      </c>
      <c r="J184">
        <v>1.6751736466935301</v>
      </c>
      <c r="K184">
        <v>1754.52262771752</v>
      </c>
      <c r="L184">
        <v>1558.54166325854</v>
      </c>
      <c r="M184">
        <v>66.695355453045394</v>
      </c>
      <c r="N184">
        <v>0.61457955204491099</v>
      </c>
      <c r="O184">
        <v>4.9318571311988304</v>
      </c>
      <c r="P184">
        <v>77.076107899807297</v>
      </c>
      <c r="Q184">
        <v>0.19741790218507699</v>
      </c>
    </row>
    <row r="185" spans="1:17" x14ac:dyDescent="0.3">
      <c r="A185" t="s">
        <v>454</v>
      </c>
      <c r="B185" t="s">
        <v>455</v>
      </c>
      <c r="C185" t="str">
        <f>IFERROR(VLOOKUP(Table1[[#This Row],[Ticker]],[1]!Table1[[Symbol]:[Industry]],2,FALSE),"-")</f>
        <v>-</v>
      </c>
      <c r="D185" t="s">
        <v>378</v>
      </c>
      <c r="E185">
        <v>49839.805487065001</v>
      </c>
      <c r="F185">
        <v>1692.35</v>
      </c>
      <c r="G185">
        <v>23.430064835500598</v>
      </c>
      <c r="H185">
        <v>-4.51343233894245</v>
      </c>
      <c r="I185">
        <v>37.7237034307282</v>
      </c>
      <c r="J185">
        <v>-2.2091462799586901</v>
      </c>
      <c r="K185">
        <v>1652.8822629296301</v>
      </c>
      <c r="L185">
        <v>1386.04315852729</v>
      </c>
      <c r="M185">
        <v>37.084005555396999</v>
      </c>
      <c r="N185">
        <v>0.55266726332184302</v>
      </c>
      <c r="O185">
        <v>5.7109935887966499</v>
      </c>
      <c r="P185">
        <v>66.071340954810793</v>
      </c>
      <c r="Q185">
        <v>0.107612307231925</v>
      </c>
    </row>
    <row r="186" spans="1:17" hidden="1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86</v>
      </c>
      <c r="E186">
        <v>49683.587824640003</v>
      </c>
      <c r="F186">
        <v>112.64</v>
      </c>
      <c r="G186">
        <v>-3.4789038799507601</v>
      </c>
      <c r="H186">
        <v>10.4733894423363</v>
      </c>
      <c r="I186">
        <v>9.8391757228554404</v>
      </c>
      <c r="J186">
        <v>0.52108831891424801</v>
      </c>
      <c r="M186">
        <v>43.169924013545497</v>
      </c>
      <c r="O186">
        <v>39.737215909090899</v>
      </c>
      <c r="P186">
        <v>48.210526315789402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54</v>
      </c>
      <c r="E187">
        <v>49325.078728020002</v>
      </c>
      <c r="F187">
        <v>1747.95</v>
      </c>
      <c r="G187">
        <v>87.695448729649797</v>
      </c>
      <c r="H187">
        <v>12.729708641742899</v>
      </c>
      <c r="I187">
        <v>71.269302380556596</v>
      </c>
      <c r="J187">
        <v>1.1852298264866501</v>
      </c>
      <c r="K187">
        <v>1537.68570141754</v>
      </c>
      <c r="L187">
        <v>1181.97188008017</v>
      </c>
      <c r="M187">
        <v>76.417315365026099</v>
      </c>
      <c r="N187">
        <v>1.1013865531529401</v>
      </c>
      <c r="O187">
        <v>0.36614319631567099</v>
      </c>
      <c r="P187">
        <v>142.064810968009</v>
      </c>
      <c r="Q187">
        <v>0.16591113932865101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279</v>
      </c>
      <c r="E188">
        <v>48505.855346600001</v>
      </c>
      <c r="F188">
        <v>7788.4</v>
      </c>
      <c r="G188">
        <v>-21.265420028810599</v>
      </c>
      <c r="H188">
        <v>7.9571059567149396</v>
      </c>
      <c r="I188">
        <v>-10.8375017774149</v>
      </c>
      <c r="J188">
        <v>-2.0609244542579299</v>
      </c>
      <c r="K188">
        <v>7375.3559649822701</v>
      </c>
      <c r="L188">
        <v>7407.6320080616597</v>
      </c>
      <c r="M188">
        <v>53.874219417115299</v>
      </c>
      <c r="N188">
        <v>1.4786885601280899</v>
      </c>
      <c r="O188">
        <v>18.124390118637901</v>
      </c>
      <c r="P188">
        <v>21.4811579735462</v>
      </c>
      <c r="Q188">
        <v>2.2993069628842001E-2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54</v>
      </c>
      <c r="E189">
        <v>48479.771779950002</v>
      </c>
      <c r="F189">
        <v>2861.75</v>
      </c>
      <c r="G189">
        <v>68.787935614886806</v>
      </c>
      <c r="H189">
        <v>-5.5363919263646899</v>
      </c>
      <c r="I189">
        <v>29.328529964173899</v>
      </c>
      <c r="J189">
        <v>-1.2068246634977799</v>
      </c>
      <c r="K189">
        <v>2753.3433928750401</v>
      </c>
      <c r="L189">
        <v>2326.5897515848101</v>
      </c>
      <c r="M189">
        <v>55.035961763604902</v>
      </c>
      <c r="N189">
        <v>0.58536151934171499</v>
      </c>
      <c r="O189">
        <v>7.9060015724643904</v>
      </c>
      <c r="P189">
        <v>106.617089635753</v>
      </c>
      <c r="Q189">
        <v>7.0072777185859997E-2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466</v>
      </c>
      <c r="E190">
        <v>48252.439695180001</v>
      </c>
      <c r="F190">
        <v>43260.7</v>
      </c>
      <c r="G190">
        <v>-21.079070079149901</v>
      </c>
      <c r="H190">
        <v>0.114471275926515</v>
      </c>
      <c r="I190">
        <v>9.4348858220877396</v>
      </c>
      <c r="J190">
        <v>6.6008276645844605E-2</v>
      </c>
      <c r="K190">
        <v>40752.918061880802</v>
      </c>
      <c r="L190">
        <v>38778.404353073201</v>
      </c>
      <c r="M190">
        <v>71.444112232586903</v>
      </c>
      <c r="N190">
        <v>1.0626574977829399</v>
      </c>
      <c r="O190">
        <v>0.74744514073976598</v>
      </c>
      <c r="P190">
        <v>30.815345002502202</v>
      </c>
      <c r="Q190">
        <v>1.3770757581869999E-3</v>
      </c>
    </row>
    <row r="191" spans="1:17" x14ac:dyDescent="0.3">
      <c r="A191" t="s">
        <v>467</v>
      </c>
      <c r="B191" t="s">
        <v>468</v>
      </c>
      <c r="C191" t="str">
        <f>IFERROR(VLOOKUP(Table1[[#This Row],[Ticker]],[1]!Table1[[Symbol]:[Industry]],2,FALSE),"-")</f>
        <v>-</v>
      </c>
      <c r="D191" t="s">
        <v>320</v>
      </c>
      <c r="E191">
        <v>47687.3375867</v>
      </c>
      <c r="F191">
        <v>1812.65</v>
      </c>
      <c r="G191">
        <v>213.19248746318999</v>
      </c>
      <c r="H191">
        <v>-27.388432982742099</v>
      </c>
      <c r="I191">
        <v>107.912214195818</v>
      </c>
      <c r="J191">
        <v>-8.5661303303667804</v>
      </c>
      <c r="K191">
        <v>2099.3879994823101</v>
      </c>
      <c r="L191">
        <v>1571.79739367314</v>
      </c>
      <c r="M191">
        <v>26.966297135985201</v>
      </c>
      <c r="N191">
        <v>0.78581271741592995</v>
      </c>
      <c r="O191">
        <v>64.369845254185805</v>
      </c>
      <c r="P191">
        <v>316.12718089990801</v>
      </c>
      <c r="Q191">
        <v>0.20621446547087299</v>
      </c>
    </row>
    <row r="192" spans="1:17" x14ac:dyDescent="0.3">
      <c r="A192" t="s">
        <v>469</v>
      </c>
      <c r="B192" t="s">
        <v>470</v>
      </c>
      <c r="C192" t="str">
        <f>IFERROR(VLOOKUP(Table1[[#This Row],[Ticker]],[1]!Table1[[Symbol]:[Industry]],2,FALSE),"-")</f>
        <v>-</v>
      </c>
      <c r="D192" t="s">
        <v>471</v>
      </c>
      <c r="E192">
        <v>47196.503250000002</v>
      </c>
      <c r="F192">
        <v>4296.45</v>
      </c>
      <c r="G192">
        <v>15.9652438375379</v>
      </c>
      <c r="H192">
        <v>14.7600206276839</v>
      </c>
      <c r="I192">
        <v>13.980590969927899</v>
      </c>
      <c r="J192">
        <v>25.669675158506202</v>
      </c>
      <c r="K192">
        <v>3406.8670577655298</v>
      </c>
      <c r="L192">
        <v>3298.5632734006499</v>
      </c>
      <c r="M192">
        <v>89.602331696002295</v>
      </c>
      <c r="N192">
        <v>3.0392002292735998</v>
      </c>
      <c r="O192">
        <v>1.4488705791991101</v>
      </c>
      <c r="P192">
        <v>73.523828756058094</v>
      </c>
      <c r="Q192">
        <v>9.6786816087015004E-2</v>
      </c>
    </row>
    <row r="193" spans="1:17" x14ac:dyDescent="0.3">
      <c r="A193" t="s">
        <v>472</v>
      </c>
      <c r="B193" t="s">
        <v>473</v>
      </c>
      <c r="C193" t="str">
        <f>IFERROR(VLOOKUP(Table1[[#This Row],[Ticker]],[1]!Table1[[Symbol]:[Industry]],2,FALSE),"-")</f>
        <v>-</v>
      </c>
      <c r="D193" t="s">
        <v>121</v>
      </c>
      <c r="E193">
        <v>47054.863894025002</v>
      </c>
      <c r="F193">
        <v>362.05</v>
      </c>
      <c r="G193">
        <v>-24.5545169471356</v>
      </c>
      <c r="H193">
        <v>-9.2793773360167595</v>
      </c>
      <c r="I193">
        <v>-9.3624801021002</v>
      </c>
      <c r="J193">
        <v>-5.9442999217220098</v>
      </c>
      <c r="K193">
        <v>358.85333309815098</v>
      </c>
      <c r="L193">
        <v>358.15332329794199</v>
      </c>
      <c r="M193">
        <v>45.722651910075498</v>
      </c>
      <c r="N193">
        <v>0.53719529381902797</v>
      </c>
      <c r="O193">
        <v>13.382129540118701</v>
      </c>
      <c r="P193">
        <v>26.679496151154598</v>
      </c>
      <c r="Q193">
        <v>-5.0052407945469996E-3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78</v>
      </c>
      <c r="E194">
        <v>46334.629272619997</v>
      </c>
      <c r="F194">
        <v>2467.4</v>
      </c>
      <c r="G194">
        <v>-4.2894486037284301</v>
      </c>
      <c r="H194">
        <v>0.90433837900823999</v>
      </c>
      <c r="I194">
        <v>-17.346985338761701</v>
      </c>
      <c r="J194">
        <v>2.0722524944310501</v>
      </c>
      <c r="K194">
        <v>2444.5477779032899</v>
      </c>
      <c r="L194">
        <v>2409.5408711342502</v>
      </c>
      <c r="M194">
        <v>74.359383569320997</v>
      </c>
      <c r="N194">
        <v>0.972847442921562</v>
      </c>
      <c r="O194">
        <v>15.263029910026701</v>
      </c>
      <c r="P194">
        <v>36.849694952856296</v>
      </c>
      <c r="Q194">
        <v>-3.2433529586618E-2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378</v>
      </c>
      <c r="E195">
        <v>46151.110806885001</v>
      </c>
      <c r="F195">
        <v>614.85</v>
      </c>
      <c r="G195">
        <v>-25.275517000842299</v>
      </c>
      <c r="H195">
        <v>6.12900719596733</v>
      </c>
      <c r="I195">
        <v>16.031912072748199</v>
      </c>
      <c r="J195">
        <v>-0.90406326554573302</v>
      </c>
      <c r="K195">
        <v>572.47073353234498</v>
      </c>
      <c r="L195">
        <v>556.345278066079</v>
      </c>
      <c r="M195">
        <v>64.823962068915094</v>
      </c>
      <c r="N195">
        <v>1.0710987012692299</v>
      </c>
      <c r="O195">
        <v>3.9359193299178501</v>
      </c>
      <c r="P195">
        <v>37.304600267976703</v>
      </c>
      <c r="Q195">
        <v>-8.8321930413024996E-2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21</v>
      </c>
      <c r="E196">
        <v>45861.976441699997</v>
      </c>
      <c r="F196">
        <v>6876.5</v>
      </c>
      <c r="G196">
        <v>-1.03291804807554</v>
      </c>
      <c r="H196">
        <v>11.790490918719</v>
      </c>
      <c r="I196">
        <v>-3.8853649679950202</v>
      </c>
      <c r="J196">
        <v>6.6659728853867897</v>
      </c>
      <c r="K196">
        <v>6119.8758425639999</v>
      </c>
      <c r="L196">
        <v>5692.0665366472504</v>
      </c>
      <c r="M196">
        <v>79.302477347652101</v>
      </c>
      <c r="N196">
        <v>1.00534869087257</v>
      </c>
      <c r="O196">
        <v>0.76346978840979796</v>
      </c>
      <c r="P196">
        <v>60.3941920811709</v>
      </c>
      <c r="Q196">
        <v>9.6508115672270002E-3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135</v>
      </c>
      <c r="E197">
        <v>45357.941349915003</v>
      </c>
      <c r="F197">
        <v>51301.05</v>
      </c>
      <c r="G197">
        <v>1.4531149486858199</v>
      </c>
      <c r="H197">
        <v>-4.7220957826187</v>
      </c>
      <c r="I197">
        <v>24.659247597886001</v>
      </c>
      <c r="J197">
        <v>0.158632527579149</v>
      </c>
      <c r="K197">
        <v>51887.3602670857</v>
      </c>
      <c r="L197">
        <v>47339.824954337397</v>
      </c>
      <c r="M197">
        <v>57.978787665290497</v>
      </c>
      <c r="N197">
        <v>0.60858086358317398</v>
      </c>
      <c r="O197">
        <v>16.944974810457001</v>
      </c>
      <c r="P197">
        <v>46.6678769616069</v>
      </c>
      <c r="Q197">
        <v>-1.2290531851326E-2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98</v>
      </c>
      <c r="E198">
        <v>45354.778124999997</v>
      </c>
      <c r="F198">
        <v>1237.3</v>
      </c>
      <c r="G198">
        <v>102.630956462656</v>
      </c>
      <c r="H198">
        <v>-3.3703234857864302</v>
      </c>
      <c r="I198">
        <v>29.5728960943113</v>
      </c>
      <c r="J198">
        <v>-8.0805336122962093</v>
      </c>
      <c r="K198">
        <v>1353.65268540344</v>
      </c>
      <c r="L198">
        <v>1135.5202921904399</v>
      </c>
      <c r="M198">
        <v>26.2724044843774</v>
      </c>
      <c r="N198">
        <v>0.39126967442307098</v>
      </c>
      <c r="O198">
        <v>45.049705002828702</v>
      </c>
      <c r="P198">
        <v>174.95555555555501</v>
      </c>
      <c r="Q198">
        <v>0.18177331316134501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206</v>
      </c>
      <c r="E199">
        <v>45106.225809449999</v>
      </c>
      <c r="F199">
        <v>726.05</v>
      </c>
      <c r="G199">
        <v>-2.5894919667187</v>
      </c>
      <c r="H199">
        <v>3.95697002298053</v>
      </c>
      <c r="I199">
        <v>-7.9777700187458196</v>
      </c>
      <c r="J199">
        <v>-3.33834783615761</v>
      </c>
      <c r="K199">
        <v>689.96438095217104</v>
      </c>
      <c r="L199">
        <v>645.12599874153295</v>
      </c>
      <c r="M199">
        <v>60.261464278228402</v>
      </c>
      <c r="N199">
        <v>1.5437386542615501</v>
      </c>
      <c r="O199">
        <v>5.2957785276496097</v>
      </c>
      <c r="P199">
        <v>48.750256095062397</v>
      </c>
      <c r="Q199">
        <v>1.0381493139378001E-2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488</v>
      </c>
      <c r="E200">
        <v>45088.571705800001</v>
      </c>
      <c r="F200">
        <v>376.6</v>
      </c>
      <c r="G200">
        <v>13.9027095250544</v>
      </c>
      <c r="H200">
        <v>11.8798026458946</v>
      </c>
      <c r="I200">
        <v>25.631310025692201</v>
      </c>
      <c r="J200">
        <v>-0.29018927164766001</v>
      </c>
      <c r="K200">
        <v>354.193795918685</v>
      </c>
      <c r="L200">
        <v>312.82582943596702</v>
      </c>
      <c r="M200">
        <v>57.667332844347499</v>
      </c>
      <c r="N200">
        <v>1.5569248699159399</v>
      </c>
      <c r="O200">
        <v>4.8592671269250998</v>
      </c>
      <c r="P200">
        <v>73.149425287356294</v>
      </c>
      <c r="Q200">
        <v>-2.9368778403384001E-2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24</v>
      </c>
      <c r="E201">
        <v>44993.340918723901</v>
      </c>
      <c r="F201">
        <v>183.58</v>
      </c>
      <c r="G201">
        <v>1.75005210046311</v>
      </c>
      <c r="H201">
        <v>-10.7724860649601</v>
      </c>
      <c r="I201">
        <v>7.3056920961610397</v>
      </c>
      <c r="J201">
        <v>-4.0591927466422701</v>
      </c>
      <c r="K201">
        <v>190.306883281317</v>
      </c>
      <c r="L201">
        <v>170.00262500249301</v>
      </c>
      <c r="M201">
        <v>24.9803629686721</v>
      </c>
      <c r="N201">
        <v>0.587814841314378</v>
      </c>
      <c r="O201">
        <v>12.5340451029523</v>
      </c>
      <c r="P201">
        <v>33.755919854280499</v>
      </c>
      <c r="Q201">
        <v>0.105740962084614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419</v>
      </c>
      <c r="E202">
        <v>44416.175127349998</v>
      </c>
      <c r="F202">
        <v>742.25</v>
      </c>
      <c r="G202">
        <v>209.633639382968</v>
      </c>
      <c r="H202">
        <v>20.3269545055214</v>
      </c>
      <c r="I202">
        <v>81.530929762787594</v>
      </c>
      <c r="J202">
        <v>-3.9695726006259702</v>
      </c>
      <c r="K202">
        <v>667.01235878263697</v>
      </c>
      <c r="L202">
        <v>521.79580785383803</v>
      </c>
      <c r="M202">
        <v>54.037746887513897</v>
      </c>
      <c r="N202">
        <v>1.25260078330966</v>
      </c>
      <c r="O202">
        <v>8.6493768945772906</v>
      </c>
      <c r="P202">
        <v>252.90621656959399</v>
      </c>
      <c r="Q202">
        <v>0.14093456539447199</v>
      </c>
    </row>
    <row r="203" spans="1:17" hidden="1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166</v>
      </c>
      <c r="E203">
        <v>44384.386609574998</v>
      </c>
      <c r="F203">
        <v>1733.45</v>
      </c>
      <c r="G203">
        <v>388.84330172332898</v>
      </c>
      <c r="H203">
        <v>-5.7716142537855903</v>
      </c>
      <c r="I203">
        <v>67.729524764148493</v>
      </c>
      <c r="J203">
        <v>4.1287432986347197</v>
      </c>
      <c r="K203">
        <v>1624.7770182957399</v>
      </c>
      <c r="L203">
        <v>1187.0650309054099</v>
      </c>
      <c r="M203">
        <v>60.734837566518898</v>
      </c>
      <c r="N203">
        <v>1.2443618296135901</v>
      </c>
      <c r="O203">
        <v>9.0253540627073203</v>
      </c>
      <c r="P203">
        <v>433.86202648598697</v>
      </c>
      <c r="Q203">
        <v>0.23805846810975401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Row],[Ticker]],[1]!Table1[[Symbol]:[Industry]],2,FALSE),"-")</f>
        <v>-</v>
      </c>
      <c r="D204" t="s">
        <v>497</v>
      </c>
      <c r="E204">
        <v>44019.665437800002</v>
      </c>
      <c r="F204">
        <v>669.5</v>
      </c>
      <c r="G204">
        <v>-0.18843338553290301</v>
      </c>
      <c r="H204">
        <v>3.96417473711415</v>
      </c>
      <c r="I204">
        <v>36.779841995277998</v>
      </c>
      <c r="J204">
        <v>1.01443232093661</v>
      </c>
      <c r="K204">
        <v>615.59125472445203</v>
      </c>
      <c r="L204">
        <v>546.82207934562996</v>
      </c>
      <c r="M204">
        <v>68.057845556430294</v>
      </c>
      <c r="N204">
        <v>0.590956226547936</v>
      </c>
      <c r="O204">
        <v>0.54518297236742996</v>
      </c>
      <c r="P204">
        <v>59.007243795273702</v>
      </c>
      <c r="Q204">
        <v>-6.9506092878888995E-2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190</v>
      </c>
      <c r="E205">
        <v>44012.222641875</v>
      </c>
      <c r="F205">
        <v>639.35</v>
      </c>
      <c r="G205">
        <v>14.853699675526901</v>
      </c>
      <c r="H205">
        <v>2.1078152700238402</v>
      </c>
      <c r="I205">
        <v>1.2903966007266501</v>
      </c>
      <c r="J205">
        <v>-4.4942302373841798</v>
      </c>
      <c r="K205">
        <v>627.48809600042603</v>
      </c>
      <c r="L205">
        <v>573.59729009757098</v>
      </c>
      <c r="M205">
        <v>47.594850663546097</v>
      </c>
      <c r="N205">
        <v>3.0089755110415801</v>
      </c>
      <c r="O205">
        <v>7.9142879486978996</v>
      </c>
      <c r="P205">
        <v>61.025059816144001</v>
      </c>
      <c r="Q205">
        <v>-3.9153421440472999E-2</v>
      </c>
    </row>
    <row r="206" spans="1:17" hidden="1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21</v>
      </c>
      <c r="E206">
        <v>43964.326938749997</v>
      </c>
      <c r="F206">
        <v>1083.75</v>
      </c>
      <c r="G206">
        <v>-44.447691042067703</v>
      </c>
      <c r="H206">
        <v>5.2582242899994798</v>
      </c>
      <c r="I206">
        <v>-12.085493474626199</v>
      </c>
      <c r="J206">
        <v>0.427417051302517</v>
      </c>
      <c r="K206">
        <v>1039.5144044312401</v>
      </c>
      <c r="M206">
        <v>56.652055887589398</v>
      </c>
      <c r="N206">
        <v>1.7581324211923499</v>
      </c>
      <c r="O206">
        <v>29.1810841983852</v>
      </c>
      <c r="P206">
        <v>11.7152870838057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269</v>
      </c>
      <c r="E207">
        <v>43493.138906280001</v>
      </c>
      <c r="F207">
        <v>576.1</v>
      </c>
      <c r="G207">
        <v>44.828608115068</v>
      </c>
      <c r="H207">
        <v>12.0982522176004</v>
      </c>
      <c r="I207">
        <v>27.082908068623301</v>
      </c>
      <c r="J207">
        <v>2.3935334875985799</v>
      </c>
      <c r="K207">
        <v>520.12956962246403</v>
      </c>
      <c r="L207">
        <v>453.45867815955597</v>
      </c>
      <c r="M207">
        <v>68.881332223466202</v>
      </c>
      <c r="N207">
        <v>0.826255127115888</v>
      </c>
      <c r="O207">
        <v>0.147543829196328</v>
      </c>
      <c r="P207">
        <v>83.588272785213505</v>
      </c>
      <c r="Q207">
        <v>9.3847721561007999E-2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51</v>
      </c>
      <c r="E208">
        <v>43462.594311071902</v>
      </c>
      <c r="F208">
        <v>174.36</v>
      </c>
      <c r="G208">
        <v>10.520210625555899</v>
      </c>
      <c r="H208">
        <v>-3.8504779763453798</v>
      </c>
      <c r="I208">
        <v>-1.5770214721571501</v>
      </c>
      <c r="J208">
        <v>-3.1754549535671499</v>
      </c>
      <c r="K208">
        <v>170.891415721485</v>
      </c>
      <c r="L208">
        <v>161.93951695606501</v>
      </c>
      <c r="M208">
        <v>60.382502152309897</v>
      </c>
      <c r="N208">
        <v>0.63552146497067297</v>
      </c>
      <c r="O208">
        <v>11.4074328974535</v>
      </c>
      <c r="P208">
        <v>42.625766871165602</v>
      </c>
      <c r="Q208">
        <v>8.9005107394915003E-2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232</v>
      </c>
      <c r="E209">
        <v>42574.545758709901</v>
      </c>
      <c r="F209">
        <v>672.35</v>
      </c>
      <c r="G209">
        <v>75.435927983691499</v>
      </c>
      <c r="H209">
        <v>-0.97561471747898099</v>
      </c>
      <c r="I209">
        <v>22.461199500664002</v>
      </c>
      <c r="J209">
        <v>-2.8009679494631898</v>
      </c>
      <c r="K209">
        <v>664.43328974262704</v>
      </c>
      <c r="L209">
        <v>564.477309345712</v>
      </c>
      <c r="M209">
        <v>42.036584259914299</v>
      </c>
      <c r="N209">
        <v>0.67562727878260398</v>
      </c>
      <c r="O209">
        <v>9.9799211720086305</v>
      </c>
      <c r="P209">
        <v>111.43081761006199</v>
      </c>
      <c r="Q209">
        <v>3.6074718848297001E-2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Row],[Ticker]],[1]!Table1[[Symbol]:[Industry]],2,FALSE),"-")</f>
        <v>-</v>
      </c>
      <c r="D210" t="s">
        <v>510</v>
      </c>
      <c r="E210">
        <v>42400.181042999997</v>
      </c>
      <c r="F210">
        <v>666</v>
      </c>
      <c r="G210">
        <v>-49.953380511643303</v>
      </c>
      <c r="H210">
        <v>27.479049074974601</v>
      </c>
      <c r="I210">
        <v>66.622769791948002</v>
      </c>
      <c r="J210">
        <v>6.7040946045436502</v>
      </c>
      <c r="K210">
        <v>536.85382633265203</v>
      </c>
      <c r="L210">
        <v>528.76142697514103</v>
      </c>
      <c r="M210">
        <v>74.4096067870463</v>
      </c>
      <c r="N210">
        <v>2.12545605133807</v>
      </c>
      <c r="O210">
        <v>49.894894894894797</v>
      </c>
      <c r="P210">
        <v>114.838709677419</v>
      </c>
      <c r="Q210">
        <v>-5.6937021190330998E-2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54</v>
      </c>
      <c r="E211">
        <v>42360.191012880001</v>
      </c>
      <c r="F211">
        <v>3391.2</v>
      </c>
      <c r="G211">
        <v>70.669257220474705</v>
      </c>
      <c r="H211">
        <v>9.1054618753412893</v>
      </c>
      <c r="I211">
        <v>47.191822572529396</v>
      </c>
      <c r="J211">
        <v>3.11854529928191</v>
      </c>
      <c r="K211">
        <v>2904.5791056738899</v>
      </c>
      <c r="L211">
        <v>2383.05075774225</v>
      </c>
      <c r="M211">
        <v>68.921591604452601</v>
      </c>
      <c r="N211">
        <v>1.10346877793757</v>
      </c>
      <c r="O211">
        <v>2.7659825430525999</v>
      </c>
      <c r="P211">
        <v>105.52104481682299</v>
      </c>
      <c r="Q211">
        <v>9.9615985676083998E-2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34</v>
      </c>
      <c r="E212">
        <v>41581.826008208001</v>
      </c>
      <c r="F212">
        <v>58.72</v>
      </c>
      <c r="G212">
        <v>15.883370418935099</v>
      </c>
      <c r="H212">
        <v>-9.5237930045179002</v>
      </c>
      <c r="I212">
        <v>-13.6355246567135</v>
      </c>
      <c r="J212">
        <v>-6.5349863770415304</v>
      </c>
      <c r="K212">
        <v>62.7384483203382</v>
      </c>
      <c r="L212">
        <v>58.696901166806803</v>
      </c>
      <c r="M212">
        <v>26.122117981654799</v>
      </c>
      <c r="N212">
        <v>0.36837065058813501</v>
      </c>
      <c r="O212">
        <v>25.170299727520401</v>
      </c>
      <c r="P212">
        <v>51.927554980594998</v>
      </c>
      <c r="Q212">
        <v>0.13204867478010901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517</v>
      </c>
      <c r="E213">
        <v>41169.657277124999</v>
      </c>
      <c r="F213">
        <v>3791.25</v>
      </c>
      <c r="G213">
        <v>-4.6142856674300097</v>
      </c>
      <c r="H213">
        <v>-2.0624109507186001</v>
      </c>
      <c r="I213">
        <v>20.946129821400898</v>
      </c>
      <c r="J213">
        <v>-1.9661891073337101</v>
      </c>
      <c r="K213">
        <v>3835.3060807131301</v>
      </c>
      <c r="L213">
        <v>3489.0433875552799</v>
      </c>
      <c r="M213">
        <v>54.586864163048801</v>
      </c>
      <c r="N213">
        <v>0.44288496045737302</v>
      </c>
      <c r="O213">
        <v>16.308605341246199</v>
      </c>
      <c r="P213">
        <v>43.1524694154961</v>
      </c>
      <c r="Q213">
        <v>0.116025703007611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51</v>
      </c>
      <c r="E214">
        <v>40914.845994540003</v>
      </c>
      <c r="F214">
        <v>331.45</v>
      </c>
      <c r="G214">
        <v>-13.9226920130842</v>
      </c>
      <c r="H214">
        <v>3.18728933064989</v>
      </c>
      <c r="I214">
        <v>4.0955485789608899</v>
      </c>
      <c r="J214">
        <v>-1.6167220613347599</v>
      </c>
      <c r="K214">
        <v>307.65997436349301</v>
      </c>
      <c r="L214">
        <v>289.960312172317</v>
      </c>
      <c r="M214">
        <v>68.544970700782798</v>
      </c>
      <c r="N214">
        <v>1.12594351540159</v>
      </c>
      <c r="O214">
        <v>0.60340926233217695</v>
      </c>
      <c r="P214">
        <v>39.646092268801297</v>
      </c>
      <c r="Q214">
        <v>6.8662683820760004E-2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522</v>
      </c>
      <c r="E215">
        <v>40787.25</v>
      </c>
      <c r="F215">
        <v>479.85</v>
      </c>
      <c r="G215">
        <v>53.102397374687001</v>
      </c>
      <c r="H215">
        <v>-7.9316931899241299</v>
      </c>
      <c r="I215">
        <v>36.541704466062598</v>
      </c>
      <c r="J215">
        <v>-3.66893382048998</v>
      </c>
      <c r="K215">
        <v>501.82532067807301</v>
      </c>
      <c r="L215">
        <v>431.132186588774</v>
      </c>
      <c r="M215">
        <v>42.676664935051001</v>
      </c>
      <c r="N215">
        <v>0.58701951535841301</v>
      </c>
      <c r="O215">
        <v>29.279983328123301</v>
      </c>
      <c r="P215">
        <v>98.531237070748801</v>
      </c>
      <c r="Q215">
        <v>0.131355367730874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Row],[Ticker]],[1]!Table1[[Symbol]:[Industry]],2,FALSE),"-")</f>
        <v>-</v>
      </c>
      <c r="D216" t="s">
        <v>258</v>
      </c>
      <c r="E216">
        <v>40750.172654800001</v>
      </c>
      <c r="F216">
        <v>4320.3999999999996</v>
      </c>
      <c r="G216">
        <v>-9.6875020478291898</v>
      </c>
      <c r="H216">
        <v>-13.9072730329347</v>
      </c>
      <c r="I216">
        <v>3.2591434070935001</v>
      </c>
      <c r="J216">
        <v>-3.2520945479523999</v>
      </c>
      <c r="K216">
        <v>4339.9043255190199</v>
      </c>
      <c r="L216">
        <v>3981.6348167782298</v>
      </c>
      <c r="M216">
        <v>44.657218182888698</v>
      </c>
      <c r="N216">
        <v>0.85032655511238997</v>
      </c>
      <c r="O216">
        <v>14.5715674474585</v>
      </c>
      <c r="P216">
        <v>29.351357015613502</v>
      </c>
      <c r="Q216">
        <v>8.0609330105339994E-2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163</v>
      </c>
      <c r="E217">
        <v>40553.370317825</v>
      </c>
      <c r="F217">
        <v>1204.25</v>
      </c>
      <c r="G217">
        <v>90.719998419638003</v>
      </c>
      <c r="H217">
        <v>31.899622437687601</v>
      </c>
      <c r="I217">
        <v>38.6032747546544</v>
      </c>
      <c r="J217">
        <v>-0.64029617515081605</v>
      </c>
      <c r="K217">
        <v>993.81399161379898</v>
      </c>
      <c r="L217">
        <v>840.24247920218704</v>
      </c>
      <c r="M217">
        <v>86.273510890911894</v>
      </c>
      <c r="N217">
        <v>2.5224489450100598</v>
      </c>
      <c r="O217">
        <v>9.1135561552833693</v>
      </c>
      <c r="P217">
        <v>122.063433523879</v>
      </c>
      <c r="Q217">
        <v>8.8353646645835004E-2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211</v>
      </c>
      <c r="E218">
        <v>40547.303052025003</v>
      </c>
      <c r="F218">
        <v>10094.35</v>
      </c>
      <c r="G218">
        <v>78.480636880414593</v>
      </c>
      <c r="H218">
        <v>16.551452948147499</v>
      </c>
      <c r="I218">
        <v>52.510324278350197</v>
      </c>
      <c r="J218">
        <v>9.5484180419088496</v>
      </c>
      <c r="K218">
        <v>8714.6828554095991</v>
      </c>
      <c r="L218">
        <v>7320.6317393320496</v>
      </c>
      <c r="M218">
        <v>85.071881834716095</v>
      </c>
      <c r="N218">
        <v>1.41707096224828</v>
      </c>
      <c r="O218">
        <v>3.3276040557341302</v>
      </c>
      <c r="P218">
        <v>122.06615115549999</v>
      </c>
      <c r="Q218">
        <v>0.28780072318198902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531</v>
      </c>
      <c r="E219">
        <v>40345.148096555</v>
      </c>
      <c r="F219">
        <v>1108.1500000000001</v>
      </c>
      <c r="G219">
        <v>76.0259726284403</v>
      </c>
      <c r="H219">
        <v>3.4865482945285402</v>
      </c>
      <c r="I219">
        <v>42.749346555399399</v>
      </c>
      <c r="J219">
        <v>-1.43914262180265</v>
      </c>
      <c r="K219">
        <v>1030.58163224138</v>
      </c>
      <c r="L219">
        <v>830.84593847290205</v>
      </c>
      <c r="M219">
        <v>59.395850718009498</v>
      </c>
      <c r="N219">
        <v>0.52130007534566003</v>
      </c>
      <c r="O219">
        <v>9.6421964535486904</v>
      </c>
      <c r="P219">
        <v>127.289508768331</v>
      </c>
      <c r="Q219">
        <v>0.13364391919874299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40</v>
      </c>
      <c r="E220">
        <v>40318.32</v>
      </c>
      <c r="F220">
        <v>244.65</v>
      </c>
      <c r="G220">
        <v>68.810643517955697</v>
      </c>
      <c r="H220">
        <v>-8.1021928699973405</v>
      </c>
      <c r="I220">
        <v>-12.0285492605627</v>
      </c>
      <c r="J220">
        <v>-10.793202412876999</v>
      </c>
      <c r="K220">
        <v>257.66743375170103</v>
      </c>
      <c r="L220">
        <v>232.79976315861899</v>
      </c>
      <c r="M220">
        <v>38.553805830809701</v>
      </c>
      <c r="N220">
        <v>0.39560841231006799</v>
      </c>
      <c r="O220">
        <v>32.720212548538697</v>
      </c>
      <c r="P220">
        <v>98.016997167138797</v>
      </c>
      <c r="Q220">
        <v>2.9371013408300999E-2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276</v>
      </c>
      <c r="E221">
        <v>39868.367849504997</v>
      </c>
      <c r="F221">
        <v>2923.05</v>
      </c>
      <c r="G221">
        <v>3.0759532727200001</v>
      </c>
      <c r="H221">
        <v>-8.7212758630216598</v>
      </c>
      <c r="I221">
        <v>23.6046893731375</v>
      </c>
      <c r="J221">
        <v>-3.37165875478073</v>
      </c>
      <c r="K221">
        <v>2851.28277753884</v>
      </c>
      <c r="L221">
        <v>2523.9833783672402</v>
      </c>
      <c r="M221">
        <v>47.717222481899498</v>
      </c>
      <c r="N221">
        <v>0.62150310439885204</v>
      </c>
      <c r="O221">
        <v>8.4141564461777705</v>
      </c>
      <c r="P221">
        <v>52.095637016416397</v>
      </c>
      <c r="Q221">
        <v>2.0515030647959998E-3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538</v>
      </c>
      <c r="E222">
        <v>39735.109980159999</v>
      </c>
      <c r="F222">
        <v>4403.2</v>
      </c>
      <c r="G222">
        <v>44.754040749305702</v>
      </c>
      <c r="H222">
        <v>0.95423606895723001</v>
      </c>
      <c r="I222">
        <v>21.1188020481774</v>
      </c>
      <c r="J222">
        <v>-3.2979301435226298</v>
      </c>
      <c r="K222">
        <v>4392.15726717495</v>
      </c>
      <c r="L222">
        <v>3816.95138965058</v>
      </c>
      <c r="M222">
        <v>43.212573163304803</v>
      </c>
      <c r="N222">
        <v>0.60977018928622195</v>
      </c>
      <c r="O222">
        <v>14.4553960755813</v>
      </c>
      <c r="P222">
        <v>89.703157985437898</v>
      </c>
      <c r="Q222">
        <v>0.21933883068669799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127</v>
      </c>
      <c r="E223">
        <v>39711.854614705</v>
      </c>
      <c r="F223">
        <v>754.3</v>
      </c>
      <c r="G223">
        <v>5.9989250364869902</v>
      </c>
      <c r="H223">
        <v>-6.6540475207133296</v>
      </c>
      <c r="I223">
        <v>20.870669555984499</v>
      </c>
      <c r="J223">
        <v>-5.6210350410331396</v>
      </c>
      <c r="K223">
        <v>748.40592919089704</v>
      </c>
      <c r="L223">
        <v>664.90903423235795</v>
      </c>
      <c r="M223">
        <v>42.291280095580099</v>
      </c>
      <c r="N223">
        <v>0.51151145718278601</v>
      </c>
      <c r="O223">
        <v>7.5102744266207102</v>
      </c>
      <c r="P223">
        <v>53.313008130081201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40</v>
      </c>
      <c r="E224">
        <v>39670.94292645</v>
      </c>
      <c r="F224">
        <v>1149.5</v>
      </c>
      <c r="G224">
        <v>-3.29907625094389</v>
      </c>
      <c r="H224">
        <v>0.35347379015059499</v>
      </c>
      <c r="I224">
        <v>3.69817998253466</v>
      </c>
      <c r="J224">
        <v>1.9204967250245</v>
      </c>
      <c r="K224">
        <v>1068.9596819358901</v>
      </c>
      <c r="L224">
        <v>992.61002901445897</v>
      </c>
      <c r="M224">
        <v>72.091177936910796</v>
      </c>
      <c r="N224">
        <v>2.4864367530867799</v>
      </c>
      <c r="O224">
        <v>0.91344062635929602</v>
      </c>
      <c r="P224">
        <v>34.562481709101498</v>
      </c>
      <c r="Q224">
        <v>-2.8770034344470001E-2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545</v>
      </c>
      <c r="E225">
        <v>39556.110472649998</v>
      </c>
      <c r="F225">
        <v>35113.949999999997</v>
      </c>
      <c r="G225">
        <v>-16.274696322951499</v>
      </c>
      <c r="H225">
        <v>-10.4707419415604</v>
      </c>
      <c r="I225">
        <v>0.177053946062985</v>
      </c>
      <c r="J225">
        <v>-1.5653427595874401</v>
      </c>
      <c r="K225">
        <v>36061.885574223903</v>
      </c>
      <c r="L225">
        <v>33613.799172109801</v>
      </c>
      <c r="M225">
        <v>43.012284009514701</v>
      </c>
      <c r="N225">
        <v>0.832132356007519</v>
      </c>
      <c r="O225">
        <v>16.3540416273304</v>
      </c>
      <c r="P225">
        <v>23.211381471948901</v>
      </c>
      <c r="Q225">
        <v>2.4966785829841E-2</v>
      </c>
    </row>
    <row r="226" spans="1:17" x14ac:dyDescent="0.3">
      <c r="A226" t="s">
        <v>546</v>
      </c>
      <c r="B226" t="s">
        <v>547</v>
      </c>
      <c r="C226" t="str">
        <f>IFERROR(VLOOKUP(Table1[[#This Row],[Ticker]],[1]!Table1[[Symbol]:[Industry]],2,FALSE),"-")</f>
        <v>-</v>
      </c>
      <c r="D226" t="s">
        <v>438</v>
      </c>
      <c r="E226">
        <v>39475.093983359999</v>
      </c>
      <c r="F226">
        <v>1422.4</v>
      </c>
      <c r="G226">
        <v>-39.401468913223603</v>
      </c>
      <c r="H226">
        <v>-3.5677087903572402</v>
      </c>
      <c r="I226">
        <v>-24.3565232445177</v>
      </c>
      <c r="J226">
        <v>-3.04212921053999</v>
      </c>
      <c r="K226">
        <v>1462.14574624387</v>
      </c>
      <c r="L226">
        <v>1502.4402136378201</v>
      </c>
      <c r="M226">
        <v>47.761863855823201</v>
      </c>
      <c r="N226">
        <v>0.82835516808619503</v>
      </c>
      <c r="O226">
        <v>25.727643419572502</v>
      </c>
      <c r="P226">
        <v>8.9961685823754802</v>
      </c>
      <c r="Q226">
        <v>3.4771418471357E-2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550</v>
      </c>
      <c r="E227">
        <v>38839.477397100003</v>
      </c>
      <c r="F227">
        <v>2869</v>
      </c>
      <c r="G227">
        <v>94.036167647718599</v>
      </c>
      <c r="H227">
        <v>6.3650470588155503</v>
      </c>
      <c r="I227">
        <v>19.8623206672018</v>
      </c>
      <c r="J227">
        <v>2.8078850875266999</v>
      </c>
      <c r="K227">
        <v>2661.3259083722601</v>
      </c>
      <c r="L227">
        <v>2370.8771864250698</v>
      </c>
      <c r="M227">
        <v>63.530424887408103</v>
      </c>
      <c r="N227">
        <v>0.75668494768836903</v>
      </c>
      <c r="O227">
        <v>13.7922621122342</v>
      </c>
      <c r="P227">
        <v>148.44128853481101</v>
      </c>
      <c r="Q227">
        <v>0.189443074390682</v>
      </c>
    </row>
    <row r="228" spans="1:17" x14ac:dyDescent="0.3">
      <c r="A228" t="s">
        <v>551</v>
      </c>
      <c r="B228" t="s">
        <v>552</v>
      </c>
      <c r="C228" t="str">
        <f>IFERROR(VLOOKUP(Table1[[#This Row],[Ticker]],[1]!Table1[[Symbol]:[Industry]],2,FALSE),"-")</f>
        <v>-</v>
      </c>
      <c r="D228" t="s">
        <v>553</v>
      </c>
      <c r="E228">
        <v>38707.93331</v>
      </c>
      <c r="F228">
        <v>703.7</v>
      </c>
      <c r="G228">
        <v>33.144307350993799</v>
      </c>
      <c r="H228">
        <v>1.5413080027408499</v>
      </c>
      <c r="I228">
        <v>-0.91522991951517796</v>
      </c>
      <c r="J228">
        <v>-3.9672777067648299</v>
      </c>
      <c r="K228">
        <v>699.06958675070302</v>
      </c>
      <c r="L228">
        <v>641.05064506097403</v>
      </c>
      <c r="M228">
        <v>59.865043724766799</v>
      </c>
      <c r="N228">
        <v>0.92644553146851205</v>
      </c>
      <c r="O228">
        <v>17.486144663919202</v>
      </c>
      <c r="P228">
        <v>62.893518518518498</v>
      </c>
      <c r="Q228">
        <v>5.6831368866115999E-2</v>
      </c>
    </row>
    <row r="229" spans="1:17" x14ac:dyDescent="0.3">
      <c r="A229" t="s">
        <v>554</v>
      </c>
      <c r="B229" t="s">
        <v>555</v>
      </c>
      <c r="C229" t="str">
        <f>IFERROR(VLOOKUP(Table1[[#This Row],[Ticker]],[1]!Table1[[Symbol]:[Industry]],2,FALSE),"-")</f>
        <v>-</v>
      </c>
      <c r="D229" t="s">
        <v>335</v>
      </c>
      <c r="E229">
        <v>37353.01046202</v>
      </c>
      <c r="F229">
        <v>1816.65</v>
      </c>
      <c r="G229">
        <v>105.27595648582</v>
      </c>
      <c r="H229">
        <v>6.6013222267565004</v>
      </c>
      <c r="I229">
        <v>25.0854162047169</v>
      </c>
      <c r="J229">
        <v>3.6632224011422698</v>
      </c>
      <c r="K229">
        <v>1691.4667320649201</v>
      </c>
      <c r="L229">
        <v>1427.06912287047</v>
      </c>
      <c r="M229">
        <v>71.579224965151397</v>
      </c>
      <c r="N229">
        <v>1.00434926055161</v>
      </c>
      <c r="O229">
        <v>4.4670134588390598</v>
      </c>
      <c r="P229">
        <v>135.19549456240199</v>
      </c>
      <c r="Q229">
        <v>0.18526726405027699</v>
      </c>
    </row>
    <row r="230" spans="1:17" hidden="1" x14ac:dyDescent="0.3">
      <c r="A230" t="s">
        <v>556</v>
      </c>
      <c r="B230" t="s">
        <v>557</v>
      </c>
      <c r="C230" t="str">
        <f>IFERROR(VLOOKUP(Table1[[#This Row],[Ticker]],[1]!Table1[[Symbol]:[Industry]],2,FALSE),"-")</f>
        <v>-</v>
      </c>
      <c r="D230" t="s">
        <v>34</v>
      </c>
      <c r="E230">
        <v>37243.936526265003</v>
      </c>
      <c r="F230">
        <v>54.95</v>
      </c>
      <c r="G230">
        <v>15.5544772382143</v>
      </c>
      <c r="H230">
        <v>-12.845547655575</v>
      </c>
      <c r="I230">
        <v>-23.067782521890699</v>
      </c>
      <c r="J230">
        <v>-6.15694248265235</v>
      </c>
      <c r="K230">
        <v>59.7503002592127</v>
      </c>
      <c r="L230">
        <v>56.026008156772903</v>
      </c>
      <c r="M230">
        <v>16.770584625509699</v>
      </c>
      <c r="N230">
        <v>0.34145274119618302</v>
      </c>
      <c r="O230">
        <v>41.0373066424021</v>
      </c>
      <c r="P230">
        <v>50.341997264021899</v>
      </c>
      <c r="Q230">
        <v>0.10741717963632</v>
      </c>
    </row>
    <row r="231" spans="1:17" x14ac:dyDescent="0.3">
      <c r="A231" t="s">
        <v>558</v>
      </c>
      <c r="B231" t="s">
        <v>559</v>
      </c>
      <c r="C231" t="str">
        <f>IFERROR(VLOOKUP(Table1[[#This Row],[Ticker]],[1]!Table1[[Symbol]:[Industry]],2,FALSE),"-")</f>
        <v>-</v>
      </c>
      <c r="D231" t="s">
        <v>54</v>
      </c>
      <c r="E231">
        <v>36959.630478239997</v>
      </c>
      <c r="F231">
        <v>1456.8</v>
      </c>
      <c r="G231">
        <v>35.474686184202497</v>
      </c>
      <c r="H231">
        <v>1.32376983851171</v>
      </c>
      <c r="I231">
        <v>10.076422055931699</v>
      </c>
      <c r="J231">
        <v>0.809244592244588</v>
      </c>
      <c r="K231">
        <v>1340.8126848862501</v>
      </c>
      <c r="L231">
        <v>1211.9710921139699</v>
      </c>
      <c r="M231">
        <v>67.647280752114199</v>
      </c>
      <c r="N231">
        <v>0.82774603251077505</v>
      </c>
      <c r="O231">
        <v>0.42215815485997499</v>
      </c>
      <c r="P231">
        <v>65.922551252847299</v>
      </c>
      <c r="Q231">
        <v>-1.6568151975452999E-2</v>
      </c>
    </row>
    <row r="232" spans="1:17" x14ac:dyDescent="0.3">
      <c r="A232" t="s">
        <v>560</v>
      </c>
      <c r="B232" t="s">
        <v>561</v>
      </c>
      <c r="C232" t="str">
        <f>IFERROR(VLOOKUP(Table1[[#This Row],[Ticker]],[1]!Table1[[Symbol]:[Industry]],2,FALSE),"-")</f>
        <v>-</v>
      </c>
      <c r="D232" t="s">
        <v>158</v>
      </c>
      <c r="E232">
        <v>36822.135151994997</v>
      </c>
      <c r="F232">
        <v>265.55</v>
      </c>
      <c r="G232">
        <v>80.473261690224604</v>
      </c>
      <c r="H232">
        <v>-2.6422176177605201</v>
      </c>
      <c r="I232">
        <v>6.4072746951335304</v>
      </c>
      <c r="J232">
        <v>-3.41795557157426</v>
      </c>
      <c r="K232">
        <v>266.530512252194</v>
      </c>
      <c r="L232">
        <v>231.37041698717201</v>
      </c>
      <c r="M232">
        <v>42.2539663580297</v>
      </c>
      <c r="N232">
        <v>0.51907560687034604</v>
      </c>
      <c r="O232">
        <v>17.4166823573714</v>
      </c>
      <c r="P232">
        <v>127.354452054794</v>
      </c>
      <c r="Q232">
        <v>0.167467104937498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Row],[Ticker]],[1]!Table1[[Symbol]:[Industry]],2,FALSE),"-")</f>
        <v>-</v>
      </c>
      <c r="D233" t="s">
        <v>187</v>
      </c>
      <c r="E233">
        <v>36760.144240299996</v>
      </c>
      <c r="F233">
        <v>917.15</v>
      </c>
      <c r="G233">
        <v>-16.918668909085198</v>
      </c>
      <c r="H233">
        <v>5.3271388046072898</v>
      </c>
      <c r="I233">
        <v>18.5417343393765</v>
      </c>
      <c r="J233">
        <v>2.37919631737718</v>
      </c>
      <c r="K233">
        <v>823.92609090406199</v>
      </c>
      <c r="L233">
        <v>751.90549184782299</v>
      </c>
      <c r="M233">
        <v>69.805468383442602</v>
      </c>
      <c r="N233">
        <v>1.4202710251500399</v>
      </c>
      <c r="O233">
        <v>2.2733467807883199</v>
      </c>
      <c r="P233">
        <v>50.933925779642799</v>
      </c>
      <c r="Q233">
        <v>1.9623421175188002E-2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Row],[Ticker]],[1]!Table1[[Symbol]:[Industry]],2,FALSE),"-")</f>
        <v>-</v>
      </c>
      <c r="D234" t="s">
        <v>190</v>
      </c>
      <c r="E234">
        <v>36736.041984000003</v>
      </c>
      <c r="F234">
        <v>524.79999999999995</v>
      </c>
      <c r="G234">
        <v>-12.7268441093616</v>
      </c>
      <c r="H234">
        <v>-5.7783066722051899</v>
      </c>
      <c r="I234">
        <v>9.4795296876689203</v>
      </c>
      <c r="J234">
        <v>-5.6885927735366399</v>
      </c>
      <c r="K234">
        <v>529.63919294202503</v>
      </c>
      <c r="L234">
        <v>482.26818310969497</v>
      </c>
      <c r="M234">
        <v>35.936540756917999</v>
      </c>
      <c r="N234">
        <v>0.99256311225107796</v>
      </c>
      <c r="O234">
        <v>8.6794969512195195</v>
      </c>
      <c r="P234">
        <v>39.685919616715402</v>
      </c>
      <c r="Q234">
        <v>-4.5471960028693997E-2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Row],[Ticker]],[1]!Table1[[Symbol]:[Industry]],2,FALSE),"-")</f>
        <v>-</v>
      </c>
      <c r="D235" t="s">
        <v>46</v>
      </c>
      <c r="E235">
        <v>36264.195</v>
      </c>
      <c r="F235">
        <v>60.05</v>
      </c>
      <c r="G235">
        <v>59.2138745778215</v>
      </c>
      <c r="H235">
        <v>-7.7315470408078601</v>
      </c>
      <c r="I235">
        <v>-7.4803831212042997</v>
      </c>
      <c r="J235">
        <v>-6.4645986546288103</v>
      </c>
      <c r="K235">
        <v>64.270187407235198</v>
      </c>
      <c r="L235">
        <v>58.822357563877198</v>
      </c>
      <c r="M235">
        <v>26.692818374393799</v>
      </c>
      <c r="N235">
        <v>0.51955240985379703</v>
      </c>
      <c r="O235">
        <v>30.141548709408799</v>
      </c>
      <c r="P235">
        <v>108.869565217391</v>
      </c>
      <c r="Q235">
        <v>0.122277120259558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Row],[Ticker]],[1]!Table1[[Symbol]:[Industry]],2,FALSE),"-")</f>
        <v>-</v>
      </c>
      <c r="D236" t="s">
        <v>78</v>
      </c>
      <c r="E236">
        <v>36125.611731284996</v>
      </c>
      <c r="F236">
        <v>4675.3500000000004</v>
      </c>
      <c r="G236">
        <v>17.082027136114</v>
      </c>
      <c r="H236">
        <v>3.9453285463361798</v>
      </c>
      <c r="I236">
        <v>-1.33403234868151</v>
      </c>
      <c r="J236">
        <v>-3.9326527694023401</v>
      </c>
      <c r="K236">
        <v>4419.82380797725</v>
      </c>
      <c r="L236">
        <v>4103.0847307263803</v>
      </c>
      <c r="M236">
        <v>59.6560515998057</v>
      </c>
      <c r="N236">
        <v>1.17840124456008</v>
      </c>
      <c r="O236">
        <v>4.7087383832226299</v>
      </c>
      <c r="P236">
        <v>53.157093017542103</v>
      </c>
      <c r="Q236">
        <v>2.1258589663535998E-2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Row],[Ticker]],[1]!Table1[[Symbol]:[Industry]],2,FALSE),"-")</f>
        <v>-</v>
      </c>
      <c r="D237" t="s">
        <v>40</v>
      </c>
      <c r="E237">
        <v>35932.860700249999</v>
      </c>
      <c r="F237">
        <v>613.70000000000005</v>
      </c>
      <c r="G237">
        <v>-31.722230295959701</v>
      </c>
      <c r="H237">
        <v>2.5438888832225999</v>
      </c>
      <c r="I237">
        <v>-2.0674867325191899</v>
      </c>
      <c r="J237">
        <v>-3.3596976104538001</v>
      </c>
      <c r="K237">
        <v>597.246543120806</v>
      </c>
      <c r="L237">
        <v>574.414039767811</v>
      </c>
      <c r="M237">
        <v>43.737149221984701</v>
      </c>
      <c r="N237">
        <v>1.47825022764196</v>
      </c>
      <c r="O237">
        <v>7.5444028026723</v>
      </c>
      <c r="P237">
        <v>34.938434476692997</v>
      </c>
      <c r="Q237">
        <v>-8.3341798052637001E-2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Row],[Ticker]],[1]!Table1[[Symbol]:[Industry]],2,FALSE),"-")</f>
        <v>-</v>
      </c>
      <c r="D238" t="s">
        <v>78</v>
      </c>
      <c r="E238">
        <v>35396.801759315</v>
      </c>
      <c r="F238">
        <v>1887.35</v>
      </c>
      <c r="G238">
        <v>-46.113955965750797</v>
      </c>
      <c r="H238">
        <v>4.2229471841053003</v>
      </c>
      <c r="I238">
        <v>-14.8114656252966</v>
      </c>
      <c r="J238">
        <v>-2.7206056584772198</v>
      </c>
      <c r="K238">
        <v>1839.3266005217799</v>
      </c>
      <c r="L238">
        <v>1921.6267432502</v>
      </c>
      <c r="M238">
        <v>57.689460176283397</v>
      </c>
      <c r="N238">
        <v>0.77310231377460403</v>
      </c>
      <c r="O238">
        <v>28.7890428378414</v>
      </c>
      <c r="P238">
        <v>14.2878769528884</v>
      </c>
      <c r="Q238">
        <v>-6.0271014165283E-2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Row],[Ticker]],[1]!Table1[[Symbol]:[Industry]],2,FALSE),"-")</f>
        <v>-</v>
      </c>
      <c r="D239" t="s">
        <v>171</v>
      </c>
      <c r="E239">
        <v>35343.404999999999</v>
      </c>
      <c r="F239">
        <v>809.7</v>
      </c>
      <c r="G239">
        <v>17.938044612633799</v>
      </c>
      <c r="H239">
        <v>-2.7894452868926298</v>
      </c>
      <c r="I239">
        <v>68.777452012949695</v>
      </c>
      <c r="J239">
        <v>-3.0094065256515501</v>
      </c>
      <c r="K239">
        <v>782.66234182119194</v>
      </c>
      <c r="L239">
        <v>634.04639952498496</v>
      </c>
      <c r="M239">
        <v>40.050434322102703</v>
      </c>
      <c r="N239">
        <v>0.4606391602255</v>
      </c>
      <c r="O239">
        <v>6.2121773496356596</v>
      </c>
      <c r="P239">
        <v>94.126108846799298</v>
      </c>
      <c r="Q239">
        <v>1.7956907530373999E-2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Row],[Ticker]],[1]!Table1[[Symbol]:[Industry]],2,FALSE),"-")</f>
        <v>-</v>
      </c>
      <c r="D240" t="s">
        <v>232</v>
      </c>
      <c r="E240">
        <v>35246.707005440003</v>
      </c>
      <c r="F240">
        <v>6966.4</v>
      </c>
      <c r="G240">
        <v>156.60279844220901</v>
      </c>
      <c r="H240">
        <v>11.84578611439</v>
      </c>
      <c r="I240">
        <v>-34.555855441201999</v>
      </c>
      <c r="J240">
        <v>-5.66872436101366</v>
      </c>
      <c r="K240">
        <v>6639.7045579834203</v>
      </c>
      <c r="L240">
        <v>5893.50456721926</v>
      </c>
      <c r="M240">
        <v>50.739061453464601</v>
      </c>
      <c r="N240">
        <v>1.5075698250279199</v>
      </c>
      <c r="O240">
        <v>40.055839457969597</v>
      </c>
      <c r="P240">
        <v>185.74827211386599</v>
      </c>
      <c r="Q240">
        <v>0.15119285045251901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Row],[Ticker]],[1]!Table1[[Symbol]:[Industry]],2,FALSE),"-")</f>
        <v>-</v>
      </c>
      <c r="D241" t="s">
        <v>419</v>
      </c>
      <c r="E241">
        <v>34879.663566499999</v>
      </c>
      <c r="F241">
        <v>1857.5</v>
      </c>
      <c r="G241">
        <v>41.187969278499899</v>
      </c>
      <c r="H241">
        <v>11.641004519358701</v>
      </c>
      <c r="I241">
        <v>57.497009027089099</v>
      </c>
      <c r="J241">
        <v>-0.43451205430099898</v>
      </c>
      <c r="K241">
        <v>1581.23506574262</v>
      </c>
      <c r="L241">
        <v>1284.0285199411601</v>
      </c>
      <c r="M241">
        <v>72.539982761179303</v>
      </c>
      <c r="N241">
        <v>0.74561992104992503</v>
      </c>
      <c r="O241">
        <v>1.6958277254374099</v>
      </c>
      <c r="P241">
        <v>93.268130267401901</v>
      </c>
      <c r="Q241">
        <v>0.122869117249868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Row],[Ticker]],[1]!Table1[[Symbol]:[Industry]],2,FALSE),"-")</f>
        <v>-</v>
      </c>
      <c r="D242" t="s">
        <v>111</v>
      </c>
      <c r="E242">
        <v>34801.791133439998</v>
      </c>
      <c r="F242">
        <v>326.39999999999998</v>
      </c>
      <c r="G242">
        <v>19.314430868844099</v>
      </c>
      <c r="H242">
        <v>-6.2864793894365496</v>
      </c>
      <c r="I242">
        <v>39.3184516017958</v>
      </c>
      <c r="J242">
        <v>0.43640279480461203</v>
      </c>
      <c r="K242">
        <v>316.005403129797</v>
      </c>
      <c r="L242">
        <v>280.14844215056303</v>
      </c>
      <c r="M242">
        <v>65.339815153621302</v>
      </c>
      <c r="N242">
        <v>1.0026687168434101</v>
      </c>
      <c r="O242">
        <v>6.8933823529411598</v>
      </c>
      <c r="P242">
        <v>64.2264150943396</v>
      </c>
      <c r="Q242">
        <v>3.8638623844954999E-2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Row],[Ticker]],[1]!Table1[[Symbol]:[Industry]],2,FALSE),"-")</f>
        <v>-</v>
      </c>
      <c r="D243" t="s">
        <v>206</v>
      </c>
      <c r="E243">
        <v>34759.899683520001</v>
      </c>
      <c r="F243">
        <v>2471.15</v>
      </c>
      <c r="G243">
        <v>28.641004481184101</v>
      </c>
      <c r="H243">
        <v>-8.9992216939934195</v>
      </c>
      <c r="I243">
        <v>21.402827952637299</v>
      </c>
      <c r="J243">
        <v>-5.1056541869395202</v>
      </c>
      <c r="K243">
        <v>2503.5325712096601</v>
      </c>
      <c r="L243">
        <v>2194.7226237496402</v>
      </c>
      <c r="M243">
        <v>41.911043182457099</v>
      </c>
      <c r="N243">
        <v>0.69704786080041903</v>
      </c>
      <c r="O243">
        <v>23.881593590028899</v>
      </c>
      <c r="P243">
        <v>60.459076004025803</v>
      </c>
      <c r="Q243">
        <v>3.727793733326E-2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43</v>
      </c>
      <c r="E244">
        <v>34373.688220199998</v>
      </c>
      <c r="F244">
        <v>6638.1</v>
      </c>
      <c r="G244">
        <v>196.42767132786099</v>
      </c>
      <c r="H244">
        <v>42.357140470653597</v>
      </c>
      <c r="I244">
        <v>90.809280069464407</v>
      </c>
      <c r="J244">
        <v>2.4780561283101701</v>
      </c>
      <c r="K244">
        <v>5289.5912140728597</v>
      </c>
      <c r="L244">
        <v>3808.4547477683</v>
      </c>
      <c r="M244">
        <v>60.0411937237564</v>
      </c>
      <c r="N244">
        <v>1.30463557896743</v>
      </c>
      <c r="O244">
        <v>10.272517738509499</v>
      </c>
      <c r="P244">
        <v>233.22122383414401</v>
      </c>
      <c r="Q244">
        <v>0.18463428342432101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588</v>
      </c>
      <c r="E245">
        <v>34195.715222849998</v>
      </c>
      <c r="F245">
        <v>1257.45</v>
      </c>
      <c r="G245">
        <v>-11.1523849433942</v>
      </c>
      <c r="H245">
        <v>-10.6890122963061</v>
      </c>
      <c r="I245">
        <v>2.7016961904211101</v>
      </c>
      <c r="J245">
        <v>-4.20781469777324</v>
      </c>
      <c r="K245">
        <v>1281.5967154269399</v>
      </c>
      <c r="L245">
        <v>1196.9042214057299</v>
      </c>
      <c r="M245">
        <v>41.8795127079511</v>
      </c>
      <c r="N245">
        <v>0.892857682057694</v>
      </c>
      <c r="O245">
        <v>14.612907073839899</v>
      </c>
      <c r="P245">
        <v>27.588656080361201</v>
      </c>
      <c r="Q245">
        <v>0.11278422292674301</v>
      </c>
    </row>
    <row r="246" spans="1:17" hidden="1" x14ac:dyDescent="0.3">
      <c r="A246" t="s">
        <v>589</v>
      </c>
      <c r="B246" t="s">
        <v>590</v>
      </c>
      <c r="C246" t="str">
        <f>IFERROR(VLOOKUP(Table1[[#This Row],[Ticker]],[1]!Table1[[Symbol]:[Industry]],2,FALSE),"-")</f>
        <v>-</v>
      </c>
      <c r="D246" t="s">
        <v>40</v>
      </c>
      <c r="E246">
        <v>34188.032939500001</v>
      </c>
      <c r="F246">
        <v>372.5</v>
      </c>
      <c r="G246">
        <v>-5.2556496659844703</v>
      </c>
      <c r="H246">
        <v>11.0567248021158</v>
      </c>
      <c r="I246">
        <v>8.0624299368217294</v>
      </c>
      <c r="J246">
        <v>-3.7444688661861498</v>
      </c>
      <c r="K246">
        <v>356.980468109838</v>
      </c>
      <c r="M246">
        <v>43.633164337321702</v>
      </c>
      <c r="N246">
        <v>1.2735334196050601</v>
      </c>
      <c r="O246">
        <v>9.3691275167785193</v>
      </c>
      <c r="P246">
        <v>33.728235505295203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Row],[Ticker]],[1]!Table1[[Symbol]:[Industry]],2,FALSE),"-")</f>
        <v>-</v>
      </c>
      <c r="D247" t="s">
        <v>550</v>
      </c>
      <c r="E247">
        <v>34181.529706499998</v>
      </c>
      <c r="F247">
        <v>4674.1000000000004</v>
      </c>
      <c r="G247">
        <v>-5.7713895027213802</v>
      </c>
      <c r="H247">
        <v>1.5324192340331999</v>
      </c>
      <c r="I247">
        <v>-19.893138128602999</v>
      </c>
      <c r="J247">
        <v>-0.90284710072283003</v>
      </c>
      <c r="K247">
        <v>4463.4270748955296</v>
      </c>
      <c r="L247">
        <v>4335.0724769668104</v>
      </c>
      <c r="M247">
        <v>66.611049642378703</v>
      </c>
      <c r="N247">
        <v>0.53891334708562</v>
      </c>
      <c r="O247">
        <v>12.716886673370199</v>
      </c>
      <c r="P247">
        <v>27.683229983336499</v>
      </c>
      <c r="Q247">
        <v>4.3141107643484E-2</v>
      </c>
    </row>
    <row r="248" spans="1:17" hidden="1" x14ac:dyDescent="0.3">
      <c r="A248" t="s">
        <v>593</v>
      </c>
      <c r="B248" t="s">
        <v>594</v>
      </c>
      <c r="C248" t="str">
        <f>IFERROR(VLOOKUP(Table1[[#This Row],[Ticker]],[1]!Table1[[Symbol]:[Industry]],2,FALSE),"-")</f>
        <v>-</v>
      </c>
      <c r="D248" t="s">
        <v>111</v>
      </c>
      <c r="E248">
        <v>33868.979264715003</v>
      </c>
      <c r="F248">
        <v>652.35</v>
      </c>
      <c r="G248">
        <v>-30.926712770458501</v>
      </c>
      <c r="H248">
        <v>-7.4155033870734899</v>
      </c>
      <c r="I248">
        <v>-17.6086331676523</v>
      </c>
      <c r="J248">
        <v>2.6527936878667302</v>
      </c>
      <c r="M248">
        <v>63.717276320588901</v>
      </c>
      <c r="O248">
        <v>8.4847091285352896</v>
      </c>
      <c r="P248">
        <v>11.0194009530292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18</v>
      </c>
      <c r="E249">
        <v>33108.343496307003</v>
      </c>
      <c r="F249">
        <v>188.91</v>
      </c>
      <c r="G249">
        <v>80.377856572222399</v>
      </c>
      <c r="H249">
        <v>-11.542915957629001</v>
      </c>
      <c r="I249">
        <v>-23.712453349826198</v>
      </c>
      <c r="J249">
        <v>-8.6675704307867498</v>
      </c>
      <c r="K249">
        <v>208.100079350436</v>
      </c>
      <c r="L249">
        <v>191.87766489867201</v>
      </c>
      <c r="M249">
        <v>28.994467987889301</v>
      </c>
      <c r="N249">
        <v>0.29613237049066399</v>
      </c>
      <c r="O249">
        <v>53.115240061404897</v>
      </c>
      <c r="P249">
        <v>121.206088992974</v>
      </c>
      <c r="Q249">
        <v>0.12491290219276199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211</v>
      </c>
      <c r="E250">
        <v>33067.003620449999</v>
      </c>
      <c r="F250">
        <v>5165.8500000000004</v>
      </c>
      <c r="G250">
        <v>116.443359485451</v>
      </c>
      <c r="H250">
        <v>5.5649137289758004</v>
      </c>
      <c r="I250">
        <v>67.438963401774501</v>
      </c>
      <c r="J250">
        <v>-5.5921948137574899</v>
      </c>
      <c r="K250">
        <v>4486.5145528685498</v>
      </c>
      <c r="L250">
        <v>3428.7744891398602</v>
      </c>
      <c r="M250">
        <v>71.783454950667206</v>
      </c>
      <c r="N250">
        <v>2.18780365118932</v>
      </c>
      <c r="O250">
        <v>4.1454939651751399</v>
      </c>
      <c r="P250">
        <v>160.10019636473399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178</v>
      </c>
      <c r="E251">
        <v>32954.684154140901</v>
      </c>
      <c r="F251">
        <v>179.43</v>
      </c>
      <c r="G251">
        <v>61.094085196513902</v>
      </c>
      <c r="H251">
        <v>-6.6928563888400801</v>
      </c>
      <c r="I251">
        <v>4.6489003311119896</v>
      </c>
      <c r="J251">
        <v>-3.5604816915350699</v>
      </c>
      <c r="K251">
        <v>179.996919165121</v>
      </c>
      <c r="L251">
        <v>162.55407430072</v>
      </c>
      <c r="M251">
        <v>56.601239719043797</v>
      </c>
      <c r="N251">
        <v>0.61838855160883599</v>
      </c>
      <c r="O251">
        <v>16.479964331494099</v>
      </c>
      <c r="P251">
        <v>102.51693002257301</v>
      </c>
      <c r="Q251">
        <v>6.9220674097785997E-2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400</v>
      </c>
      <c r="E252">
        <v>32901.404507530002</v>
      </c>
      <c r="F252">
        <v>518.04999999999995</v>
      </c>
      <c r="G252">
        <v>8.9121143266359901</v>
      </c>
      <c r="H252">
        <v>2.3377457424724901</v>
      </c>
      <c r="I252">
        <v>-11.510258798174</v>
      </c>
      <c r="J252">
        <v>1.57620239203044</v>
      </c>
      <c r="K252">
        <v>509.99431281350502</v>
      </c>
      <c r="L252">
        <v>483.633434513515</v>
      </c>
      <c r="M252">
        <v>61.750023295497201</v>
      </c>
      <c r="N252">
        <v>0.60200207115179205</v>
      </c>
      <c r="O252">
        <v>9.6515780330084002</v>
      </c>
      <c r="P252">
        <v>41.931506849314999</v>
      </c>
      <c r="Q252">
        <v>0.11506128892273799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46</v>
      </c>
      <c r="E253">
        <v>32461.200000000001</v>
      </c>
      <c r="F253">
        <v>180.34</v>
      </c>
      <c r="G253">
        <v>202.70153808419099</v>
      </c>
      <c r="H253">
        <v>-8.9143841202772691</v>
      </c>
      <c r="I253">
        <v>41.261675270694099</v>
      </c>
      <c r="J253">
        <v>-6.2420940303526402</v>
      </c>
      <c r="K253">
        <v>176.453756929674</v>
      </c>
      <c r="L253">
        <v>139.93725248932901</v>
      </c>
      <c r="M253">
        <v>48.938460959170698</v>
      </c>
      <c r="N253">
        <v>0.84251323216513396</v>
      </c>
      <c r="O253">
        <v>16.3080847288455</v>
      </c>
      <c r="P253">
        <v>236.76937441643301</v>
      </c>
      <c r="Q253">
        <v>0.1426207797679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144</v>
      </c>
      <c r="E254">
        <v>32242.506608200001</v>
      </c>
      <c r="F254">
        <v>1320.2</v>
      </c>
      <c r="G254">
        <v>90.885085969249303</v>
      </c>
      <c r="H254">
        <v>15.1257666317995</v>
      </c>
      <c r="I254">
        <v>40.020741394893498</v>
      </c>
      <c r="J254">
        <v>3.1123816940942701</v>
      </c>
      <c r="K254">
        <v>1232.2496397952</v>
      </c>
      <c r="L254">
        <v>1076.1598409272899</v>
      </c>
      <c r="M254">
        <v>80.582151109224995</v>
      </c>
      <c r="N254">
        <v>1.2310415620961901</v>
      </c>
      <c r="O254">
        <v>10.066656567186699</v>
      </c>
      <c r="P254">
        <v>133.66371681415899</v>
      </c>
      <c r="Q254">
        <v>0.167326423273329</v>
      </c>
    </row>
    <row r="255" spans="1:17" hidden="1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144</v>
      </c>
      <c r="E255">
        <v>32216.064643341</v>
      </c>
      <c r="F255">
        <v>391.61</v>
      </c>
      <c r="G255">
        <v>0.261714929461071</v>
      </c>
      <c r="H255">
        <v>-1.2925760529542301</v>
      </c>
      <c r="I255">
        <v>-9.3626496908813195</v>
      </c>
      <c r="J255">
        <v>6.4758952934853897E-2</v>
      </c>
      <c r="K255">
        <v>375.76847376564803</v>
      </c>
      <c r="L255">
        <v>357.40428923502998</v>
      </c>
      <c r="M255">
        <v>56.330526885428</v>
      </c>
      <c r="N255">
        <v>1.6953698966394899</v>
      </c>
      <c r="O255">
        <v>1.8870815352008199</v>
      </c>
      <c r="P255">
        <v>37.8908450704225</v>
      </c>
      <c r="Q255">
        <v>-0.123824141917355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206</v>
      </c>
      <c r="E256">
        <v>32171.014060320002</v>
      </c>
      <c r="F256">
        <v>16961.05</v>
      </c>
      <c r="G256">
        <v>-20.8252037010961</v>
      </c>
      <c r="H256">
        <v>3.43798787127426</v>
      </c>
      <c r="I256">
        <v>7.4024964759751199</v>
      </c>
      <c r="J256">
        <v>5.4788960804390197</v>
      </c>
      <c r="K256">
        <v>15783.8519775649</v>
      </c>
      <c r="L256">
        <v>15127.326404007101</v>
      </c>
      <c r="M256">
        <v>80.004882310707998</v>
      </c>
      <c r="N256">
        <v>0.45557751943653402</v>
      </c>
      <c r="O256">
        <v>7.5994705516462702</v>
      </c>
      <c r="P256">
        <v>30.721001926782201</v>
      </c>
      <c r="Q256">
        <v>9.2812507719509996E-2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166</v>
      </c>
      <c r="E257">
        <v>32168.508967231999</v>
      </c>
      <c r="F257">
        <v>246.73</v>
      </c>
      <c r="G257">
        <v>384.50234751232802</v>
      </c>
      <c r="H257">
        <v>25.356492229200601</v>
      </c>
      <c r="I257">
        <v>94.348277496765803</v>
      </c>
      <c r="J257">
        <v>6.9137381185056297</v>
      </c>
      <c r="K257">
        <v>198.93274111869201</v>
      </c>
      <c r="L257">
        <v>147.14104175701499</v>
      </c>
      <c r="M257">
        <v>79.6234590097542</v>
      </c>
      <c r="N257">
        <v>0.76926068507035406</v>
      </c>
      <c r="O257">
        <v>1.8887042516110699</v>
      </c>
      <c r="P257">
        <v>424.39957492029703</v>
      </c>
      <c r="Q257">
        <v>0.20802833321851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615</v>
      </c>
      <c r="E258">
        <v>31879.475334899998</v>
      </c>
      <c r="F258">
        <v>808.95</v>
      </c>
      <c r="G258">
        <v>7.9497720634523601</v>
      </c>
      <c r="H258">
        <v>-14.001677162803301</v>
      </c>
      <c r="I258">
        <v>19.2829882288924</v>
      </c>
      <c r="J258">
        <v>-0.70272389763479304</v>
      </c>
      <c r="K258">
        <v>802.49370893314403</v>
      </c>
      <c r="L258">
        <v>712.688618244189</v>
      </c>
      <c r="M258">
        <v>50.289083781391099</v>
      </c>
      <c r="N258">
        <v>0.50775095480257104</v>
      </c>
      <c r="O258">
        <v>13.8512887075838</v>
      </c>
      <c r="P258">
        <v>42.521141649048602</v>
      </c>
      <c r="Q258">
        <v>4.8496185591165003E-2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24</v>
      </c>
      <c r="E259">
        <v>31732.90528065</v>
      </c>
      <c r="F259">
        <v>196.98</v>
      </c>
      <c r="G259">
        <v>-42.392442827168502</v>
      </c>
      <c r="H259">
        <v>-5.9920845183372</v>
      </c>
      <c r="I259">
        <v>-9.2816788778753097</v>
      </c>
      <c r="J259">
        <v>-4.2035141523245301</v>
      </c>
      <c r="K259">
        <v>198.81056827555199</v>
      </c>
      <c r="L259">
        <v>204.56317850163401</v>
      </c>
      <c r="M259">
        <v>46.358877818674998</v>
      </c>
      <c r="N259">
        <v>1.3432505696368899</v>
      </c>
      <c r="O259">
        <v>33.5668595796527</v>
      </c>
      <c r="P259">
        <v>16.452852497782999</v>
      </c>
      <c r="Q259">
        <v>-7.5485960973855001E-2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206</v>
      </c>
      <c r="E260">
        <v>31673.154077579999</v>
      </c>
      <c r="F260">
        <v>14384.7</v>
      </c>
      <c r="G260">
        <v>129.847569469874</v>
      </c>
      <c r="H260">
        <v>-1.5972840643898401</v>
      </c>
      <c r="I260">
        <v>53.563244194816498</v>
      </c>
      <c r="J260">
        <v>2.1895720376263901</v>
      </c>
      <c r="K260">
        <v>13443.2357472247</v>
      </c>
      <c r="L260">
        <v>10556.5970215295</v>
      </c>
      <c r="M260">
        <v>63.575224326773899</v>
      </c>
      <c r="N260">
        <v>1.0205442595333201</v>
      </c>
      <c r="O260">
        <v>4.2079431618316603</v>
      </c>
      <c r="P260">
        <v>178.63016086699599</v>
      </c>
      <c r="Q260">
        <v>0.21778828096459299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54</v>
      </c>
      <c r="E261">
        <v>31150.432026225</v>
      </c>
      <c r="F261">
        <v>1890.75</v>
      </c>
      <c r="G261">
        <v>-12.646238944753501</v>
      </c>
      <c r="H261">
        <v>-11.0395373281159</v>
      </c>
      <c r="I261">
        <v>-4.4881323698101703</v>
      </c>
      <c r="J261">
        <v>-1.2310415808969499</v>
      </c>
      <c r="K261">
        <v>1921.15462840277</v>
      </c>
      <c r="L261">
        <v>1838.9415200202</v>
      </c>
      <c r="M261">
        <v>46.9989737213211</v>
      </c>
      <c r="N261">
        <v>1.12908260551897</v>
      </c>
      <c r="O261">
        <v>17.463969324342099</v>
      </c>
      <c r="P261">
        <v>28.182095522185602</v>
      </c>
      <c r="Q261">
        <v>-0.10971669964033701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412</v>
      </c>
      <c r="E262">
        <v>30914.208425745001</v>
      </c>
      <c r="F262">
        <v>418.05</v>
      </c>
      <c r="G262">
        <v>-27.059386100202001</v>
      </c>
      <c r="H262">
        <v>-1.88446652149762</v>
      </c>
      <c r="I262">
        <v>-20.365277492539899</v>
      </c>
      <c r="J262">
        <v>-3.3711895308364199</v>
      </c>
      <c r="K262">
        <v>412.11478194170797</v>
      </c>
      <c r="L262">
        <v>415.87342809239999</v>
      </c>
      <c r="M262">
        <v>52.260442431705499</v>
      </c>
      <c r="N262">
        <v>0.49667801457226701</v>
      </c>
      <c r="O262">
        <v>16.732448271737798</v>
      </c>
      <c r="P262">
        <v>18.026538678712601</v>
      </c>
      <c r="Q262">
        <v>-6.8586625079062005E-2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51</v>
      </c>
      <c r="E263">
        <v>30837.196842975001</v>
      </c>
      <c r="F263">
        <v>396.75</v>
      </c>
      <c r="G263">
        <v>-21.7489490193244</v>
      </c>
      <c r="H263">
        <v>3.2680499875808802</v>
      </c>
      <c r="I263">
        <v>-29.603487509013799</v>
      </c>
      <c r="J263">
        <v>1.27513999831004</v>
      </c>
      <c r="K263">
        <v>394.14339775487298</v>
      </c>
      <c r="L263">
        <v>415.77220195972899</v>
      </c>
      <c r="M263">
        <v>61.591297148647897</v>
      </c>
      <c r="N263">
        <v>0.53885358556280405</v>
      </c>
      <c r="O263">
        <v>30.989287964713299</v>
      </c>
      <c r="P263">
        <v>17.9750223015165</v>
      </c>
      <c r="Q263">
        <v>8.7113420068316003E-2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628</v>
      </c>
      <c r="E264">
        <v>30737.446992000001</v>
      </c>
      <c r="F264">
        <v>2783.1</v>
      </c>
      <c r="G264">
        <v>149.07243429288701</v>
      </c>
      <c r="H264">
        <v>15.152562887459601</v>
      </c>
      <c r="I264">
        <v>80.504686915894197</v>
      </c>
      <c r="J264">
        <v>8.6209333436425606</v>
      </c>
      <c r="K264">
        <v>2303.5965259127902</v>
      </c>
      <c r="L264">
        <v>1882.33883383789</v>
      </c>
      <c r="M264">
        <v>82.097277741056402</v>
      </c>
      <c r="N264">
        <v>1.81274315160736</v>
      </c>
      <c r="O264">
        <v>1.50371887463618</v>
      </c>
      <c r="P264">
        <v>179.53997589393299</v>
      </c>
      <c r="Q264">
        <v>0.142286857304847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54</v>
      </c>
      <c r="E265">
        <v>30700.434972544001</v>
      </c>
      <c r="F265">
        <v>232.67</v>
      </c>
      <c r="G265">
        <v>104.986401956924</v>
      </c>
      <c r="H265">
        <v>24.424883452694001</v>
      </c>
      <c r="I265">
        <v>74.803469811661799</v>
      </c>
      <c r="J265">
        <v>9.7958199808087798</v>
      </c>
      <c r="K265">
        <v>185.82482917043001</v>
      </c>
      <c r="L265">
        <v>152.60094035872501</v>
      </c>
      <c r="M265">
        <v>75.946328536927396</v>
      </c>
      <c r="N265">
        <v>2.9543736922363002</v>
      </c>
      <c r="O265">
        <v>4.8652598100313798</v>
      </c>
      <c r="P265">
        <v>165.90857142857101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633</v>
      </c>
      <c r="E266">
        <v>30650.160724295001</v>
      </c>
      <c r="F266">
        <v>1261.8499999999999</v>
      </c>
      <c r="G266">
        <v>-29.120533451222499</v>
      </c>
      <c r="H266">
        <v>8.8247781838690695</v>
      </c>
      <c r="I266">
        <v>18.454376359912199</v>
      </c>
      <c r="J266">
        <v>-2.26529244498396</v>
      </c>
      <c r="K266">
        <v>1164.0883403790001</v>
      </c>
      <c r="L266">
        <v>1119.6785847138799</v>
      </c>
      <c r="M266">
        <v>59.8042885141829</v>
      </c>
      <c r="N266">
        <v>1.3326002744773799</v>
      </c>
      <c r="O266">
        <v>17.914173633950099</v>
      </c>
      <c r="P266">
        <v>42.4129563794368</v>
      </c>
      <c r="Q266">
        <v>1.6392775005012E-2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538</v>
      </c>
      <c r="E267">
        <v>30505.644730799999</v>
      </c>
      <c r="F267">
        <v>69</v>
      </c>
      <c r="G267">
        <v>-18.837205590339501</v>
      </c>
      <c r="H267">
        <v>-7.0269366107726903</v>
      </c>
      <c r="I267">
        <v>-6.9410579239064703</v>
      </c>
      <c r="J267">
        <v>-1.3837399813743201</v>
      </c>
      <c r="K267">
        <v>71.124514366278405</v>
      </c>
      <c r="L267">
        <v>68.320431246140004</v>
      </c>
      <c r="M267">
        <v>32.410892109172401</v>
      </c>
      <c r="N267">
        <v>0.39258988164946801</v>
      </c>
      <c r="O267">
        <v>15.9420289855072</v>
      </c>
      <c r="P267">
        <v>19.273984442523702</v>
      </c>
      <c r="Q267">
        <v>3.3925970037538999E-2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638</v>
      </c>
      <c r="E268">
        <v>30393.5649486</v>
      </c>
      <c r="F268">
        <v>314.3</v>
      </c>
      <c r="G268">
        <v>76.114101249998498</v>
      </c>
      <c r="H268">
        <v>-2.0312507748177602</v>
      </c>
      <c r="I268">
        <v>9.0559016454322805</v>
      </c>
      <c r="J268">
        <v>-3.4783055317152001</v>
      </c>
      <c r="K268">
        <v>319.07142240002599</v>
      </c>
      <c r="L268">
        <v>290.46024467539701</v>
      </c>
      <c r="M268">
        <v>48.685426233710302</v>
      </c>
      <c r="N268">
        <v>0.782920663745306</v>
      </c>
      <c r="O268">
        <v>32.293986636970999</v>
      </c>
      <c r="P268">
        <v>131.69922594913299</v>
      </c>
      <c r="Q268">
        <v>0.105265260083617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54</v>
      </c>
      <c r="E269">
        <v>30173.584234679998</v>
      </c>
      <c r="F269">
        <v>1185.3</v>
      </c>
      <c r="G269">
        <v>103.862455653853</v>
      </c>
      <c r="H269">
        <v>25.056625694450201</v>
      </c>
      <c r="I269">
        <v>67.624377485291504</v>
      </c>
      <c r="J269">
        <v>5.22433124723681</v>
      </c>
      <c r="K269">
        <v>996.09494445678001</v>
      </c>
      <c r="L269">
        <v>778.985806399014</v>
      </c>
      <c r="M269">
        <v>76.224618568666401</v>
      </c>
      <c r="N269">
        <v>0.78557950909131402</v>
      </c>
      <c r="O269">
        <v>6.0491014932928504</v>
      </c>
      <c r="P269">
        <v>133.78698224851999</v>
      </c>
      <c r="Q269">
        <v>9.6537570053355004E-2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269</v>
      </c>
      <c r="E270">
        <v>30039.710150520001</v>
      </c>
      <c r="F270">
        <v>1118.5999999999999</v>
      </c>
      <c r="G270">
        <v>38.314526052201799</v>
      </c>
      <c r="H270">
        <v>-4.94604400268343</v>
      </c>
      <c r="I270">
        <v>-20.893615448903201</v>
      </c>
      <c r="J270">
        <v>-5.0468258195100901</v>
      </c>
      <c r="K270">
        <v>1160.04009563975</v>
      </c>
      <c r="L270">
        <v>1136.4065789445899</v>
      </c>
      <c r="M270">
        <v>48.924155285163401</v>
      </c>
      <c r="N270">
        <v>1.3965755735902701</v>
      </c>
      <c r="O270">
        <v>35.338816377614798</v>
      </c>
      <c r="P270">
        <v>65.718518518518493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335</v>
      </c>
      <c r="E271">
        <v>29538.6784128</v>
      </c>
      <c r="F271">
        <v>459</v>
      </c>
      <c r="G271">
        <v>22.963320596627799</v>
      </c>
      <c r="H271">
        <v>1.1695248366467501</v>
      </c>
      <c r="I271">
        <v>46.819914282541298</v>
      </c>
      <c r="J271">
        <v>-2.9255366878427398</v>
      </c>
      <c r="K271">
        <v>442.860635258667</v>
      </c>
      <c r="L271">
        <v>375.65976975615399</v>
      </c>
      <c r="M271">
        <v>45.464617466606697</v>
      </c>
      <c r="N271">
        <v>0.63908506077394001</v>
      </c>
      <c r="O271">
        <v>5.44662309368191</v>
      </c>
      <c r="P271">
        <v>75.693779904306197</v>
      </c>
      <c r="Q271">
        <v>-4.5980856409985997E-2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276</v>
      </c>
      <c r="E272">
        <v>29529.461741759998</v>
      </c>
      <c r="F272">
        <v>591.6</v>
      </c>
      <c r="G272">
        <v>10.673755254797101</v>
      </c>
      <c r="H272">
        <v>8.3175218887894307</v>
      </c>
      <c r="I272">
        <v>56.354832590271798</v>
      </c>
      <c r="J272">
        <v>9.9718060512739495</v>
      </c>
      <c r="K272">
        <v>518.93738677954696</v>
      </c>
      <c r="L272">
        <v>458.71364756406302</v>
      </c>
      <c r="M272">
        <v>68.874781182116195</v>
      </c>
      <c r="N272">
        <v>1.69578086566141</v>
      </c>
      <c r="O272">
        <v>6.2035158891142501</v>
      </c>
      <c r="P272">
        <v>76.019041951800006</v>
      </c>
      <c r="Q272">
        <v>2.7265458508220999E-2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443</v>
      </c>
      <c r="E273">
        <v>29380.455000000002</v>
      </c>
      <c r="F273">
        <v>837.05</v>
      </c>
      <c r="G273">
        <v>119.13111278181501</v>
      </c>
      <c r="H273">
        <v>8.5734954637175402</v>
      </c>
      <c r="I273">
        <v>95.645232500207598</v>
      </c>
      <c r="J273">
        <v>-0.79268580817314804</v>
      </c>
      <c r="K273">
        <v>797.13184687980299</v>
      </c>
      <c r="L273">
        <v>632.660860541754</v>
      </c>
      <c r="M273">
        <v>58.899455806722003</v>
      </c>
      <c r="N273">
        <v>0.73845551984050295</v>
      </c>
      <c r="O273">
        <v>15.8831611014873</v>
      </c>
      <c r="P273">
        <v>198.94642857142799</v>
      </c>
      <c r="Q273">
        <v>0.123877774199569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378</v>
      </c>
      <c r="E274">
        <v>29346.2872341599</v>
      </c>
      <c r="F274">
        <v>6529.8</v>
      </c>
      <c r="G274">
        <v>-1.2719599013407601</v>
      </c>
      <c r="H274">
        <v>-5.9053689560226701</v>
      </c>
      <c r="I274">
        <v>9.8581463631676503</v>
      </c>
      <c r="J274">
        <v>-1.40972627100148</v>
      </c>
      <c r="K274">
        <v>6384.70848962129</v>
      </c>
      <c r="L274">
        <v>5881.1002474857196</v>
      </c>
      <c r="M274">
        <v>62.3189948327704</v>
      </c>
      <c r="N274">
        <v>0.96246878316180795</v>
      </c>
      <c r="O274">
        <v>10.215473674538201</v>
      </c>
      <c r="P274">
        <v>35.672879137318397</v>
      </c>
      <c r="Q274">
        <v>-1.2648135362832E-2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54</v>
      </c>
      <c r="E275">
        <v>29247.372330679998</v>
      </c>
      <c r="F275">
        <v>1883.35</v>
      </c>
      <c r="G275">
        <v>1.82802816751682</v>
      </c>
      <c r="H275">
        <v>-7.7348720119187497</v>
      </c>
      <c r="I275">
        <v>5.2813290756684097</v>
      </c>
      <c r="J275">
        <v>-4.29514195880403</v>
      </c>
      <c r="K275">
        <v>1890.3264628227701</v>
      </c>
      <c r="L275">
        <v>1721.4590876677401</v>
      </c>
      <c r="M275">
        <v>36.058424825434898</v>
      </c>
      <c r="N275">
        <v>0.81701906970762495</v>
      </c>
      <c r="O275">
        <v>7.7866567552499601</v>
      </c>
      <c r="P275">
        <v>51.339949375225899</v>
      </c>
      <c r="Q275">
        <v>8.7458537050322999E-2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258</v>
      </c>
      <c r="E276">
        <v>29014.38329328</v>
      </c>
      <c r="F276">
        <v>1524.6</v>
      </c>
      <c r="G276">
        <v>0.94183960872686601</v>
      </c>
      <c r="H276">
        <v>-2.83384129685165</v>
      </c>
      <c r="I276">
        <v>27.6868545834439</v>
      </c>
      <c r="J276">
        <v>0.36199852113183301</v>
      </c>
      <c r="K276">
        <v>1576.76694897275</v>
      </c>
      <c r="L276">
        <v>1432.7104383687299</v>
      </c>
      <c r="M276">
        <v>47.617169908213597</v>
      </c>
      <c r="N276">
        <v>0.48115492204124899</v>
      </c>
      <c r="O276">
        <v>20.762823035550301</v>
      </c>
      <c r="P276">
        <v>48.654446177847099</v>
      </c>
      <c r="Q276">
        <v>5.7289373262284997E-2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171</v>
      </c>
      <c r="E277">
        <v>28997.421682215001</v>
      </c>
      <c r="F277">
        <v>8898.9500000000007</v>
      </c>
      <c r="G277">
        <v>24.780892451502002</v>
      </c>
      <c r="H277">
        <v>6.3066163501207599</v>
      </c>
      <c r="I277">
        <v>22.558283286019599</v>
      </c>
      <c r="J277">
        <v>-2.2370842750756101</v>
      </c>
      <c r="K277">
        <v>8241.8152482103396</v>
      </c>
      <c r="L277">
        <v>7186.2079422229399</v>
      </c>
      <c r="M277">
        <v>54.341360289566701</v>
      </c>
      <c r="N277">
        <v>1.7329171460194699</v>
      </c>
      <c r="O277">
        <v>6.6979812225037696</v>
      </c>
      <c r="P277">
        <v>54.227902946273801</v>
      </c>
      <c r="Q277">
        <v>2.6526066365286E-2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633</v>
      </c>
      <c r="E278">
        <v>28886.701140000001</v>
      </c>
      <c r="F278">
        <v>845.1</v>
      </c>
      <c r="G278">
        <v>-16.884099495528599</v>
      </c>
      <c r="H278">
        <v>-10.345696510908599</v>
      </c>
      <c r="I278">
        <v>-6.0478197026711102</v>
      </c>
      <c r="J278">
        <v>-0.50699402157248796</v>
      </c>
      <c r="K278">
        <v>859.55638536230697</v>
      </c>
      <c r="L278">
        <v>818.89530796683698</v>
      </c>
      <c r="M278">
        <v>43.3415496196913</v>
      </c>
      <c r="N278">
        <v>0.46237243734360001</v>
      </c>
      <c r="O278">
        <v>19.423736835877399</v>
      </c>
      <c r="P278">
        <v>19.028169014084501</v>
      </c>
      <c r="Q278">
        <v>6.5172466213687996E-2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206</v>
      </c>
      <c r="E279">
        <v>28873.739321699999</v>
      </c>
      <c r="F279">
        <v>1374.1</v>
      </c>
      <c r="G279">
        <v>-19.404978608757499</v>
      </c>
      <c r="H279">
        <v>-3.0621523148716099</v>
      </c>
      <c r="I279">
        <v>15.876929672167201</v>
      </c>
      <c r="J279">
        <v>0.82036822777639096</v>
      </c>
      <c r="K279">
        <v>1351.4583841802901</v>
      </c>
      <c r="L279">
        <v>1255.2853343110301</v>
      </c>
      <c r="M279">
        <v>55.397012816258602</v>
      </c>
      <c r="N279">
        <v>0.47820010979798599</v>
      </c>
      <c r="O279">
        <v>9.5953715159013306</v>
      </c>
      <c r="P279">
        <v>36.992173869697403</v>
      </c>
      <c r="Q279">
        <v>3.2482202373545002E-2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553</v>
      </c>
      <c r="E280">
        <v>28807.485029899999</v>
      </c>
      <c r="F280">
        <v>1109</v>
      </c>
      <c r="G280">
        <v>39.0427156865941</v>
      </c>
      <c r="H280">
        <v>30.885256810324599</v>
      </c>
      <c r="I280">
        <v>54.081122292501398</v>
      </c>
      <c r="J280">
        <v>4.3118332412168003</v>
      </c>
      <c r="K280">
        <v>893.69460828571096</v>
      </c>
      <c r="L280">
        <v>784.07472631144196</v>
      </c>
      <c r="M280">
        <v>77.8040634097771</v>
      </c>
      <c r="N280">
        <v>1.63596430688589</v>
      </c>
      <c r="O280">
        <v>2.2497745716862001</v>
      </c>
      <c r="P280">
        <v>83.609271523178805</v>
      </c>
      <c r="Q280">
        <v>7.2511471818997003E-2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550</v>
      </c>
      <c r="E281">
        <v>28805.424999999999</v>
      </c>
      <c r="F281">
        <v>1378.25</v>
      </c>
      <c r="G281">
        <v>79.677491381707597</v>
      </c>
      <c r="H281">
        <v>0.68790002455004595</v>
      </c>
      <c r="I281">
        <v>38.838080353931602</v>
      </c>
      <c r="J281">
        <v>-5.7471557880165198</v>
      </c>
      <c r="K281">
        <v>1306.15054726331</v>
      </c>
      <c r="L281">
        <v>1066.70438012095</v>
      </c>
      <c r="M281">
        <v>42.976268360685701</v>
      </c>
      <c r="N281">
        <v>0.51533213592706395</v>
      </c>
      <c r="O281">
        <v>20.761835661164501</v>
      </c>
      <c r="P281">
        <v>118.42313787638599</v>
      </c>
      <c r="Q281">
        <v>8.0468053311889998E-2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163</v>
      </c>
      <c r="E282">
        <v>28752.269941800001</v>
      </c>
      <c r="F282">
        <v>6642.45</v>
      </c>
      <c r="G282">
        <v>112.608695499763</v>
      </c>
      <c r="H282">
        <v>-12.496190378100501</v>
      </c>
      <c r="I282">
        <v>89.939765142978004</v>
      </c>
      <c r="J282">
        <v>-9.0537439219516694E-2</v>
      </c>
      <c r="K282">
        <v>6234.6579388705104</v>
      </c>
      <c r="L282">
        <v>4679.1059379319404</v>
      </c>
      <c r="M282">
        <v>46.478674862668498</v>
      </c>
      <c r="N282">
        <v>0.37030720693331298</v>
      </c>
      <c r="O282">
        <v>19.683249403457999</v>
      </c>
      <c r="P282">
        <v>173.35185185185099</v>
      </c>
      <c r="Q282">
        <v>6.6895664011931005E-2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258</v>
      </c>
      <c r="E283">
        <v>28743.334823419998</v>
      </c>
      <c r="F283">
        <v>3821.3</v>
      </c>
      <c r="G283">
        <v>-6.0049463927960103</v>
      </c>
      <c r="H283">
        <v>-9.7122283134221892</v>
      </c>
      <c r="I283">
        <v>36.651004870879902</v>
      </c>
      <c r="J283">
        <v>-4.0917686708981504</v>
      </c>
      <c r="K283">
        <v>3878.4242037613599</v>
      </c>
      <c r="L283">
        <v>3605.1474749844501</v>
      </c>
      <c r="M283">
        <v>57.338895707134</v>
      </c>
      <c r="N283">
        <v>0.66072817074446299</v>
      </c>
      <c r="O283">
        <v>26.080129798759501</v>
      </c>
      <c r="P283">
        <v>51.368587839176001</v>
      </c>
      <c r="Q283">
        <v>8.7512730202071995E-2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54</v>
      </c>
      <c r="E284">
        <v>28529.515642949998</v>
      </c>
      <c r="F284">
        <v>1592.85</v>
      </c>
      <c r="G284">
        <v>67.463889837541998</v>
      </c>
      <c r="H284">
        <v>6.5150688483448702</v>
      </c>
      <c r="I284">
        <v>50.898024414995902</v>
      </c>
      <c r="J284">
        <v>0.706993791403145</v>
      </c>
      <c r="K284">
        <v>1415.0077898992599</v>
      </c>
      <c r="L284">
        <v>1126.1957919199201</v>
      </c>
      <c r="M284">
        <v>72.787366642133307</v>
      </c>
      <c r="N284">
        <v>0.84442311657174396</v>
      </c>
      <c r="O284">
        <v>2.8973224095175398</v>
      </c>
      <c r="P284">
        <v>119.946147473073</v>
      </c>
      <c r="Q284">
        <v>4.8677256187236999E-2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269</v>
      </c>
      <c r="E285">
        <v>28437.599300000002</v>
      </c>
      <c r="F285">
        <v>3416.8</v>
      </c>
      <c r="G285">
        <v>27.909529349233601</v>
      </c>
      <c r="H285">
        <v>2.5759991683531598</v>
      </c>
      <c r="I285">
        <v>49.548135712396501</v>
      </c>
      <c r="J285">
        <v>-0.68683713499601096</v>
      </c>
      <c r="K285">
        <v>3178.55955451615</v>
      </c>
      <c r="L285">
        <v>2747.93066279809</v>
      </c>
      <c r="M285">
        <v>69.535467718598596</v>
      </c>
      <c r="N285">
        <v>0.64781067496502998</v>
      </c>
      <c r="O285">
        <v>1.2467806134394701</v>
      </c>
      <c r="P285">
        <v>75.788444718835194</v>
      </c>
      <c r="Q285">
        <v>-4.3335750827201001E-2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675</v>
      </c>
      <c r="E286">
        <v>28005.049808009899</v>
      </c>
      <c r="F286">
        <v>291.45</v>
      </c>
      <c r="G286">
        <v>47.272413876323299</v>
      </c>
      <c r="H286">
        <v>-2.87847799322881</v>
      </c>
      <c r="I286">
        <v>-2.1951269011745</v>
      </c>
      <c r="J286">
        <v>-2.6465808179662398</v>
      </c>
      <c r="K286">
        <v>297.35962728749797</v>
      </c>
      <c r="L286">
        <v>279.45733818872498</v>
      </c>
      <c r="M286">
        <v>44.940180613865301</v>
      </c>
      <c r="N286">
        <v>0.60414002847005999</v>
      </c>
      <c r="O286">
        <v>31.8579516212043</v>
      </c>
      <c r="P286">
        <v>88.0322580645161</v>
      </c>
      <c r="Q286">
        <v>8.1654441675645006E-2</v>
      </c>
    </row>
    <row r="287" spans="1:17" hidden="1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54</v>
      </c>
      <c r="E287">
        <v>27973.594424700001</v>
      </c>
      <c r="F287">
        <v>6114.75</v>
      </c>
      <c r="G287">
        <v>32.180140521536302</v>
      </c>
      <c r="H287">
        <v>0.33340375132436001</v>
      </c>
      <c r="I287">
        <v>28.075692279087502</v>
      </c>
      <c r="J287">
        <v>-2.6247494474337301</v>
      </c>
      <c r="K287">
        <v>5647.6764930855798</v>
      </c>
      <c r="L287">
        <v>4845.8783214473797</v>
      </c>
      <c r="M287">
        <v>57.589327604302497</v>
      </c>
      <c r="N287">
        <v>1.3255987383911201</v>
      </c>
      <c r="O287">
        <v>5.5014514084794799</v>
      </c>
      <c r="P287">
        <v>60.829826407154101</v>
      </c>
      <c r="Q287">
        <v>-5.7867603128881E-2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269</v>
      </c>
      <c r="E288">
        <v>27833.816887575002</v>
      </c>
      <c r="F288">
        <v>1370.45</v>
      </c>
      <c r="G288">
        <v>4.8117086872433301</v>
      </c>
      <c r="H288">
        <v>5.4396309284460296</v>
      </c>
      <c r="I288">
        <v>-3.6242274351378798</v>
      </c>
      <c r="J288">
        <v>2.0609656012288098</v>
      </c>
      <c r="K288">
        <v>1265.1521387719299</v>
      </c>
      <c r="L288">
        <v>1214.7200399354499</v>
      </c>
      <c r="M288">
        <v>70.926139108779594</v>
      </c>
      <c r="N288">
        <v>1.1341328395015</v>
      </c>
      <c r="O288">
        <v>5.43252216425262</v>
      </c>
      <c r="P288">
        <v>39.848971886320697</v>
      </c>
      <c r="Q288">
        <v>0.11999356742259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276</v>
      </c>
      <c r="E289">
        <v>27819.99650352</v>
      </c>
      <c r="F289">
        <v>563.54999999999995</v>
      </c>
      <c r="G289">
        <v>115.869467047367</v>
      </c>
      <c r="H289">
        <v>14.3548206523368</v>
      </c>
      <c r="I289">
        <v>73.338865714384696</v>
      </c>
      <c r="J289">
        <v>2.0838625138778402</v>
      </c>
      <c r="K289">
        <v>477.53877571522202</v>
      </c>
      <c r="L289">
        <v>375.70735834859198</v>
      </c>
      <c r="M289">
        <v>79.498104072833996</v>
      </c>
      <c r="N289">
        <v>1.1945652898627499</v>
      </c>
      <c r="O289">
        <v>2.6528258362168402</v>
      </c>
      <c r="P289">
        <v>151.58482142857099</v>
      </c>
      <c r="Q289">
        <v>0.235212632496826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54</v>
      </c>
      <c r="E290">
        <v>27348.85620265</v>
      </c>
      <c r="F290">
        <v>507.25</v>
      </c>
      <c r="G290">
        <v>5.0742872206854797</v>
      </c>
      <c r="H290">
        <v>14.284197351081099</v>
      </c>
      <c r="I290">
        <v>8.8397625661259092</v>
      </c>
      <c r="J290">
        <v>5.7476310211891404</v>
      </c>
      <c r="K290">
        <v>457.16311346019899</v>
      </c>
      <c r="L290">
        <v>429.47785739815401</v>
      </c>
      <c r="M290">
        <v>81.5513788860669</v>
      </c>
      <c r="N290">
        <v>1.35912375306836</v>
      </c>
      <c r="O290">
        <v>2.1192705766387401</v>
      </c>
      <c r="P290">
        <v>45.177447052089299</v>
      </c>
      <c r="Q290">
        <v>-6.6171015394935001E-2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531</v>
      </c>
      <c r="E291">
        <v>27341.460824549999</v>
      </c>
      <c r="F291">
        <v>843.9</v>
      </c>
      <c r="G291">
        <v>5.3991780611164897</v>
      </c>
      <c r="H291">
        <v>6.1312186904733004</v>
      </c>
      <c r="I291">
        <v>-1.68711213053599</v>
      </c>
      <c r="J291">
        <v>-0.70495869636809405</v>
      </c>
      <c r="K291">
        <v>795.88680189773299</v>
      </c>
      <c r="L291">
        <v>743.05027023670198</v>
      </c>
      <c r="M291">
        <v>65.369016186936605</v>
      </c>
      <c r="N291">
        <v>0.50438345471785995</v>
      </c>
      <c r="O291">
        <v>4.6214006398862502</v>
      </c>
      <c r="P291">
        <v>38.833593814263303</v>
      </c>
      <c r="Q291">
        <v>-1.7732864442330999E-2</v>
      </c>
    </row>
    <row r="292" spans="1:17" hidden="1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121</v>
      </c>
      <c r="E292">
        <v>27300.081595985001</v>
      </c>
      <c r="F292">
        <v>1224.8499999999999</v>
      </c>
      <c r="G292">
        <v>-25.1375178187558</v>
      </c>
      <c r="H292">
        <v>-1.65556761419881</v>
      </c>
      <c r="I292">
        <v>-2.54689264607096</v>
      </c>
      <c r="J292">
        <v>-7.0614260308607397</v>
      </c>
      <c r="K292">
        <v>1229.46346130999</v>
      </c>
      <c r="L292">
        <v>1133.07275368346</v>
      </c>
      <c r="M292">
        <v>32.357009708736797</v>
      </c>
      <c r="N292">
        <v>0.305261646205299</v>
      </c>
      <c r="O292">
        <v>14.299710168592</v>
      </c>
      <c r="P292">
        <v>27.595187249335801</v>
      </c>
      <c r="Q292">
        <v>-5.8844013369859997E-2</v>
      </c>
    </row>
    <row r="293" spans="1:17" hidden="1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54</v>
      </c>
      <c r="E293">
        <v>27271.7636043399</v>
      </c>
      <c r="F293">
        <v>1442.2</v>
      </c>
      <c r="G293">
        <v>-20.877239139797702</v>
      </c>
      <c r="H293">
        <v>7.3986271991306198</v>
      </c>
      <c r="I293">
        <v>-7.5591595369915501</v>
      </c>
      <c r="J293">
        <v>-0.25027497360294998</v>
      </c>
      <c r="M293">
        <v>72.882430037643303</v>
      </c>
      <c r="O293">
        <v>1.51157953127165</v>
      </c>
      <c r="P293">
        <v>17.730612244897902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258</v>
      </c>
      <c r="E294">
        <v>27271.443200000002</v>
      </c>
      <c r="F294">
        <v>2463.1</v>
      </c>
      <c r="G294">
        <v>-12.6402836879583</v>
      </c>
      <c r="H294">
        <v>-2.5439389420186602</v>
      </c>
      <c r="I294">
        <v>12.8898529760542</v>
      </c>
      <c r="J294">
        <v>-0.64436934859345796</v>
      </c>
      <c r="K294">
        <v>2495.7637286415402</v>
      </c>
      <c r="L294">
        <v>2364.5084399551802</v>
      </c>
      <c r="M294">
        <v>51.850474777617002</v>
      </c>
      <c r="N294">
        <v>0.95049567417459002</v>
      </c>
      <c r="O294">
        <v>20.1737647679753</v>
      </c>
      <c r="P294">
        <v>31.351322525597201</v>
      </c>
      <c r="Q294">
        <v>5.0760096200594997E-2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251</v>
      </c>
      <c r="E295">
        <v>27070.26810175</v>
      </c>
      <c r="F295">
        <v>2023.75</v>
      </c>
      <c r="G295">
        <v>39.864496669406698</v>
      </c>
      <c r="H295">
        <v>15.356286171092201</v>
      </c>
      <c r="I295">
        <v>17.559531958254698</v>
      </c>
      <c r="J295">
        <v>-0.68153843381446899</v>
      </c>
      <c r="K295">
        <v>1815.7198877359799</v>
      </c>
      <c r="L295">
        <v>1660.19987876452</v>
      </c>
      <c r="M295">
        <v>77.509456723984698</v>
      </c>
      <c r="N295">
        <v>2.2323042213310198</v>
      </c>
      <c r="O295">
        <v>2.2359481161210599</v>
      </c>
      <c r="P295">
        <v>77.327491785323105</v>
      </c>
      <c r="Q295">
        <v>9.3503350343070002E-2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-</v>
      </c>
      <c r="D296" t="s">
        <v>438</v>
      </c>
      <c r="E296">
        <v>27051.656940000001</v>
      </c>
      <c r="F296">
        <v>3859.45</v>
      </c>
      <c r="G296">
        <v>13.837326014642599</v>
      </c>
      <c r="H296">
        <v>2.74403403522069</v>
      </c>
      <c r="I296">
        <v>29.209494567501402</v>
      </c>
      <c r="J296">
        <v>2.0305749256269801</v>
      </c>
      <c r="K296">
        <v>3609.94995481868</v>
      </c>
      <c r="L296">
        <v>3288.3369122292202</v>
      </c>
      <c r="M296">
        <v>83.427256615031595</v>
      </c>
      <c r="N296">
        <v>1.0311525234346799</v>
      </c>
      <c r="O296">
        <v>2.0559924341551201</v>
      </c>
      <c r="P296">
        <v>53.753759735473899</v>
      </c>
      <c r="Q296">
        <v>0.11808746527479801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-</v>
      </c>
      <c r="D297" t="s">
        <v>258</v>
      </c>
      <c r="E297">
        <v>26855.690260859999</v>
      </c>
      <c r="F297">
        <v>5432.2</v>
      </c>
      <c r="G297">
        <v>-23.978289254356699</v>
      </c>
      <c r="H297">
        <v>-2.8950489778078099</v>
      </c>
      <c r="I297">
        <v>17.3072690958072</v>
      </c>
      <c r="J297">
        <v>7.7304433160447203E-2</v>
      </c>
      <c r="K297">
        <v>5468.0832354948598</v>
      </c>
      <c r="L297">
        <v>5259.6004260208601</v>
      </c>
      <c r="M297">
        <v>65.856287691236005</v>
      </c>
      <c r="N297">
        <v>0.841974608627999</v>
      </c>
      <c r="O297">
        <v>35.304296601745101</v>
      </c>
      <c r="P297">
        <v>34.9782581687166</v>
      </c>
      <c r="Q297">
        <v>5.9979583605761E-2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-</v>
      </c>
      <c r="D298" t="s">
        <v>550</v>
      </c>
      <c r="E298">
        <v>26843.85558639</v>
      </c>
      <c r="F298">
        <v>5273.55</v>
      </c>
      <c r="G298">
        <v>178.884953388067</v>
      </c>
      <c r="H298">
        <v>16.629298463069901</v>
      </c>
      <c r="I298">
        <v>39.348814575452799</v>
      </c>
      <c r="J298">
        <v>-2.31733672793239</v>
      </c>
      <c r="K298">
        <v>4624.2947640351204</v>
      </c>
      <c r="L298">
        <v>3752.2643330957699</v>
      </c>
      <c r="M298">
        <v>65.697926667122303</v>
      </c>
      <c r="N298">
        <v>0.72332870852722198</v>
      </c>
      <c r="O298">
        <v>2.8187843103791401</v>
      </c>
      <c r="P298">
        <v>209.844300822561</v>
      </c>
      <c r="Q298">
        <v>0.13866716012288999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Row],[Ticker]],[1]!Table1[[Symbol]:[Industry]],2,FALSE),"-")</f>
        <v>-</v>
      </c>
      <c r="D299" t="s">
        <v>335</v>
      </c>
      <c r="E299">
        <v>26782.643313</v>
      </c>
      <c r="F299">
        <v>2111</v>
      </c>
      <c r="G299">
        <v>-1.2849955441206899</v>
      </c>
      <c r="H299">
        <v>-2.1629752196146401</v>
      </c>
      <c r="I299">
        <v>54.685137025346002</v>
      </c>
      <c r="J299">
        <v>-5.3454030625317097</v>
      </c>
      <c r="K299">
        <v>2044.3719686864299</v>
      </c>
      <c r="L299">
        <v>1727.0247811545701</v>
      </c>
      <c r="M299">
        <v>40.225466284313299</v>
      </c>
      <c r="N299">
        <v>1.0207598336820001</v>
      </c>
      <c r="O299">
        <v>8.0056845097110401</v>
      </c>
      <c r="P299">
        <v>77.978248039794295</v>
      </c>
      <c r="Q299">
        <v>-5.7974446514025002E-2</v>
      </c>
    </row>
    <row r="300" spans="1:17" hidden="1" x14ac:dyDescent="0.3">
      <c r="A300" t="s">
        <v>702</v>
      </c>
      <c r="B300" t="s">
        <v>703</v>
      </c>
      <c r="C300" t="str">
        <f>IFERROR(VLOOKUP(Table1[[#This Row],[Ticker]],[1]!Table1[[Symbol]:[Industry]],2,FALSE),"-")</f>
        <v>-</v>
      </c>
      <c r="D300" t="s">
        <v>704</v>
      </c>
      <c r="E300">
        <v>26625.558964200001</v>
      </c>
      <c r="F300">
        <v>1170.75</v>
      </c>
      <c r="G300">
        <v>142.64613349469201</v>
      </c>
      <c r="H300">
        <v>-4.3939400150209398</v>
      </c>
      <c r="I300">
        <v>76.727216282866607</v>
      </c>
      <c r="J300">
        <v>-3.6819025435468702</v>
      </c>
      <c r="K300">
        <v>1155.6046280865301</v>
      </c>
      <c r="M300">
        <v>50.154615725611301</v>
      </c>
      <c r="N300">
        <v>0.418382132989287</v>
      </c>
      <c r="O300">
        <v>23.847960708947198</v>
      </c>
      <c r="P300">
        <v>218.13858695652101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163</v>
      </c>
      <c r="E301">
        <v>26587.638953469999</v>
      </c>
      <c r="F301">
        <v>1043.6500000000001</v>
      </c>
      <c r="G301">
        <v>-27.2218790408239</v>
      </c>
      <c r="H301">
        <v>-5.3833420091472197</v>
      </c>
      <c r="I301">
        <v>-22.413530102828801</v>
      </c>
      <c r="J301">
        <v>-5.1815670218254102</v>
      </c>
      <c r="K301">
        <v>1068.84531495588</v>
      </c>
      <c r="L301">
        <v>1060.1951572964299</v>
      </c>
      <c r="M301">
        <v>40.241374659835699</v>
      </c>
      <c r="N301">
        <v>0.75764598703480002</v>
      </c>
      <c r="O301">
        <v>29.2578929717817</v>
      </c>
      <c r="P301">
        <v>11.8595927116827</v>
      </c>
      <c r="Q301">
        <v>8.6560552451520004E-3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57</v>
      </c>
      <c r="E302">
        <v>25848.623384999999</v>
      </c>
      <c r="F302">
        <v>195</v>
      </c>
      <c r="G302">
        <v>100.02047320070101</v>
      </c>
      <c r="H302">
        <v>7.2114483520566202</v>
      </c>
      <c r="I302">
        <v>48.898140349929498</v>
      </c>
      <c r="J302">
        <v>-1.2772018048917599</v>
      </c>
      <c r="K302">
        <v>180.602890443186</v>
      </c>
      <c r="L302">
        <v>147.94578827741199</v>
      </c>
      <c r="M302">
        <v>54.232942848348799</v>
      </c>
      <c r="N302">
        <v>0.709867747819384</v>
      </c>
      <c r="O302">
        <v>7.6923076923076801</v>
      </c>
      <c r="P302">
        <v>136.938031591737</v>
      </c>
      <c r="Q302">
        <v>8.7579021160643006E-2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276</v>
      </c>
      <c r="E303">
        <v>25766.638103199999</v>
      </c>
      <c r="F303">
        <v>260.5</v>
      </c>
      <c r="G303">
        <v>49.5626461149959</v>
      </c>
      <c r="H303">
        <v>-4.1032520913983701</v>
      </c>
      <c r="I303">
        <v>14.0264822244034</v>
      </c>
      <c r="J303">
        <v>-7.19781953229844</v>
      </c>
      <c r="K303">
        <v>252.67685590767601</v>
      </c>
      <c r="L303">
        <v>211.89414062056099</v>
      </c>
      <c r="M303">
        <v>47.110940232396601</v>
      </c>
      <c r="N303">
        <v>0.55890087509962205</v>
      </c>
      <c r="O303">
        <v>9.1746641074855901</v>
      </c>
      <c r="P303">
        <v>96.752265861027098</v>
      </c>
      <c r="Q303">
        <v>6.622250498941E-2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522</v>
      </c>
      <c r="E304">
        <v>25668.39217418</v>
      </c>
      <c r="F304">
        <v>1402.45</v>
      </c>
      <c r="G304">
        <v>87.421435946836795</v>
      </c>
      <c r="H304">
        <v>-13.0652521772064</v>
      </c>
      <c r="I304">
        <v>53.070387148160997</v>
      </c>
      <c r="J304">
        <v>-5.4031710169541798</v>
      </c>
      <c r="K304">
        <v>1489.0928272261101</v>
      </c>
      <c r="L304">
        <v>1190.9927948091999</v>
      </c>
      <c r="M304">
        <v>25.120111309124201</v>
      </c>
      <c r="N304">
        <v>0.33165973067843701</v>
      </c>
      <c r="O304">
        <v>26.631965488965701</v>
      </c>
      <c r="P304">
        <v>134.13188647746199</v>
      </c>
      <c r="Q304">
        <v>7.3150967509449993E-2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25639.680718449999</v>
      </c>
      <c r="F305">
        <v>2531.3000000000002</v>
      </c>
      <c r="G305">
        <v>61.985821763946198</v>
      </c>
      <c r="H305">
        <v>29.849576563756099</v>
      </c>
      <c r="I305">
        <v>60.788517442708603</v>
      </c>
      <c r="J305">
        <v>-0.27182442428598802</v>
      </c>
      <c r="K305">
        <v>2175.90041046945</v>
      </c>
      <c r="L305">
        <v>1798.6091320605101</v>
      </c>
      <c r="M305">
        <v>71.526605609273105</v>
      </c>
      <c r="N305">
        <v>1.13303727666351</v>
      </c>
      <c r="O305">
        <v>6.1351874530873403</v>
      </c>
      <c r="P305">
        <v>102.487800975921</v>
      </c>
      <c r="Q305">
        <v>0.104832459694743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46</v>
      </c>
      <c r="E306">
        <v>25597.003559050001</v>
      </c>
      <c r="F306">
        <v>995.65</v>
      </c>
      <c r="G306">
        <v>22.677863461175399</v>
      </c>
      <c r="H306">
        <v>10.0226203843023</v>
      </c>
      <c r="I306">
        <v>21.737720534496901</v>
      </c>
      <c r="J306">
        <v>0.93447617725281995</v>
      </c>
      <c r="K306">
        <v>887.02318316352205</v>
      </c>
      <c r="L306">
        <v>773.874542370462</v>
      </c>
      <c r="M306">
        <v>69.776156881187802</v>
      </c>
      <c r="N306">
        <v>2.7755259528695002</v>
      </c>
      <c r="O306">
        <v>4.4543765379400497</v>
      </c>
      <c r="P306">
        <v>81.010817198436499</v>
      </c>
      <c r="Q306">
        <v>9.5261097782586998E-2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419</v>
      </c>
      <c r="E307">
        <v>25582.918187499999</v>
      </c>
      <c r="F307">
        <v>1605.95</v>
      </c>
      <c r="G307">
        <v>231.12359634988499</v>
      </c>
      <c r="H307">
        <v>14.300204147813201</v>
      </c>
      <c r="I307">
        <v>107.627082861516</v>
      </c>
      <c r="J307">
        <v>-6.3564773625307396</v>
      </c>
      <c r="K307">
        <v>1390.5975741365201</v>
      </c>
      <c r="L307">
        <v>1012.30488791343</v>
      </c>
      <c r="M307">
        <v>82.705186395898394</v>
      </c>
      <c r="N307">
        <v>0.44786646241614197</v>
      </c>
      <c r="O307">
        <v>13.9512438120738</v>
      </c>
      <c r="P307">
        <v>317.12987012987003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89</v>
      </c>
      <c r="E308">
        <v>25561.0212909</v>
      </c>
      <c r="F308">
        <v>316.2</v>
      </c>
      <c r="G308">
        <v>-31.2854966330198</v>
      </c>
      <c r="H308">
        <v>2.9822446524460902</v>
      </c>
      <c r="I308">
        <v>2.9663314949858601</v>
      </c>
      <c r="J308">
        <v>1.96106888423237</v>
      </c>
      <c r="K308">
        <v>294.29649021558203</v>
      </c>
      <c r="L308">
        <v>293.32762312683502</v>
      </c>
      <c r="M308">
        <v>76.993246582166407</v>
      </c>
      <c r="N308">
        <v>1.1296968892869099</v>
      </c>
      <c r="O308">
        <v>12.9981024667931</v>
      </c>
      <c r="P308">
        <v>25.5509231685526</v>
      </c>
      <c r="Q308">
        <v>-8.8906765670263996E-2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419</v>
      </c>
      <c r="E309">
        <v>24452.207235675</v>
      </c>
      <c r="F309">
        <v>6864.75</v>
      </c>
      <c r="G309">
        <v>135.77787442945899</v>
      </c>
      <c r="H309">
        <v>3.91436828528124</v>
      </c>
      <c r="I309">
        <v>64.577726090986005</v>
      </c>
      <c r="J309">
        <v>0.34248942412428202</v>
      </c>
      <c r="K309">
        <v>6066.4033355416004</v>
      </c>
      <c r="L309">
        <v>4716.0093194292203</v>
      </c>
      <c r="M309">
        <v>68.072747062911702</v>
      </c>
      <c r="N309">
        <v>0.90613554254686801</v>
      </c>
      <c r="O309">
        <v>1.9388907097854999</v>
      </c>
      <c r="P309">
        <v>226.892857142857</v>
      </c>
    </row>
    <row r="310" spans="1:17" hidden="1" x14ac:dyDescent="0.3">
      <c r="A310" t="s">
        <v>724</v>
      </c>
      <c r="B310" t="s">
        <v>725</v>
      </c>
      <c r="C310" t="str">
        <f>IFERROR(VLOOKUP(Table1[[#This Row],[Ticker]],[1]!Table1[[Symbol]:[Industry]],2,FALSE),"-")</f>
        <v>-</v>
      </c>
      <c r="D310" t="s">
        <v>127</v>
      </c>
      <c r="E310">
        <v>24355.625172200002</v>
      </c>
      <c r="F310">
        <v>400.75</v>
      </c>
      <c r="G310">
        <v>40.340090369765299</v>
      </c>
      <c r="H310">
        <v>-9.9272578755157994</v>
      </c>
      <c r="I310">
        <v>-16.706131411421001</v>
      </c>
      <c r="J310">
        <v>-5.8384409833360298</v>
      </c>
      <c r="K310">
        <v>422.809373548221</v>
      </c>
      <c r="L310">
        <v>404.57279662114399</v>
      </c>
      <c r="M310">
        <v>44.526635070018102</v>
      </c>
      <c r="N310">
        <v>0.20737763665648401</v>
      </c>
      <c r="O310">
        <v>44.067373674360503</v>
      </c>
      <c r="P310">
        <v>72.254459488501993</v>
      </c>
      <c r="Q310">
        <v>4.1880407045166997E-2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-</v>
      </c>
      <c r="D311" t="s">
        <v>190</v>
      </c>
      <c r="E311">
        <v>24156.710063439899</v>
      </c>
      <c r="F311">
        <v>428.15</v>
      </c>
      <c r="G311">
        <v>24.704086812013799</v>
      </c>
      <c r="H311">
        <v>26.637175331561799</v>
      </c>
      <c r="I311">
        <v>7.4306724961845996</v>
      </c>
      <c r="J311">
        <v>-5.1737768048301902</v>
      </c>
      <c r="K311">
        <v>369.458182192376</v>
      </c>
      <c r="L311">
        <v>330.98304749197899</v>
      </c>
      <c r="M311">
        <v>56.416553559121098</v>
      </c>
      <c r="N311">
        <v>2.9100798656141298</v>
      </c>
      <c r="O311">
        <v>9.7045428004204108</v>
      </c>
      <c r="P311">
        <v>68.231827111984202</v>
      </c>
      <c r="Q311">
        <v>1.6089051637332E-2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-</v>
      </c>
      <c r="D312" t="s">
        <v>166</v>
      </c>
      <c r="E312">
        <v>24109.374466484998</v>
      </c>
      <c r="F312">
        <v>758.45</v>
      </c>
      <c r="G312">
        <v>62.057688098499803</v>
      </c>
      <c r="H312">
        <v>6.0866548748177802</v>
      </c>
      <c r="I312">
        <v>48.340443310279603</v>
      </c>
      <c r="J312">
        <v>-1.98073478053406</v>
      </c>
      <c r="K312">
        <v>693.92225022210005</v>
      </c>
      <c r="L312">
        <v>566.15212898266702</v>
      </c>
      <c r="M312">
        <v>60.1579557111505</v>
      </c>
      <c r="N312">
        <v>0.51756542714689702</v>
      </c>
      <c r="O312">
        <v>11.2729909684224</v>
      </c>
      <c r="P312">
        <v>143.09294871794799</v>
      </c>
      <c r="Q312">
        <v>0.17217926151671401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-</v>
      </c>
      <c r="D313" t="s">
        <v>419</v>
      </c>
      <c r="E313">
        <v>24005.350793579899</v>
      </c>
      <c r="F313">
        <v>1069.9000000000001</v>
      </c>
      <c r="G313">
        <v>-26.400076505492901</v>
      </c>
      <c r="H313">
        <v>3.7111003330822299</v>
      </c>
      <c r="I313">
        <v>10.7590832138601</v>
      </c>
      <c r="J313">
        <v>-3.0024364503912402</v>
      </c>
      <c r="K313">
        <v>998.76516467099498</v>
      </c>
      <c r="L313">
        <v>940.44693336032503</v>
      </c>
      <c r="M313">
        <v>58.495731252780899</v>
      </c>
      <c r="N313">
        <v>0.58293593337747396</v>
      </c>
      <c r="O313">
        <v>6.1781474904196498</v>
      </c>
      <c r="P313">
        <v>45.248438772739597</v>
      </c>
      <c r="Q313">
        <v>-6.7673419050311004E-2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-</v>
      </c>
      <c r="D314" t="s">
        <v>282</v>
      </c>
      <c r="E314">
        <v>24001.477305159999</v>
      </c>
      <c r="F314">
        <v>383.8</v>
      </c>
      <c r="G314">
        <v>33.833610592906403</v>
      </c>
      <c r="H314">
        <v>-6.6402757535767396</v>
      </c>
      <c r="I314">
        <v>-19.1957500531229</v>
      </c>
      <c r="J314">
        <v>0.90792407047921697</v>
      </c>
      <c r="K314">
        <v>397.88990050982801</v>
      </c>
      <c r="L314">
        <v>378.50235677550597</v>
      </c>
      <c r="M314">
        <v>49.904468243964303</v>
      </c>
      <c r="N314">
        <v>0.86349675149404603</v>
      </c>
      <c r="O314">
        <v>30.849400729546598</v>
      </c>
      <c r="P314">
        <v>86.718559961080004</v>
      </c>
      <c r="Q314">
        <v>0.14884794435617499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Row],[Ticker]],[1]!Table1[[Symbol]:[Industry]],2,FALSE),"-")</f>
        <v>-</v>
      </c>
      <c r="D315" t="s">
        <v>54</v>
      </c>
      <c r="E315">
        <v>23918.783743939999</v>
      </c>
      <c r="F315">
        <v>1216.8499999999999</v>
      </c>
      <c r="G315">
        <v>35.032163082442203</v>
      </c>
      <c r="H315">
        <v>5.7034337177978598</v>
      </c>
      <c r="I315">
        <v>10.454441126636199</v>
      </c>
      <c r="J315">
        <v>9.1734358739503001</v>
      </c>
      <c r="K315">
        <v>1098.4884304639299</v>
      </c>
      <c r="L315">
        <v>970.94269333926502</v>
      </c>
      <c r="M315">
        <v>65.746142310604597</v>
      </c>
      <c r="N315">
        <v>1.33421870270201</v>
      </c>
      <c r="O315">
        <v>5.5964169782635604</v>
      </c>
      <c r="P315">
        <v>72.078059817577596</v>
      </c>
      <c r="Q315">
        <v>3.5128959842696997E-2</v>
      </c>
    </row>
    <row r="316" spans="1:17" x14ac:dyDescent="0.3">
      <c r="A316" t="s">
        <v>736</v>
      </c>
      <c r="B316" t="s">
        <v>737</v>
      </c>
      <c r="C316" t="str">
        <f>IFERROR(VLOOKUP(Table1[[#This Row],[Ticker]],[1]!Table1[[Symbol]:[Industry]],2,FALSE),"-")</f>
        <v>-</v>
      </c>
      <c r="D316" t="s">
        <v>206</v>
      </c>
      <c r="E316">
        <v>23583.799241739998</v>
      </c>
      <c r="F316">
        <v>1994.45</v>
      </c>
      <c r="G316">
        <v>10.432656983830601</v>
      </c>
      <c r="H316">
        <v>2.5479430377942802</v>
      </c>
      <c r="I316">
        <v>-2.4032084803303402</v>
      </c>
      <c r="J316">
        <v>-2.13182629520725</v>
      </c>
      <c r="K316">
        <v>1953.3153285649601</v>
      </c>
      <c r="L316">
        <v>1818.5806861783501</v>
      </c>
      <c r="M316">
        <v>69.541397024147003</v>
      </c>
      <c r="N316">
        <v>0.91666967152929402</v>
      </c>
      <c r="O316">
        <v>21.755371154954901</v>
      </c>
      <c r="P316">
        <v>79.139533839313799</v>
      </c>
      <c r="Q316">
        <v>0.22785750090298301</v>
      </c>
    </row>
    <row r="317" spans="1:17" x14ac:dyDescent="0.3">
      <c r="A317" t="s">
        <v>738</v>
      </c>
      <c r="B317" t="s">
        <v>739</v>
      </c>
      <c r="C317" t="str">
        <f>IFERROR(VLOOKUP(Table1[[#This Row],[Ticker]],[1]!Table1[[Symbol]:[Industry]],2,FALSE),"-")</f>
        <v>-</v>
      </c>
      <c r="D317" t="s">
        <v>163</v>
      </c>
      <c r="E317">
        <v>23535.738947000002</v>
      </c>
      <c r="F317">
        <v>7994</v>
      </c>
      <c r="G317">
        <v>-18.004096965732</v>
      </c>
      <c r="H317">
        <v>-6.6178866527869502</v>
      </c>
      <c r="I317">
        <v>18.295769900349701</v>
      </c>
      <c r="J317">
        <v>-2.0659507158368799</v>
      </c>
      <c r="K317">
        <v>7549.2519531785802</v>
      </c>
      <c r="L317">
        <v>6879.5330880956999</v>
      </c>
      <c r="M317">
        <v>56.6242405016283</v>
      </c>
      <c r="N317">
        <v>0.91909368546773296</v>
      </c>
      <c r="O317">
        <v>1.7688266199649501</v>
      </c>
      <c r="P317">
        <v>54.477907572200102</v>
      </c>
      <c r="Q317">
        <v>-8.5523906187579005E-2</v>
      </c>
    </row>
    <row r="318" spans="1:17" x14ac:dyDescent="0.3">
      <c r="A318" t="s">
        <v>740</v>
      </c>
      <c r="B318" t="s">
        <v>741</v>
      </c>
      <c r="C318" t="str">
        <f>IFERROR(VLOOKUP(Table1[[#This Row],[Ticker]],[1]!Table1[[Symbol]:[Industry]],2,FALSE),"-")</f>
        <v>-</v>
      </c>
      <c r="D318" t="s">
        <v>127</v>
      </c>
      <c r="E318">
        <v>23476.186404644999</v>
      </c>
      <c r="F318">
        <v>844.35</v>
      </c>
      <c r="G318">
        <v>65.830319166246596</v>
      </c>
      <c r="H318">
        <v>7.3109191599401102</v>
      </c>
      <c r="I318">
        <v>30.037322353153399</v>
      </c>
      <c r="J318">
        <v>-1.43239642703699</v>
      </c>
      <c r="K318">
        <v>752.57491619897098</v>
      </c>
      <c r="L318">
        <v>643.09910537098096</v>
      </c>
      <c r="M318">
        <v>69.041006793608304</v>
      </c>
      <c r="N318">
        <v>0.77972142529966204</v>
      </c>
      <c r="O318">
        <v>1.2376384200864301</v>
      </c>
      <c r="P318">
        <v>100.940028557829</v>
      </c>
      <c r="Q318">
        <v>8.3025955322508005E-2</v>
      </c>
    </row>
    <row r="319" spans="1:17" x14ac:dyDescent="0.3">
      <c r="A319" t="s">
        <v>742</v>
      </c>
      <c r="B319" t="s">
        <v>743</v>
      </c>
      <c r="C319" t="str">
        <f>IFERROR(VLOOKUP(Table1[[#This Row],[Ticker]],[1]!Table1[[Symbol]:[Industry]],2,FALSE),"-")</f>
        <v>-</v>
      </c>
      <c r="D319" t="s">
        <v>279</v>
      </c>
      <c r="E319">
        <v>23305.559593599999</v>
      </c>
      <c r="F319">
        <v>2118.4</v>
      </c>
      <c r="G319">
        <v>-6.9105870443292297</v>
      </c>
      <c r="H319">
        <v>20.6170377243327</v>
      </c>
      <c r="I319">
        <v>-5.7943575055050696</v>
      </c>
      <c r="J319">
        <v>3.9407701397841</v>
      </c>
      <c r="K319">
        <v>1903.23526237344</v>
      </c>
      <c r="L319">
        <v>1849.5873380819601</v>
      </c>
      <c r="M319">
        <v>76.853496551559005</v>
      </c>
      <c r="N319">
        <v>0.68675410794584502</v>
      </c>
      <c r="O319">
        <v>16.075811933534698</v>
      </c>
      <c r="P319">
        <v>37.371117307567602</v>
      </c>
      <c r="Q319">
        <v>6.9794256721589995E-2</v>
      </c>
    </row>
    <row r="320" spans="1:17" x14ac:dyDescent="0.3">
      <c r="A320" t="s">
        <v>744</v>
      </c>
      <c r="B320" t="s">
        <v>745</v>
      </c>
      <c r="C320" t="str">
        <f>IFERROR(VLOOKUP(Table1[[#This Row],[Ticker]],[1]!Table1[[Symbol]:[Industry]],2,FALSE),"-")</f>
        <v>-</v>
      </c>
      <c r="D320" t="s">
        <v>258</v>
      </c>
      <c r="E320">
        <v>23068.625295360001</v>
      </c>
      <c r="F320">
        <v>729.6</v>
      </c>
      <c r="G320">
        <v>19.2394010516336</v>
      </c>
      <c r="H320">
        <v>10.8673316251251</v>
      </c>
      <c r="I320">
        <v>1.800847727509</v>
      </c>
      <c r="J320">
        <v>3.8604035743794398</v>
      </c>
      <c r="K320">
        <v>684.60339075729803</v>
      </c>
      <c r="L320">
        <v>632.85932290654898</v>
      </c>
      <c r="M320">
        <v>75.402898967204706</v>
      </c>
      <c r="N320">
        <v>0.60854998566399099</v>
      </c>
      <c r="O320">
        <v>9.5052083333333197</v>
      </c>
      <c r="P320">
        <v>56.298200514138799</v>
      </c>
      <c r="Q320">
        <v>0.116619378223436</v>
      </c>
    </row>
    <row r="321" spans="1:17" hidden="1" x14ac:dyDescent="0.3">
      <c r="A321" t="s">
        <v>746</v>
      </c>
      <c r="B321" t="s">
        <v>747</v>
      </c>
      <c r="C321" t="str">
        <f>IFERROR(VLOOKUP(Table1[[#This Row],[Ticker]],[1]!Table1[[Symbol]:[Industry]],2,FALSE),"-")</f>
        <v>-</v>
      </c>
      <c r="D321" t="s">
        <v>748</v>
      </c>
      <c r="E321">
        <v>23025.673136879999</v>
      </c>
      <c r="F321">
        <v>98.26</v>
      </c>
      <c r="G321">
        <v>66.171357019003906</v>
      </c>
      <c r="H321">
        <v>-9.6066075658570504</v>
      </c>
      <c r="I321">
        <v>7.2211518245269497</v>
      </c>
      <c r="J321">
        <v>-4.9122603476615598</v>
      </c>
      <c r="K321">
        <v>99.507398138269593</v>
      </c>
      <c r="L321">
        <v>85.372496907841693</v>
      </c>
      <c r="M321">
        <v>50.681017208567297</v>
      </c>
      <c r="N321">
        <v>0.90988307629852205</v>
      </c>
      <c r="O321">
        <v>8.4876857317321299</v>
      </c>
      <c r="P321">
        <v>94.189723320158095</v>
      </c>
      <c r="Q321">
        <v>2.0612820630179999E-2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751</v>
      </c>
      <c r="E322">
        <v>23014.416933</v>
      </c>
      <c r="F322">
        <v>1445.1</v>
      </c>
      <c r="G322">
        <v>-22.2778721723577</v>
      </c>
      <c r="H322">
        <v>-4.5372260415465702</v>
      </c>
      <c r="I322">
        <v>4.0622869654615199</v>
      </c>
      <c r="J322">
        <v>-2.4698650888404199</v>
      </c>
      <c r="K322">
        <v>1394.0123032316201</v>
      </c>
      <c r="L322">
        <v>1330.1606376347399</v>
      </c>
      <c r="M322">
        <v>64.395535835412502</v>
      </c>
      <c r="N322">
        <v>1.03376965429406</v>
      </c>
      <c r="O322">
        <v>6.9130164002491199</v>
      </c>
      <c r="P322">
        <v>30.148151483766298</v>
      </c>
      <c r="Q322">
        <v>2.25980572246E-3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46</v>
      </c>
      <c r="E323">
        <v>22544.161568700001</v>
      </c>
      <c r="F323">
        <v>239.7</v>
      </c>
      <c r="G323">
        <v>31.806626939479301</v>
      </c>
      <c r="H323">
        <v>-14.2774873341267</v>
      </c>
      <c r="I323">
        <v>1.8206471078947599</v>
      </c>
      <c r="J323">
        <v>-7.9617601006259804</v>
      </c>
      <c r="K323">
        <v>265.94050785339601</v>
      </c>
      <c r="L323">
        <v>234.41305252451099</v>
      </c>
      <c r="M323">
        <v>24.813638982613</v>
      </c>
      <c r="N323">
        <v>0.26721772858745002</v>
      </c>
      <c r="O323">
        <v>46.6833541927409</v>
      </c>
      <c r="P323">
        <v>88.369351669940997</v>
      </c>
      <c r="Q323">
        <v>0.16647070131866401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497</v>
      </c>
      <c r="E324">
        <v>22518.160714504</v>
      </c>
      <c r="F324">
        <v>186.68</v>
      </c>
      <c r="G324">
        <v>-36.782312195375702</v>
      </c>
      <c r="H324">
        <v>4.9976614147061902</v>
      </c>
      <c r="I324">
        <v>10.082475387329801</v>
      </c>
      <c r="J324">
        <v>3.7875797613167901</v>
      </c>
      <c r="K324">
        <v>176.15775431296899</v>
      </c>
      <c r="L324">
        <v>172.52227619996501</v>
      </c>
      <c r="M324">
        <v>64.146433877969798</v>
      </c>
      <c r="N324">
        <v>0.78006097481430003</v>
      </c>
      <c r="O324">
        <v>21.303835440325599</v>
      </c>
      <c r="P324">
        <v>31.233743409490302</v>
      </c>
      <c r="Q324">
        <v>4.5327072521465998E-2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438</v>
      </c>
      <c r="E325">
        <v>22433.628811215</v>
      </c>
      <c r="F325">
        <v>704.85</v>
      </c>
      <c r="G325">
        <v>84.710777411429007</v>
      </c>
      <c r="H325">
        <v>1.11870197005511</v>
      </c>
      <c r="I325">
        <v>45.564561705602898</v>
      </c>
      <c r="J325">
        <v>-6.36408076885676</v>
      </c>
      <c r="K325">
        <v>640.35678772412996</v>
      </c>
      <c r="L325">
        <v>530.87802877301499</v>
      </c>
      <c r="M325">
        <v>57.494685729355297</v>
      </c>
      <c r="N325">
        <v>0.85011449935919703</v>
      </c>
      <c r="O325">
        <v>2.7168901184649199</v>
      </c>
      <c r="P325">
        <v>127.738287560581</v>
      </c>
      <c r="Q325">
        <v>0.17334958613788801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216</v>
      </c>
      <c r="E326">
        <v>22314.41566948</v>
      </c>
      <c r="F326">
        <v>1373.65</v>
      </c>
      <c r="G326">
        <v>87.930574992070902</v>
      </c>
      <c r="H326">
        <v>5.5551515195424201</v>
      </c>
      <c r="I326">
        <v>15.493544366608701</v>
      </c>
      <c r="J326">
        <v>-5.0690708391228201</v>
      </c>
      <c r="K326">
        <v>1302.7296288613099</v>
      </c>
      <c r="L326">
        <v>1095.50525816089</v>
      </c>
      <c r="M326">
        <v>57.035858783201299</v>
      </c>
      <c r="N326">
        <v>0.58501133560506402</v>
      </c>
      <c r="O326">
        <v>5.48538565136678</v>
      </c>
      <c r="P326">
        <v>128.465696465696</v>
      </c>
      <c r="Q326">
        <v>0.16765235429771799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762</v>
      </c>
      <c r="E327">
        <v>22264.92267005</v>
      </c>
      <c r="F327">
        <v>524.5</v>
      </c>
      <c r="G327">
        <v>20.842087437124299</v>
      </c>
      <c r="H327">
        <v>-10.6265970749761</v>
      </c>
      <c r="I327">
        <v>40.3459668527871</v>
      </c>
      <c r="J327">
        <v>-6.4378996174099603</v>
      </c>
      <c r="K327">
        <v>570.027427173864</v>
      </c>
      <c r="L327">
        <v>481.88867752228299</v>
      </c>
      <c r="M327">
        <v>38.737232478537301</v>
      </c>
      <c r="N327">
        <v>0.54881462152059401</v>
      </c>
      <c r="O327">
        <v>42.631077216396498</v>
      </c>
      <c r="P327">
        <v>96.589205397301299</v>
      </c>
      <c r="Q327">
        <v>0.24521609963757901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Row],[Ticker]],[1]!Table1[[Symbol]:[Industry]],2,FALSE),"-")</f>
        <v>-</v>
      </c>
      <c r="D328" t="s">
        <v>121</v>
      </c>
      <c r="E328">
        <v>21983.555403999999</v>
      </c>
      <c r="F328">
        <v>878</v>
      </c>
      <c r="G328">
        <v>49.939276331282599</v>
      </c>
      <c r="H328">
        <v>0.83132377099429999</v>
      </c>
      <c r="I328">
        <v>57.848278377910702</v>
      </c>
      <c r="J328">
        <v>-2.8582063549313799</v>
      </c>
      <c r="K328">
        <v>791.15029304614097</v>
      </c>
      <c r="L328">
        <v>642.31343717750303</v>
      </c>
      <c r="M328">
        <v>61.061261044883601</v>
      </c>
      <c r="N328">
        <v>1.0368194319778401</v>
      </c>
      <c r="O328">
        <v>2.7050113895216299</v>
      </c>
      <c r="P328">
        <v>95.024433585073297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Row],[Ticker]],[1]!Table1[[Symbol]:[Industry]],2,FALSE),"-")</f>
        <v>-</v>
      </c>
      <c r="D329" t="s">
        <v>767</v>
      </c>
      <c r="E329">
        <v>21977.27124582</v>
      </c>
      <c r="F329">
        <v>318.45</v>
      </c>
      <c r="G329">
        <v>74.818407840414693</v>
      </c>
      <c r="H329">
        <v>8.5651456321811192</v>
      </c>
      <c r="I329">
        <v>54.377897196724803</v>
      </c>
      <c r="J329">
        <v>-3.7208504545053797E-2</v>
      </c>
      <c r="K329">
        <v>285.47512955210101</v>
      </c>
      <c r="L329">
        <v>225.73791490183501</v>
      </c>
      <c r="M329">
        <v>54.3275625924379</v>
      </c>
      <c r="N329">
        <v>0.84106871156977503</v>
      </c>
      <c r="O329">
        <v>7.9918354529753399</v>
      </c>
      <c r="P329">
        <v>114.733648010788</v>
      </c>
      <c r="Q329">
        <v>3.8135648319107998E-2</v>
      </c>
    </row>
    <row r="330" spans="1:17" x14ac:dyDescent="0.3">
      <c r="A330" t="s">
        <v>768</v>
      </c>
      <c r="B330" t="s">
        <v>769</v>
      </c>
      <c r="C330" t="str">
        <f>IFERROR(VLOOKUP(Table1[[#This Row],[Ticker]],[1]!Table1[[Symbol]:[Industry]],2,FALSE),"-")</f>
        <v>-</v>
      </c>
      <c r="D330" t="s">
        <v>269</v>
      </c>
      <c r="E330">
        <v>21894.80224533</v>
      </c>
      <c r="F330">
        <v>547.17999999999995</v>
      </c>
      <c r="G330">
        <v>5.46294386489547</v>
      </c>
      <c r="H330">
        <v>17.586992374450901</v>
      </c>
      <c r="I330">
        <v>23.499188731989499</v>
      </c>
      <c r="J330">
        <v>2.2290996486290502</v>
      </c>
      <c r="K330">
        <v>471.32186613001198</v>
      </c>
      <c r="L330">
        <v>420.95529657333799</v>
      </c>
      <c r="M330">
        <v>82.915400532057404</v>
      </c>
      <c r="N330">
        <v>1.4312511807685899</v>
      </c>
      <c r="O330">
        <v>4.76077342008114</v>
      </c>
      <c r="P330">
        <v>56.337142857142801</v>
      </c>
      <c r="Q330">
        <v>9.6103377893721004E-2</v>
      </c>
    </row>
    <row r="331" spans="1:17" x14ac:dyDescent="0.3">
      <c r="A331" t="s">
        <v>770</v>
      </c>
      <c r="B331" t="s">
        <v>771</v>
      </c>
      <c r="C331" t="str">
        <f>IFERROR(VLOOKUP(Table1[[#This Row],[Ticker]],[1]!Table1[[Symbol]:[Industry]],2,FALSE),"-")</f>
        <v>-</v>
      </c>
      <c r="D331" t="s">
        <v>772</v>
      </c>
      <c r="E331">
        <v>21866.215184500001</v>
      </c>
      <c r="F331">
        <v>1559</v>
      </c>
      <c r="G331">
        <v>14.450291983374999</v>
      </c>
      <c r="H331">
        <v>-7.3895150081068799</v>
      </c>
      <c r="I331">
        <v>35.075752519297403</v>
      </c>
      <c r="J331">
        <v>-5.5839146410399803</v>
      </c>
      <c r="K331">
        <v>1509.3394344404501</v>
      </c>
      <c r="L331">
        <v>1292.88791770428</v>
      </c>
      <c r="M331">
        <v>36.915934714147198</v>
      </c>
      <c r="N331">
        <v>0.304081933178737</v>
      </c>
      <c r="O331">
        <v>10.0064143681847</v>
      </c>
      <c r="P331">
        <v>57.769569397358701</v>
      </c>
      <c r="Q331">
        <v>4.3272568532869003E-2</v>
      </c>
    </row>
    <row r="332" spans="1:17" x14ac:dyDescent="0.3">
      <c r="A332" t="s">
        <v>773</v>
      </c>
      <c r="B332" t="s">
        <v>774</v>
      </c>
      <c r="C332" t="str">
        <f>IFERROR(VLOOKUP(Table1[[#This Row],[Ticker]],[1]!Table1[[Symbol]:[Industry]],2,FALSE),"-")</f>
        <v>-</v>
      </c>
      <c r="D332" t="s">
        <v>144</v>
      </c>
      <c r="E332">
        <v>21792.116596219999</v>
      </c>
      <c r="F332">
        <v>637.4</v>
      </c>
      <c r="G332">
        <v>165.330599815081</v>
      </c>
      <c r="H332">
        <v>15.937824254209101</v>
      </c>
      <c r="I332">
        <v>86.173639409898698</v>
      </c>
      <c r="J332">
        <v>-0.33645571750909897</v>
      </c>
      <c r="K332">
        <v>550.08596235177595</v>
      </c>
      <c r="L332">
        <v>413.09330670827597</v>
      </c>
      <c r="M332">
        <v>74.240455238678194</v>
      </c>
      <c r="N332">
        <v>0.70231154883931102</v>
      </c>
      <c r="O332">
        <v>1.9767806714778799</v>
      </c>
      <c r="P332">
        <v>203.45155915258201</v>
      </c>
      <c r="Q332">
        <v>0.24474477553336599</v>
      </c>
    </row>
    <row r="333" spans="1:17" hidden="1" x14ac:dyDescent="0.3">
      <c r="A333" t="s">
        <v>775</v>
      </c>
      <c r="B333" t="s">
        <v>776</v>
      </c>
      <c r="C333" t="str">
        <f>IFERROR(VLOOKUP(Table1[[#This Row],[Ticker]],[1]!Table1[[Symbol]:[Industry]],2,FALSE),"-")</f>
        <v>-</v>
      </c>
      <c r="D333" t="s">
        <v>232</v>
      </c>
      <c r="E333">
        <v>21743.063122334999</v>
      </c>
      <c r="F333">
        <v>754.35</v>
      </c>
      <c r="G333">
        <v>56.1736693401579</v>
      </c>
      <c r="H333">
        <v>1.3240709398453001</v>
      </c>
      <c r="I333">
        <v>35.721432607765003</v>
      </c>
      <c r="J333">
        <v>-1.3895698909660399</v>
      </c>
      <c r="K333">
        <v>700.52241142035496</v>
      </c>
      <c r="L333">
        <v>585.37350499204194</v>
      </c>
      <c r="M333">
        <v>63.238517932713201</v>
      </c>
      <c r="N333">
        <v>0.73836749895114595</v>
      </c>
      <c r="O333">
        <v>2.7374560880228</v>
      </c>
      <c r="P333">
        <v>85.321213610121603</v>
      </c>
      <c r="Q333">
        <v>-2.1755196365208999E-2</v>
      </c>
    </row>
    <row r="334" spans="1:17" x14ac:dyDescent="0.3">
      <c r="A334" t="s">
        <v>777</v>
      </c>
      <c r="B334" t="s">
        <v>778</v>
      </c>
      <c r="C334" t="str">
        <f>IFERROR(VLOOKUP(Table1[[#This Row],[Ticker]],[1]!Table1[[Symbol]:[Industry]],2,FALSE),"-")</f>
        <v>-</v>
      </c>
      <c r="D334" t="s">
        <v>531</v>
      </c>
      <c r="E334">
        <v>21742.343713859998</v>
      </c>
      <c r="F334">
        <v>2412.1999999999998</v>
      </c>
      <c r="G334">
        <v>9.2486282679384395</v>
      </c>
      <c r="H334">
        <v>5.8373452410706896</v>
      </c>
      <c r="I334">
        <v>-18.178523011133599</v>
      </c>
      <c r="J334">
        <v>-6.8550444988232098</v>
      </c>
      <c r="K334">
        <v>2421.6901726347901</v>
      </c>
      <c r="L334">
        <v>2499.1670119244</v>
      </c>
      <c r="M334">
        <v>39.911550526716397</v>
      </c>
      <c r="N334">
        <v>0.48257383433706402</v>
      </c>
      <c r="O334">
        <v>61.512312411906102</v>
      </c>
      <c r="P334">
        <v>41.478005865102602</v>
      </c>
      <c r="Q334">
        <v>6.4756717299527006E-2</v>
      </c>
    </row>
    <row r="335" spans="1:17" x14ac:dyDescent="0.3">
      <c r="A335" t="s">
        <v>779</v>
      </c>
      <c r="B335" t="s">
        <v>780</v>
      </c>
      <c r="C335" t="str">
        <f>IFERROR(VLOOKUP(Table1[[#This Row],[Ticker]],[1]!Table1[[Symbol]:[Industry]],2,FALSE),"-")</f>
        <v>-</v>
      </c>
      <c r="D335" t="s">
        <v>419</v>
      </c>
      <c r="E335">
        <v>21739.203397829999</v>
      </c>
      <c r="F335">
        <v>4411.1000000000004</v>
      </c>
      <c r="G335">
        <v>42.480993751099</v>
      </c>
      <c r="H335">
        <v>-4.4563846561259304</v>
      </c>
      <c r="I335">
        <v>37.696130235965498</v>
      </c>
      <c r="J335">
        <v>-3.35379541099371</v>
      </c>
      <c r="K335">
        <v>4176.9659618037103</v>
      </c>
      <c r="L335">
        <v>3489.8287047266899</v>
      </c>
      <c r="M335">
        <v>56.826004688245803</v>
      </c>
      <c r="N335">
        <v>0.475956868857636</v>
      </c>
      <c r="O335">
        <v>11.3101040556777</v>
      </c>
      <c r="P335">
        <v>97.807174887892302</v>
      </c>
      <c r="Q335">
        <v>-1.828710295698E-3</v>
      </c>
    </row>
    <row r="336" spans="1:17" x14ac:dyDescent="0.3">
      <c r="A336" t="s">
        <v>781</v>
      </c>
      <c r="B336" t="s">
        <v>782</v>
      </c>
      <c r="C336" t="str">
        <f>IFERROR(VLOOKUP(Table1[[#This Row],[Ticker]],[1]!Table1[[Symbol]:[Industry]],2,FALSE),"-")</f>
        <v>-</v>
      </c>
      <c r="D336" t="s">
        <v>51</v>
      </c>
      <c r="E336">
        <v>21730.994662500001</v>
      </c>
      <c r="F336">
        <v>743</v>
      </c>
      <c r="G336">
        <v>-19.150230236480699</v>
      </c>
      <c r="H336">
        <v>1.3144815025645</v>
      </c>
      <c r="I336">
        <v>0.121658866160521</v>
      </c>
      <c r="J336">
        <v>-2.81946689238073</v>
      </c>
      <c r="K336">
        <v>748.12159261882903</v>
      </c>
      <c r="L336">
        <v>734.28755346313199</v>
      </c>
      <c r="M336">
        <v>47.422907011390897</v>
      </c>
      <c r="N336">
        <v>1.22875873636648</v>
      </c>
      <c r="O336">
        <v>16.117092866756401</v>
      </c>
      <c r="P336">
        <v>23.823014748770898</v>
      </c>
    </row>
    <row r="337" spans="1:17" x14ac:dyDescent="0.3">
      <c r="A337" t="s">
        <v>783</v>
      </c>
      <c r="B337" t="s">
        <v>784</v>
      </c>
      <c r="C337" t="str">
        <f>IFERROR(VLOOKUP(Table1[[#This Row],[Ticker]],[1]!Table1[[Symbol]:[Industry]],2,FALSE),"-")</f>
        <v>-</v>
      </c>
      <c r="D337" t="s">
        <v>675</v>
      </c>
      <c r="E337">
        <v>21684.454100479899</v>
      </c>
      <c r="F337">
        <v>150.4</v>
      </c>
      <c r="G337">
        <v>82.775225166514701</v>
      </c>
      <c r="H337">
        <v>6.5929743189632601</v>
      </c>
      <c r="I337">
        <v>48.661758353203503</v>
      </c>
      <c r="J337">
        <v>-4.9525957805149696</v>
      </c>
      <c r="K337">
        <v>136.56270447092299</v>
      </c>
      <c r="L337">
        <v>109.866318469737</v>
      </c>
      <c r="M337">
        <v>52.233240983613499</v>
      </c>
      <c r="N337">
        <v>0.77204228238157901</v>
      </c>
      <c r="O337">
        <v>6.8218085106382897</v>
      </c>
      <c r="P337">
        <v>144.55284552845501</v>
      </c>
      <c r="Q337">
        <v>7.2468238657893994E-2</v>
      </c>
    </row>
    <row r="338" spans="1:17" x14ac:dyDescent="0.3">
      <c r="A338" t="s">
        <v>785</v>
      </c>
      <c r="B338" t="s">
        <v>786</v>
      </c>
      <c r="C338" t="str">
        <f>IFERROR(VLOOKUP(Table1[[#This Row],[Ticker]],[1]!Table1[[Symbol]:[Industry]],2,FALSE),"-")</f>
        <v>-</v>
      </c>
      <c r="D338" t="s">
        <v>538</v>
      </c>
      <c r="E338">
        <v>21615.682325574999</v>
      </c>
      <c r="F338">
        <v>1413.35</v>
      </c>
      <c r="G338">
        <v>3.9386789841107199</v>
      </c>
      <c r="H338">
        <v>-10.1683495790775</v>
      </c>
      <c r="I338">
        <v>46.293054463621097</v>
      </c>
      <c r="J338">
        <v>-5.0564535736928704</v>
      </c>
      <c r="K338">
        <v>1456.6444835703301</v>
      </c>
      <c r="L338">
        <v>1260.7174993958299</v>
      </c>
      <c r="M338">
        <v>44.206051987186399</v>
      </c>
      <c r="N338">
        <v>0.93213748045592104</v>
      </c>
      <c r="O338">
        <v>20.281600452824801</v>
      </c>
      <c r="P338">
        <v>70.027067669172894</v>
      </c>
      <c r="Q338">
        <v>0.115766247543007</v>
      </c>
    </row>
    <row r="339" spans="1:17" x14ac:dyDescent="0.3">
      <c r="A339" t="s">
        <v>787</v>
      </c>
      <c r="B339" t="s">
        <v>788</v>
      </c>
      <c r="C339" t="str">
        <f>IFERROR(VLOOKUP(Table1[[#This Row],[Ticker]],[1]!Table1[[Symbol]:[Industry]],2,FALSE),"-")</f>
        <v>-</v>
      </c>
      <c r="D339" t="s">
        <v>675</v>
      </c>
      <c r="E339">
        <v>21581.178079245001</v>
      </c>
      <c r="F339">
        <v>1260.55</v>
      </c>
      <c r="G339">
        <v>19.912452380412201</v>
      </c>
      <c r="H339">
        <v>2.4254985542440899</v>
      </c>
      <c r="I339">
        <v>63.647888671354103</v>
      </c>
      <c r="J339">
        <v>-4.3541645035526697</v>
      </c>
      <c r="K339">
        <v>1281.14156231789</v>
      </c>
      <c r="L339">
        <v>1088.2159606468299</v>
      </c>
      <c r="M339">
        <v>37.668176284627201</v>
      </c>
      <c r="N339">
        <v>0.45146347466352599</v>
      </c>
      <c r="O339">
        <v>18.599024235452699</v>
      </c>
      <c r="P339">
        <v>93.558541266794606</v>
      </c>
      <c r="Q339">
        <v>0.106610085542656</v>
      </c>
    </row>
    <row r="340" spans="1:17" x14ac:dyDescent="0.3">
      <c r="A340" t="s">
        <v>789</v>
      </c>
      <c r="B340" t="s">
        <v>790</v>
      </c>
      <c r="C340" t="str">
        <f>IFERROR(VLOOKUP(Table1[[#This Row],[Ticker]],[1]!Table1[[Symbol]:[Industry]],2,FALSE),"-")</f>
        <v>-</v>
      </c>
      <c r="D340" t="s">
        <v>206</v>
      </c>
      <c r="E340">
        <v>21255.67398331</v>
      </c>
      <c r="F340">
        <v>560.29999999999995</v>
      </c>
      <c r="G340">
        <v>-13.921385828945899</v>
      </c>
      <c r="H340">
        <v>-2.8665332993194999</v>
      </c>
      <c r="I340">
        <v>13.671312883939899</v>
      </c>
      <c r="J340">
        <v>-5.9386234947112504</v>
      </c>
      <c r="K340">
        <v>566.04022508384799</v>
      </c>
      <c r="L340">
        <v>523.76376382689</v>
      </c>
      <c r="M340">
        <v>41.125329717264997</v>
      </c>
      <c r="N340">
        <v>0.90843938450809103</v>
      </c>
      <c r="O340">
        <v>11.083348206318</v>
      </c>
      <c r="P340">
        <v>37.733529990167099</v>
      </c>
      <c r="Q340">
        <v>9.4906154390357003E-2</v>
      </c>
    </row>
    <row r="341" spans="1:17" hidden="1" x14ac:dyDescent="0.3">
      <c r="A341" t="s">
        <v>791</v>
      </c>
      <c r="B341" t="s">
        <v>792</v>
      </c>
      <c r="C341" t="str">
        <f>IFERROR(VLOOKUP(Table1[[#This Row],[Ticker]],[1]!Table1[[Symbol]:[Industry]],2,FALSE),"-")</f>
        <v>-</v>
      </c>
      <c r="D341" t="s">
        <v>127</v>
      </c>
      <c r="E341">
        <v>21098.970104339998</v>
      </c>
      <c r="F341">
        <v>14334.35</v>
      </c>
      <c r="G341">
        <v>127.521703379344</v>
      </c>
      <c r="H341">
        <v>-5.7468825771069101</v>
      </c>
      <c r="I341">
        <v>71.709552704436703</v>
      </c>
      <c r="J341">
        <v>-2.36127831431225</v>
      </c>
      <c r="K341">
        <v>13656.7422272321</v>
      </c>
      <c r="L341">
        <v>10268.7512160278</v>
      </c>
      <c r="M341">
        <v>46.742128378444797</v>
      </c>
      <c r="N341">
        <v>0.68916543053750001</v>
      </c>
      <c r="O341">
        <v>9.5417650608503308</v>
      </c>
      <c r="P341">
        <v>220.72560886929799</v>
      </c>
    </row>
    <row r="342" spans="1:17" x14ac:dyDescent="0.3">
      <c r="A342" t="s">
        <v>793</v>
      </c>
      <c r="B342" t="s">
        <v>794</v>
      </c>
      <c r="C342" t="str">
        <f>IFERROR(VLOOKUP(Table1[[#This Row],[Ticker]],[1]!Table1[[Symbol]:[Industry]],2,FALSE),"-")</f>
        <v>-</v>
      </c>
      <c r="D342" t="s">
        <v>54</v>
      </c>
      <c r="E342">
        <v>20972.933496900001</v>
      </c>
      <c r="F342">
        <v>2004.75</v>
      </c>
      <c r="G342">
        <v>72.261939058783</v>
      </c>
      <c r="H342">
        <v>21.351690625148201</v>
      </c>
      <c r="I342">
        <v>27.684184861248699</v>
      </c>
      <c r="J342">
        <v>6.5650534381551804</v>
      </c>
      <c r="K342">
        <v>1683.50686589066</v>
      </c>
      <c r="L342">
        <v>1493.5044939603199</v>
      </c>
      <c r="M342">
        <v>86.431181481298694</v>
      </c>
      <c r="N342">
        <v>3.4647533974711502</v>
      </c>
      <c r="O342">
        <v>2.9080932784636602</v>
      </c>
      <c r="P342">
        <v>109.11129654740699</v>
      </c>
    </row>
    <row r="343" spans="1:17" x14ac:dyDescent="0.3">
      <c r="A343" t="s">
        <v>795</v>
      </c>
      <c r="B343" t="s">
        <v>796</v>
      </c>
      <c r="C343" t="str">
        <f>IFERROR(VLOOKUP(Table1[[#This Row],[Ticker]],[1]!Table1[[Symbol]:[Industry]],2,FALSE),"-")</f>
        <v>-</v>
      </c>
      <c r="D343" t="s">
        <v>37</v>
      </c>
      <c r="E343">
        <v>20881.319541059998</v>
      </c>
      <c r="F343">
        <v>568.65</v>
      </c>
      <c r="G343">
        <v>36.112854808323</v>
      </c>
      <c r="H343">
        <v>2.2107862970040202</v>
      </c>
      <c r="I343">
        <v>19.910389698598099</v>
      </c>
      <c r="J343">
        <v>2.79251983935968</v>
      </c>
      <c r="K343">
        <v>529.19452664529501</v>
      </c>
      <c r="L343">
        <v>461.15619838351898</v>
      </c>
      <c r="M343">
        <v>61.590830360556303</v>
      </c>
      <c r="N343">
        <v>0.69932632133435402</v>
      </c>
      <c r="O343">
        <v>4.7832585949177897</v>
      </c>
      <c r="P343">
        <v>70.765765765765707</v>
      </c>
      <c r="Q343">
        <v>0.142661038089512</v>
      </c>
    </row>
    <row r="344" spans="1:17" hidden="1" x14ac:dyDescent="0.3">
      <c r="A344" t="s">
        <v>797</v>
      </c>
      <c r="B344" t="s">
        <v>798</v>
      </c>
      <c r="C344" t="str">
        <f>IFERROR(VLOOKUP(Table1[[#This Row],[Ticker]],[1]!Table1[[Symbol]:[Industry]],2,FALSE),"-")</f>
        <v>-</v>
      </c>
      <c r="D344" t="s">
        <v>588</v>
      </c>
      <c r="E344">
        <v>20878.479207820001</v>
      </c>
      <c r="F344">
        <v>838.7</v>
      </c>
      <c r="G344">
        <v>-35.075347042651998</v>
      </c>
      <c r="H344">
        <v>-2.9658283211785301</v>
      </c>
      <c r="I344">
        <v>-11.120228963587</v>
      </c>
      <c r="J344">
        <v>-0.18922053481023199</v>
      </c>
      <c r="K344">
        <v>822.14315457092698</v>
      </c>
      <c r="L344">
        <v>842.88088823251201</v>
      </c>
      <c r="M344">
        <v>72.885113138458706</v>
      </c>
      <c r="N344">
        <v>0.94175485636766498</v>
      </c>
      <c r="O344">
        <v>14.3436270418504</v>
      </c>
      <c r="P344">
        <v>10.609957138146999</v>
      </c>
      <c r="Q344">
        <v>-0.13584334376307</v>
      </c>
    </row>
    <row r="345" spans="1:17" x14ac:dyDescent="0.3">
      <c r="A345" t="s">
        <v>799</v>
      </c>
      <c r="B345" t="s">
        <v>800</v>
      </c>
      <c r="C345" t="str">
        <f>IFERROR(VLOOKUP(Table1[[#This Row],[Ticker]],[1]!Table1[[Symbol]:[Industry]],2,FALSE),"-")</f>
        <v>-</v>
      </c>
      <c r="D345" t="s">
        <v>144</v>
      </c>
      <c r="E345">
        <v>20769.587790164998</v>
      </c>
      <c r="F345">
        <v>1478.15</v>
      </c>
      <c r="G345">
        <v>195.365393648299</v>
      </c>
      <c r="H345">
        <v>-0.95181978447675497</v>
      </c>
      <c r="I345">
        <v>-4.5971345776892996</v>
      </c>
      <c r="J345">
        <v>0.263797687622355</v>
      </c>
      <c r="K345">
        <v>1452.7748681538201</v>
      </c>
      <c r="L345">
        <v>1211.7834483249301</v>
      </c>
      <c r="M345">
        <v>54.349792172172997</v>
      </c>
      <c r="N345">
        <v>1.57114274340397</v>
      </c>
      <c r="O345">
        <v>6.55210905523795</v>
      </c>
      <c r="P345">
        <v>232.916666666666</v>
      </c>
    </row>
    <row r="346" spans="1:17" x14ac:dyDescent="0.3">
      <c r="A346" t="s">
        <v>801</v>
      </c>
      <c r="B346" t="s">
        <v>802</v>
      </c>
      <c r="C346" t="str">
        <f>IFERROR(VLOOKUP(Table1[[#This Row],[Ticker]],[1]!Table1[[Symbol]:[Industry]],2,FALSE),"-")</f>
        <v>-</v>
      </c>
      <c r="D346" t="s">
        <v>269</v>
      </c>
      <c r="E346">
        <v>20764.043456399999</v>
      </c>
      <c r="F346">
        <v>417</v>
      </c>
      <c r="G346">
        <v>-3.79712928097178</v>
      </c>
      <c r="H346">
        <v>-4.2058839504214598</v>
      </c>
      <c r="I346">
        <v>-14.5961820943532</v>
      </c>
      <c r="J346">
        <v>-0.74876789012549305</v>
      </c>
      <c r="K346">
        <v>386.27228841412602</v>
      </c>
      <c r="L346">
        <v>375.880787663136</v>
      </c>
      <c r="M346">
        <v>68.562259469543704</v>
      </c>
      <c r="N346">
        <v>0.51665181945863903</v>
      </c>
      <c r="O346">
        <v>33.812949640287698</v>
      </c>
      <c r="P346">
        <v>34.040501446480199</v>
      </c>
      <c r="Q346">
        <v>0.10031048139736901</v>
      </c>
    </row>
    <row r="347" spans="1:17" x14ac:dyDescent="0.3">
      <c r="A347" t="s">
        <v>803</v>
      </c>
      <c r="B347" t="s">
        <v>804</v>
      </c>
      <c r="C347" t="str">
        <f>IFERROR(VLOOKUP(Table1[[#This Row],[Ticker]],[1]!Table1[[Symbol]:[Industry]],2,FALSE),"-")</f>
        <v>-</v>
      </c>
      <c r="D347" t="s">
        <v>531</v>
      </c>
      <c r="E347">
        <v>20639.383857050001</v>
      </c>
      <c r="F347">
        <v>486.5</v>
      </c>
      <c r="G347">
        <v>-40.612372111357999</v>
      </c>
      <c r="H347">
        <v>9.2885838290317704</v>
      </c>
      <c r="I347">
        <v>12.409134971925299</v>
      </c>
      <c r="J347">
        <v>-0.44320027277121599</v>
      </c>
      <c r="K347">
        <v>456.92508081987302</v>
      </c>
      <c r="L347">
        <v>473.69101087467402</v>
      </c>
      <c r="M347">
        <v>73.405960779069403</v>
      </c>
      <c r="N347">
        <v>0.86526320386441002</v>
      </c>
      <c r="O347">
        <v>40.806283822275503</v>
      </c>
      <c r="P347">
        <v>59.885631655054503</v>
      </c>
      <c r="Q347">
        <v>5.9460957013386002E-2</v>
      </c>
    </row>
    <row r="348" spans="1:17" x14ac:dyDescent="0.3">
      <c r="A348" t="s">
        <v>805</v>
      </c>
      <c r="B348" t="s">
        <v>806</v>
      </c>
      <c r="C348" t="str">
        <f>IFERROR(VLOOKUP(Table1[[#This Row],[Ticker]],[1]!Table1[[Symbol]:[Industry]],2,FALSE),"-")</f>
        <v>-</v>
      </c>
      <c r="D348" t="s">
        <v>471</v>
      </c>
      <c r="E348">
        <v>20592.7902844649</v>
      </c>
      <c r="F348">
        <v>568.04999999999995</v>
      </c>
      <c r="G348">
        <v>-13.001521500554899</v>
      </c>
      <c r="H348">
        <v>-28.162263823945199</v>
      </c>
      <c r="I348">
        <v>-25.851709525358199</v>
      </c>
      <c r="J348">
        <v>-8.18095471444712</v>
      </c>
      <c r="K348">
        <v>649.78568111397601</v>
      </c>
      <c r="L348">
        <v>645.45261400757204</v>
      </c>
      <c r="M348">
        <v>19.946179288401598</v>
      </c>
      <c r="N348">
        <v>0.98893092988556197</v>
      </c>
      <c r="O348">
        <v>35.419417304814701</v>
      </c>
      <c r="P348">
        <v>29.6917808219177</v>
      </c>
      <c r="Q348">
        <v>-8.3423691241209005E-2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Row],[Ticker]],[1]!Table1[[Symbol]:[Industry]],2,FALSE),"-")</f>
        <v>-</v>
      </c>
      <c r="D349" t="s">
        <v>378</v>
      </c>
      <c r="E349">
        <v>20341.117118689999</v>
      </c>
      <c r="F349">
        <v>507.7</v>
      </c>
      <c r="G349">
        <v>55.016267549249498</v>
      </c>
      <c r="H349">
        <v>-8.2740256540595798</v>
      </c>
      <c r="I349">
        <v>27.810130698422999</v>
      </c>
      <c r="J349">
        <v>-6.6940470751004399</v>
      </c>
      <c r="K349">
        <v>500.24789219614399</v>
      </c>
      <c r="L349">
        <v>426.18025564917599</v>
      </c>
      <c r="M349">
        <v>46.559607145827997</v>
      </c>
      <c r="N349">
        <v>0.48487623920572498</v>
      </c>
      <c r="O349">
        <v>13.127831396494001</v>
      </c>
      <c r="P349">
        <v>92.712089580565504</v>
      </c>
      <c r="Q349">
        <v>4.5341468789291003E-2</v>
      </c>
    </row>
    <row r="350" spans="1:17" x14ac:dyDescent="0.3">
      <c r="A350" t="s">
        <v>809</v>
      </c>
      <c r="B350" t="s">
        <v>810</v>
      </c>
      <c r="C350" t="str">
        <f>IFERROR(VLOOKUP(Table1[[#This Row],[Ticker]],[1]!Table1[[Symbol]:[Industry]],2,FALSE),"-")</f>
        <v>-</v>
      </c>
      <c r="D350" t="s">
        <v>37</v>
      </c>
      <c r="E350">
        <v>20323.631978339999</v>
      </c>
      <c r="F350">
        <v>920.1</v>
      </c>
      <c r="G350">
        <v>-10.7694113156487</v>
      </c>
      <c r="H350">
        <v>-3.8848135482043902</v>
      </c>
      <c r="I350">
        <v>3.8249766445185598</v>
      </c>
      <c r="J350">
        <v>0.88742728817642802</v>
      </c>
      <c r="K350">
        <v>910.50432819926004</v>
      </c>
      <c r="L350">
        <v>863.55333022014804</v>
      </c>
      <c r="M350">
        <v>61.220011300499102</v>
      </c>
      <c r="N350">
        <v>0.41520349942510498</v>
      </c>
      <c r="O350">
        <v>11.400934681012901</v>
      </c>
      <c r="P350">
        <v>29.372890888638899</v>
      </c>
    </row>
    <row r="351" spans="1:17" hidden="1" x14ac:dyDescent="0.3">
      <c r="A351" t="s">
        <v>811</v>
      </c>
      <c r="B351" t="s">
        <v>812</v>
      </c>
      <c r="C351" t="str">
        <f>IFERROR(VLOOKUP(Table1[[#This Row],[Ticker]],[1]!Table1[[Symbol]:[Industry]],2,FALSE),"-")</f>
        <v>-</v>
      </c>
      <c r="D351" t="s">
        <v>144</v>
      </c>
      <c r="E351">
        <v>20173.740000000002</v>
      </c>
      <c r="F351">
        <v>141.35</v>
      </c>
      <c r="G351">
        <v>-10.111538882373299</v>
      </c>
      <c r="H351">
        <v>-1.82992447711394</v>
      </c>
      <c r="I351">
        <v>0.23048437320816301</v>
      </c>
      <c r="J351">
        <v>0.73546337059704603</v>
      </c>
      <c r="K351">
        <v>140.524150894092</v>
      </c>
      <c r="L351">
        <v>133.74643792090399</v>
      </c>
      <c r="M351">
        <v>53.328059728626101</v>
      </c>
      <c r="N351">
        <v>8.1243151830084306E-2</v>
      </c>
      <c r="O351">
        <v>9.5507605235231701</v>
      </c>
      <c r="P351">
        <v>18.077019463703898</v>
      </c>
    </row>
    <row r="352" spans="1:17" hidden="1" x14ac:dyDescent="0.3">
      <c r="A352" t="s">
        <v>813</v>
      </c>
      <c r="B352" t="s">
        <v>814</v>
      </c>
      <c r="C352" t="str">
        <f>IFERROR(VLOOKUP(Table1[[#This Row],[Ticker]],[1]!Table1[[Symbol]:[Industry]],2,FALSE),"-")</f>
        <v>-</v>
      </c>
      <c r="D352" t="s">
        <v>144</v>
      </c>
      <c r="E352">
        <v>20155.501969815999</v>
      </c>
      <c r="F352">
        <v>346.97</v>
      </c>
      <c r="G352">
        <v>-18.4510141481136</v>
      </c>
      <c r="H352">
        <v>-3.4284752628567299</v>
      </c>
      <c r="I352">
        <v>-11.6376018530315</v>
      </c>
      <c r="J352">
        <v>0.62100177345354302</v>
      </c>
      <c r="K352">
        <v>340.88604593170197</v>
      </c>
      <c r="L352">
        <v>336.81996768572401</v>
      </c>
      <c r="M352">
        <v>42.778347382377802</v>
      </c>
      <c r="N352">
        <v>1.41155923210565</v>
      </c>
      <c r="O352">
        <v>5.1964146756203498</v>
      </c>
      <c r="P352">
        <v>13.947454844006501</v>
      </c>
      <c r="Q352">
        <v>-0.10379904096142301</v>
      </c>
    </row>
    <row r="353" spans="1:17" hidden="1" x14ac:dyDescent="0.3">
      <c r="A353" t="s">
        <v>815</v>
      </c>
      <c r="B353" t="s">
        <v>816</v>
      </c>
      <c r="C353" t="str">
        <f>IFERROR(VLOOKUP(Table1[[#This Row],[Ticker]],[1]!Table1[[Symbol]:[Industry]],2,FALSE),"-")</f>
        <v>-</v>
      </c>
      <c r="D353" t="s">
        <v>471</v>
      </c>
      <c r="E353">
        <v>20109.577623519999</v>
      </c>
      <c r="F353">
        <v>1939.85</v>
      </c>
      <c r="G353">
        <v>-24.957432548762799</v>
      </c>
      <c r="H353">
        <v>-16.0440832183697</v>
      </c>
      <c r="I353">
        <v>7.3705560408703903</v>
      </c>
      <c r="J353">
        <v>-0.53096472644674297</v>
      </c>
      <c r="K353">
        <v>1969.3922069053201</v>
      </c>
      <c r="L353">
        <v>1842.61161647227</v>
      </c>
      <c r="M353">
        <v>46.913659922066699</v>
      </c>
      <c r="N353">
        <v>0.56462176508702999</v>
      </c>
      <c r="O353">
        <v>20.112379823182199</v>
      </c>
      <c r="P353">
        <v>32.666529886472397</v>
      </c>
      <c r="Q353">
        <v>-3.1762772661189001E-2</v>
      </c>
    </row>
    <row r="354" spans="1:17" x14ac:dyDescent="0.3">
      <c r="A354" t="s">
        <v>817</v>
      </c>
      <c r="B354" t="s">
        <v>818</v>
      </c>
      <c r="C354" t="str">
        <f>IFERROR(VLOOKUP(Table1[[#This Row],[Ticker]],[1]!Table1[[Symbol]:[Industry]],2,FALSE),"-")</f>
        <v>-</v>
      </c>
      <c r="D354" t="s">
        <v>211</v>
      </c>
      <c r="E354">
        <v>20090.399481339999</v>
      </c>
      <c r="F354">
        <v>461.8</v>
      </c>
      <c r="G354">
        <v>23.853415158704099</v>
      </c>
      <c r="H354">
        <v>-5.4023776538470401</v>
      </c>
      <c r="I354">
        <v>25.825948272716701</v>
      </c>
      <c r="J354">
        <v>-0.69021297883593702</v>
      </c>
      <c r="K354">
        <v>457.81791114419798</v>
      </c>
      <c r="L354">
        <v>386.59308795675202</v>
      </c>
      <c r="M354">
        <v>44.311318414898899</v>
      </c>
      <c r="N354">
        <v>0.70901899441374305</v>
      </c>
      <c r="O354">
        <v>25.043308791684701</v>
      </c>
      <c r="P354">
        <v>64.341637010676095</v>
      </c>
      <c r="Q354">
        <v>6.2972281259172994E-2</v>
      </c>
    </row>
    <row r="355" spans="1:17" x14ac:dyDescent="0.3">
      <c r="A355" t="s">
        <v>819</v>
      </c>
      <c r="B355" t="s">
        <v>820</v>
      </c>
      <c r="C355" t="str">
        <f>IFERROR(VLOOKUP(Table1[[#This Row],[Ticker]],[1]!Table1[[Symbol]:[Industry]],2,FALSE),"-")</f>
        <v>-</v>
      </c>
      <c r="D355" t="s">
        <v>320</v>
      </c>
      <c r="E355">
        <v>20054.618640000001</v>
      </c>
      <c r="F355">
        <v>1750.7</v>
      </c>
      <c r="G355">
        <v>87.874867145551093</v>
      </c>
      <c r="H355">
        <v>-17.504395237693299</v>
      </c>
      <c r="I355">
        <v>114.034117131133</v>
      </c>
      <c r="J355">
        <v>-11.8487854426618</v>
      </c>
      <c r="K355">
        <v>1920.19407307187</v>
      </c>
      <c r="L355">
        <v>1444.2752943268199</v>
      </c>
      <c r="M355">
        <v>33.054619223647499</v>
      </c>
      <c r="N355">
        <v>0.44471392992468101</v>
      </c>
      <c r="O355">
        <v>61.8666818986691</v>
      </c>
      <c r="P355">
        <v>170.04473237698599</v>
      </c>
      <c r="Q355">
        <v>0.191738275374639</v>
      </c>
    </row>
    <row r="356" spans="1:17" x14ac:dyDescent="0.3">
      <c r="A356" t="s">
        <v>821</v>
      </c>
      <c r="B356" t="s">
        <v>822</v>
      </c>
      <c r="C356" t="str">
        <f>IFERROR(VLOOKUP(Table1[[#This Row],[Ticker]],[1]!Table1[[Symbol]:[Industry]],2,FALSE),"-")</f>
        <v>-</v>
      </c>
      <c r="D356" t="s">
        <v>51</v>
      </c>
      <c r="E356">
        <v>19989.8273508399</v>
      </c>
      <c r="F356">
        <v>1253.6500000000001</v>
      </c>
      <c r="G356">
        <v>-36.660562905387401</v>
      </c>
      <c r="H356">
        <v>-6.9272397596747499</v>
      </c>
      <c r="I356">
        <v>-19.179300371280299</v>
      </c>
      <c r="J356">
        <v>1.09454130476177</v>
      </c>
      <c r="K356">
        <v>1260.9973636386301</v>
      </c>
      <c r="L356">
        <v>1363.17706573446</v>
      </c>
      <c r="M356">
        <v>68.898603526389905</v>
      </c>
      <c r="N356">
        <v>0.88050365737560199</v>
      </c>
      <c r="O356">
        <v>43.261675906353403</v>
      </c>
      <c r="P356">
        <v>8.7294015611448508</v>
      </c>
      <c r="Q356">
        <v>6.6805812904612003E-2</v>
      </c>
    </row>
    <row r="357" spans="1:17" x14ac:dyDescent="0.3">
      <c r="A357" t="s">
        <v>823</v>
      </c>
      <c r="B357" t="s">
        <v>824</v>
      </c>
      <c r="C357" t="str">
        <f>IFERROR(VLOOKUP(Table1[[#This Row],[Ticker]],[1]!Table1[[Symbol]:[Industry]],2,FALSE),"-")</f>
        <v>-</v>
      </c>
      <c r="D357" t="s">
        <v>46</v>
      </c>
      <c r="E357">
        <v>19946.686100759998</v>
      </c>
      <c r="F357">
        <v>317.7</v>
      </c>
      <c r="G357">
        <v>83.549103514280304</v>
      </c>
      <c r="H357">
        <v>-7.8031277240949999</v>
      </c>
      <c r="I357">
        <v>20.892030222509899</v>
      </c>
      <c r="J357">
        <v>-5.11824625886163</v>
      </c>
      <c r="K357">
        <v>318.91628116250502</v>
      </c>
      <c r="L357">
        <v>266.33345466688502</v>
      </c>
      <c r="M357">
        <v>48.490381298382196</v>
      </c>
      <c r="N357">
        <v>0.45237321771984901</v>
      </c>
      <c r="O357">
        <v>14.7308781869688</v>
      </c>
      <c r="P357">
        <v>132.66202856096601</v>
      </c>
      <c r="Q357">
        <v>0.16460285196007299</v>
      </c>
    </row>
    <row r="358" spans="1:17" x14ac:dyDescent="0.3">
      <c r="A358" t="s">
        <v>825</v>
      </c>
      <c r="B358" t="s">
        <v>826</v>
      </c>
      <c r="C358" t="str">
        <f>IFERROR(VLOOKUP(Table1[[#This Row],[Ticker]],[1]!Table1[[Symbol]:[Industry]],2,FALSE),"-")</f>
        <v>-</v>
      </c>
      <c r="D358" t="s">
        <v>78</v>
      </c>
      <c r="E358">
        <v>19875.7335437</v>
      </c>
      <c r="F358">
        <v>841.15</v>
      </c>
      <c r="G358">
        <v>-33.433010032887303</v>
      </c>
      <c r="H358">
        <v>0.78931346129834701</v>
      </c>
      <c r="I358">
        <v>-9.6312535971979294</v>
      </c>
      <c r="J358">
        <v>-2.2136763742108698</v>
      </c>
      <c r="K358">
        <v>820.843039049656</v>
      </c>
      <c r="L358">
        <v>841.23151042873201</v>
      </c>
      <c r="M358">
        <v>59.905055746061102</v>
      </c>
      <c r="N358">
        <v>0.53331073143903496</v>
      </c>
      <c r="O358">
        <v>25.8039588658384</v>
      </c>
      <c r="P358">
        <v>20.1642857142857</v>
      </c>
      <c r="Q358">
        <v>-7.8412459997127995E-2</v>
      </c>
    </row>
    <row r="359" spans="1:17" x14ac:dyDescent="0.3">
      <c r="A359" t="s">
        <v>827</v>
      </c>
      <c r="B359" t="s">
        <v>828</v>
      </c>
      <c r="C359" t="str">
        <f>IFERROR(VLOOKUP(Table1[[#This Row],[Ticker]],[1]!Table1[[Symbol]:[Industry]],2,FALSE),"-")</f>
        <v>-</v>
      </c>
      <c r="D359" t="s">
        <v>144</v>
      </c>
      <c r="E359">
        <v>19724.557217419999</v>
      </c>
      <c r="F359">
        <v>1742.45</v>
      </c>
      <c r="G359">
        <v>149.83086882633299</v>
      </c>
      <c r="H359">
        <v>-0.40054684442479999</v>
      </c>
      <c r="I359">
        <v>14.264765842749499</v>
      </c>
      <c r="J359">
        <v>2.1598006038794498E-2</v>
      </c>
      <c r="K359">
        <v>1764.9954529423401</v>
      </c>
      <c r="L359">
        <v>1542.31302590569</v>
      </c>
      <c r="M359">
        <v>54.2223301052503</v>
      </c>
      <c r="N359">
        <v>0.84973633751722</v>
      </c>
      <c r="O359">
        <v>24.009493154581001</v>
      </c>
      <c r="P359">
        <v>179.803927502612</v>
      </c>
      <c r="Q359">
        <v>9.136765425908E-2</v>
      </c>
    </row>
    <row r="360" spans="1:17" hidden="1" x14ac:dyDescent="0.3">
      <c r="A360" t="s">
        <v>829</v>
      </c>
      <c r="B360" t="s">
        <v>830</v>
      </c>
      <c r="C360" t="str">
        <f>IFERROR(VLOOKUP(Table1[[#This Row],[Ticker]],[1]!Table1[[Symbol]:[Industry]],2,FALSE),"-")</f>
        <v>-</v>
      </c>
      <c r="D360" t="s">
        <v>51</v>
      </c>
      <c r="E360">
        <v>19673.433886260002</v>
      </c>
      <c r="F360">
        <v>457.8</v>
      </c>
      <c r="G360">
        <v>11.971195035572901</v>
      </c>
      <c r="H360">
        <v>-4.0728605852136397</v>
      </c>
      <c r="I360">
        <v>25.289274638379201</v>
      </c>
      <c r="J360">
        <v>4.0695133885501997</v>
      </c>
      <c r="K360">
        <v>410.72018493061398</v>
      </c>
      <c r="M360">
        <v>74.867355466254395</v>
      </c>
      <c r="N360">
        <v>1.2011545948972799</v>
      </c>
      <c r="O360">
        <v>6.3674093490607202</v>
      </c>
      <c r="P360">
        <v>56.780821917808197</v>
      </c>
    </row>
    <row r="361" spans="1:17" x14ac:dyDescent="0.3">
      <c r="A361" t="s">
        <v>831</v>
      </c>
      <c r="B361" t="s">
        <v>832</v>
      </c>
      <c r="C361" t="str">
        <f>IFERROR(VLOOKUP(Table1[[#This Row],[Ticker]],[1]!Table1[[Symbol]:[Industry]],2,FALSE),"-")</f>
        <v>-</v>
      </c>
      <c r="D361" t="s">
        <v>166</v>
      </c>
      <c r="E361">
        <v>19564.687663875</v>
      </c>
      <c r="F361">
        <v>818.25</v>
      </c>
      <c r="G361">
        <v>114.811969580295</v>
      </c>
      <c r="H361">
        <v>-6.3898452569043602</v>
      </c>
      <c r="I361">
        <v>12.828046213994</v>
      </c>
      <c r="J361">
        <v>-1.9817677225771899</v>
      </c>
      <c r="K361">
        <v>810.68168684047498</v>
      </c>
      <c r="L361">
        <v>685.74129948653695</v>
      </c>
      <c r="M361">
        <v>54.004868381644499</v>
      </c>
      <c r="N361">
        <v>0.78360002439487297</v>
      </c>
      <c r="O361">
        <v>19.767797128017101</v>
      </c>
      <c r="P361">
        <v>172.75</v>
      </c>
      <c r="Q361">
        <v>0.18554191874425899</v>
      </c>
    </row>
    <row r="362" spans="1:17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282</v>
      </c>
      <c r="E362">
        <v>19542.832070485001</v>
      </c>
      <c r="F362">
        <v>895.45</v>
      </c>
      <c r="G362">
        <v>30.8147737452515</v>
      </c>
      <c r="H362">
        <v>8.6905355193995604</v>
      </c>
      <c r="I362">
        <v>7.0191294483984903</v>
      </c>
      <c r="J362">
        <v>4.8571987281426802E-2</v>
      </c>
      <c r="K362">
        <v>830.77743367809205</v>
      </c>
      <c r="L362">
        <v>765.31000598367496</v>
      </c>
      <c r="M362">
        <v>67.133711291239706</v>
      </c>
      <c r="N362">
        <v>1.87570613816243</v>
      </c>
      <c r="O362">
        <v>6.9853146462672298</v>
      </c>
      <c r="P362">
        <v>67.342552793870297</v>
      </c>
      <c r="Q362">
        <v>0.20353019415224199</v>
      </c>
    </row>
    <row r="363" spans="1:17" x14ac:dyDescent="0.3">
      <c r="A363" t="s">
        <v>835</v>
      </c>
      <c r="B363" t="s">
        <v>836</v>
      </c>
      <c r="C363" t="str">
        <f>IFERROR(VLOOKUP(Table1[[#This Row],[Ticker]],[1]!Table1[[Symbol]:[Industry]],2,FALSE),"-")</f>
        <v>-</v>
      </c>
      <c r="D363" t="s">
        <v>54</v>
      </c>
      <c r="E363">
        <v>19532.452648170001</v>
      </c>
      <c r="F363">
        <v>1435.35</v>
      </c>
      <c r="G363">
        <v>50.698632682425703</v>
      </c>
      <c r="H363">
        <v>14.6601421337429</v>
      </c>
      <c r="I363">
        <v>49.791285241612997</v>
      </c>
      <c r="J363">
        <v>-2.8390828367926302</v>
      </c>
      <c r="K363">
        <v>1230.4339830230899</v>
      </c>
      <c r="L363">
        <v>1010.81079807461</v>
      </c>
      <c r="M363">
        <v>65.623614248972999</v>
      </c>
      <c r="N363">
        <v>1.16361726860106</v>
      </c>
      <c r="O363">
        <v>6.0403385933744502</v>
      </c>
      <c r="P363">
        <v>81.151006499652894</v>
      </c>
      <c r="Q363">
        <v>7.1566705500415995E-2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412</v>
      </c>
      <c r="E364">
        <v>19415.144716160001</v>
      </c>
      <c r="F364">
        <v>8182.4</v>
      </c>
      <c r="G364">
        <v>-3.5365853683936299</v>
      </c>
      <c r="H364">
        <v>-0.98954556173542996</v>
      </c>
      <c r="I364">
        <v>27.872378226077601</v>
      </c>
      <c r="J364">
        <v>-1.7182148882724499</v>
      </c>
      <c r="K364">
        <v>8016.8835257226201</v>
      </c>
      <c r="L364">
        <v>7349.8348197758396</v>
      </c>
      <c r="M364">
        <v>53.586625999738303</v>
      </c>
      <c r="N364">
        <v>0.46774374542816299</v>
      </c>
      <c r="O364">
        <v>9.7477512710207197</v>
      </c>
      <c r="P364">
        <v>49.134254365180503</v>
      </c>
      <c r="Q364">
        <v>-7.7685830498599995E-4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127</v>
      </c>
      <c r="E365">
        <v>19350.677333160002</v>
      </c>
      <c r="F365">
        <v>1060.5999999999999</v>
      </c>
      <c r="G365">
        <v>198.100446795588</v>
      </c>
      <c r="H365">
        <v>10.6142396852598</v>
      </c>
      <c r="I365">
        <v>-18.2876096068522</v>
      </c>
      <c r="J365">
        <v>-0.87689419469455998</v>
      </c>
      <c r="K365">
        <v>958.04168030942299</v>
      </c>
      <c r="L365">
        <v>853.24121871275304</v>
      </c>
      <c r="M365">
        <v>60.050879136724198</v>
      </c>
      <c r="N365">
        <v>1.8602220943905601</v>
      </c>
      <c r="O365">
        <v>23.892136526494401</v>
      </c>
      <c r="P365">
        <v>231.385720981096</v>
      </c>
      <c r="Q365">
        <v>0.24321284493793799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843</v>
      </c>
      <c r="E366">
        <v>19253.552206100001</v>
      </c>
      <c r="F366">
        <v>216.52</v>
      </c>
      <c r="G366">
        <v>36.300408654779702</v>
      </c>
      <c r="H366">
        <v>6.8987911237050801</v>
      </c>
      <c r="I366">
        <v>39.890687480974101</v>
      </c>
      <c r="J366">
        <v>1.09238240250549</v>
      </c>
      <c r="K366">
        <v>193.01955758311499</v>
      </c>
      <c r="L366">
        <v>167.53886286471101</v>
      </c>
      <c r="M366">
        <v>74.1695385864587</v>
      </c>
      <c r="N366">
        <v>0.96801384979513205</v>
      </c>
      <c r="O366">
        <v>1.42250138555328</v>
      </c>
      <c r="P366">
        <v>78.426040379068795</v>
      </c>
      <c r="Q366">
        <v>-6.8394020415479999E-3</v>
      </c>
    </row>
    <row r="367" spans="1:17" x14ac:dyDescent="0.3">
      <c r="A367" t="s">
        <v>844</v>
      </c>
      <c r="B367" t="s">
        <v>845</v>
      </c>
      <c r="C367" t="str">
        <f>IFERROR(VLOOKUP(Table1[[#This Row],[Ticker]],[1]!Table1[[Symbol]:[Industry]],2,FALSE),"-")</f>
        <v>-</v>
      </c>
      <c r="D367" t="s">
        <v>633</v>
      </c>
      <c r="E367">
        <v>19230.579956099999</v>
      </c>
      <c r="F367">
        <v>613.5</v>
      </c>
      <c r="G367">
        <v>92.9047973085042</v>
      </c>
      <c r="H367">
        <v>-14.436314854350501</v>
      </c>
      <c r="I367">
        <v>-1.3069588443317499</v>
      </c>
      <c r="J367">
        <v>-7.6570583192641202</v>
      </c>
      <c r="K367">
        <v>663.50356295436598</v>
      </c>
      <c r="L367">
        <v>594.61633344896404</v>
      </c>
      <c r="M367">
        <v>27.983377341828401</v>
      </c>
      <c r="N367">
        <v>0.65699855393704398</v>
      </c>
      <c r="O367">
        <v>27.5061124694376</v>
      </c>
      <c r="P367">
        <v>124.684123786852</v>
      </c>
      <c r="Q367">
        <v>0.142048795873745</v>
      </c>
    </row>
    <row r="368" spans="1:17" x14ac:dyDescent="0.3">
      <c r="A368" t="s">
        <v>846</v>
      </c>
      <c r="B368" t="s">
        <v>847</v>
      </c>
      <c r="C368" t="str">
        <f>IFERROR(VLOOKUP(Table1[[#This Row],[Ticker]],[1]!Table1[[Symbol]:[Industry]],2,FALSE),"-")</f>
        <v>-</v>
      </c>
      <c r="D368" t="s">
        <v>438</v>
      </c>
      <c r="E368">
        <v>19028.610426374998</v>
      </c>
      <c r="F368">
        <v>307.75</v>
      </c>
      <c r="G368">
        <v>7.1081847566734702</v>
      </c>
      <c r="H368">
        <v>3.5852059973165602</v>
      </c>
      <c r="I368">
        <v>29.636573758106501</v>
      </c>
      <c r="J368">
        <v>-0.96957260062597805</v>
      </c>
      <c r="K368">
        <v>305.07380102173198</v>
      </c>
      <c r="L368">
        <v>273.89194969833699</v>
      </c>
      <c r="M368">
        <v>54.569637904602999</v>
      </c>
      <c r="N368">
        <v>1.2981084482055401</v>
      </c>
      <c r="O368">
        <v>15.645816409423199</v>
      </c>
      <c r="P368">
        <v>65.635091496232505</v>
      </c>
      <c r="Q368">
        <v>4.9897569527761997E-2</v>
      </c>
    </row>
    <row r="369" spans="1:17" hidden="1" x14ac:dyDescent="0.3">
      <c r="A369" t="s">
        <v>848</v>
      </c>
      <c r="B369" t="s">
        <v>849</v>
      </c>
      <c r="C369" t="str">
        <f>IFERROR(VLOOKUP(Table1[[#This Row],[Ticker]],[1]!Table1[[Symbol]:[Industry]],2,FALSE),"-")</f>
        <v>-</v>
      </c>
      <c r="D369" t="s">
        <v>850</v>
      </c>
      <c r="E369">
        <v>19008.835053285002</v>
      </c>
      <c r="F369">
        <v>1750.55</v>
      </c>
      <c r="G369">
        <v>-2.5085461788288699</v>
      </c>
      <c r="H369">
        <v>-1.9929197554415301</v>
      </c>
      <c r="I369">
        <v>10.8095334239773</v>
      </c>
      <c r="J369">
        <v>-7.1771637795912104</v>
      </c>
      <c r="K369">
        <v>1713.0085202799301</v>
      </c>
      <c r="M369">
        <v>44.921834439064398</v>
      </c>
      <c r="N369">
        <v>0.48635207692725502</v>
      </c>
      <c r="O369">
        <v>14.306932107052001</v>
      </c>
      <c r="P369">
        <v>42.1304753785572</v>
      </c>
    </row>
    <row r="370" spans="1:17" x14ac:dyDescent="0.3">
      <c r="A370" t="s">
        <v>851</v>
      </c>
      <c r="B370" t="s">
        <v>852</v>
      </c>
      <c r="C370" t="str">
        <f>IFERROR(VLOOKUP(Table1[[#This Row],[Ticker]],[1]!Table1[[Symbol]:[Industry]],2,FALSE),"-")</f>
        <v>-</v>
      </c>
      <c r="D370" t="s">
        <v>258</v>
      </c>
      <c r="E370">
        <v>18852.704269934999</v>
      </c>
      <c r="F370">
        <v>1299.45</v>
      </c>
      <c r="G370">
        <v>133.99846598576499</v>
      </c>
      <c r="H370">
        <v>0.117970424630834</v>
      </c>
      <c r="I370">
        <v>47.432560996105501</v>
      </c>
      <c r="J370">
        <v>-7.3838963434695701</v>
      </c>
      <c r="K370">
        <v>1279.60035736278</v>
      </c>
      <c r="L370">
        <v>1041.41399842027</v>
      </c>
      <c r="M370">
        <v>47.288676316302102</v>
      </c>
      <c r="N370">
        <v>1.3288467553598</v>
      </c>
      <c r="O370">
        <v>11.585670860748699</v>
      </c>
      <c r="P370">
        <v>177.30473751600499</v>
      </c>
      <c r="Q370">
        <v>0.18941865418395401</v>
      </c>
    </row>
    <row r="371" spans="1:17" x14ac:dyDescent="0.3">
      <c r="A371" t="s">
        <v>853</v>
      </c>
      <c r="B371" t="s">
        <v>854</v>
      </c>
      <c r="C371" t="str">
        <f>IFERROR(VLOOKUP(Table1[[#This Row],[Ticker]],[1]!Table1[[Symbol]:[Industry]],2,FALSE),"-")</f>
        <v>-</v>
      </c>
      <c r="D371" t="s">
        <v>21</v>
      </c>
      <c r="E371">
        <v>18822.125872799999</v>
      </c>
      <c r="F371">
        <v>678</v>
      </c>
      <c r="G371">
        <v>-2.8061656673695401</v>
      </c>
      <c r="H371">
        <v>9.0038306840333604</v>
      </c>
      <c r="I371">
        <v>-23.7730170502467</v>
      </c>
      <c r="J371">
        <v>-0.24907939703093601</v>
      </c>
      <c r="K371">
        <v>647.50665721283997</v>
      </c>
      <c r="L371">
        <v>638.16126575797398</v>
      </c>
      <c r="M371">
        <v>60.794189417700302</v>
      </c>
      <c r="N371">
        <v>1.2655794545768999</v>
      </c>
      <c r="O371">
        <v>28.318584070796401</v>
      </c>
      <c r="P371">
        <v>44.378194207836401</v>
      </c>
      <c r="Q371">
        <v>8.1471136217473997E-2</v>
      </c>
    </row>
    <row r="372" spans="1:17" x14ac:dyDescent="0.3">
      <c r="A372" t="s">
        <v>855</v>
      </c>
      <c r="B372" t="s">
        <v>856</v>
      </c>
      <c r="C372" t="str">
        <f>IFERROR(VLOOKUP(Table1[[#This Row],[Ticker]],[1]!Table1[[Symbol]:[Industry]],2,FALSE),"-")</f>
        <v>-</v>
      </c>
      <c r="D372" t="s">
        <v>767</v>
      </c>
      <c r="E372">
        <v>18812.7620365</v>
      </c>
      <c r="F372">
        <v>457.25</v>
      </c>
      <c r="G372">
        <v>37.254421891374101</v>
      </c>
      <c r="H372">
        <v>7.7196014742972503</v>
      </c>
      <c r="I372">
        <v>25.4601771081077</v>
      </c>
      <c r="J372">
        <v>-2.5842844194194199</v>
      </c>
      <c r="K372">
        <v>397.154307476881</v>
      </c>
      <c r="L372">
        <v>345.16059637624699</v>
      </c>
      <c r="M372">
        <v>70.265858352349099</v>
      </c>
      <c r="N372">
        <v>0.92300700414479797</v>
      </c>
      <c r="O372">
        <v>1.4543466375068299</v>
      </c>
      <c r="P372">
        <v>98.977371627502094</v>
      </c>
      <c r="Q372">
        <v>0.175993583368068</v>
      </c>
    </row>
    <row r="373" spans="1:17" x14ac:dyDescent="0.3">
      <c r="A373" t="s">
        <v>857</v>
      </c>
      <c r="B373" t="s">
        <v>858</v>
      </c>
      <c r="C373" t="str">
        <f>IFERROR(VLOOKUP(Table1[[#This Row],[Ticker]],[1]!Table1[[Symbol]:[Industry]],2,FALSE),"-")</f>
        <v>-</v>
      </c>
      <c r="D373" t="s">
        <v>116</v>
      </c>
      <c r="E373">
        <v>18747.724054499999</v>
      </c>
      <c r="F373">
        <v>3128.75</v>
      </c>
      <c r="G373">
        <v>-27.088253733719199</v>
      </c>
      <c r="H373">
        <v>8.3501575181601009</v>
      </c>
      <c r="I373">
        <v>5.9926912884891603</v>
      </c>
      <c r="J373">
        <v>0.33964415473658299</v>
      </c>
      <c r="K373">
        <v>2892.59369296965</v>
      </c>
      <c r="L373">
        <v>2749.5320918039602</v>
      </c>
      <c r="M373">
        <v>68.543685280461503</v>
      </c>
      <c r="N373">
        <v>1.00333196643166</v>
      </c>
      <c r="O373">
        <v>2.7550938873351898</v>
      </c>
      <c r="P373">
        <v>40.302690582959599</v>
      </c>
      <c r="Q373">
        <v>-7.8707909905521997E-2</v>
      </c>
    </row>
    <row r="374" spans="1:17" x14ac:dyDescent="0.3">
      <c r="A374" t="s">
        <v>859</v>
      </c>
      <c r="B374" t="s">
        <v>860</v>
      </c>
      <c r="C374" t="str">
        <f>IFERROR(VLOOKUP(Table1[[#This Row],[Ticker]],[1]!Table1[[Symbol]:[Industry]],2,FALSE),"-")</f>
        <v>-</v>
      </c>
      <c r="D374" t="s">
        <v>538</v>
      </c>
      <c r="E374">
        <v>18724.433595139999</v>
      </c>
      <c r="F374">
        <v>1656.2</v>
      </c>
      <c r="G374">
        <v>11.253632983680699</v>
      </c>
      <c r="H374">
        <v>0.73273885673806205</v>
      </c>
      <c r="I374">
        <v>5.9720999571571598</v>
      </c>
      <c r="J374">
        <v>6.7689722130698904</v>
      </c>
      <c r="K374">
        <v>1659.07288356411</v>
      </c>
      <c r="L374">
        <v>1600.65850426472</v>
      </c>
      <c r="M374">
        <v>57.497497565596902</v>
      </c>
      <c r="N374">
        <v>2.2040101376179</v>
      </c>
      <c r="O374">
        <v>14.8381837942277</v>
      </c>
      <c r="P374">
        <v>45.689655172413801</v>
      </c>
    </row>
    <row r="375" spans="1:17" x14ac:dyDescent="0.3">
      <c r="A375" t="s">
        <v>861</v>
      </c>
      <c r="B375" t="s">
        <v>862</v>
      </c>
      <c r="C375" t="str">
        <f>IFERROR(VLOOKUP(Table1[[#This Row],[Ticker]],[1]!Table1[[Symbol]:[Industry]],2,FALSE),"-")</f>
        <v>-</v>
      </c>
      <c r="D375" t="s">
        <v>219</v>
      </c>
      <c r="E375">
        <v>18653.517465000001</v>
      </c>
      <c r="F375">
        <v>2673.5</v>
      </c>
      <c r="G375">
        <v>101.70228612512901</v>
      </c>
      <c r="H375">
        <v>9.6067280303777096</v>
      </c>
      <c r="I375">
        <v>48.355796962934797</v>
      </c>
      <c r="J375">
        <v>-3.5662173854545598</v>
      </c>
      <c r="K375">
        <v>2352.1326664897101</v>
      </c>
      <c r="L375">
        <v>1852.54197304997</v>
      </c>
      <c r="M375">
        <v>59.648688890729801</v>
      </c>
      <c r="N375">
        <v>0.90408036094033195</v>
      </c>
      <c r="O375">
        <v>3.75911726201607</v>
      </c>
      <c r="P375">
        <v>132.48836905952399</v>
      </c>
      <c r="Q375">
        <v>8.7694268643008E-2</v>
      </c>
    </row>
    <row r="376" spans="1:17" x14ac:dyDescent="0.3">
      <c r="A376" t="s">
        <v>863</v>
      </c>
      <c r="B376" t="s">
        <v>864</v>
      </c>
      <c r="C376" t="str">
        <f>IFERROR(VLOOKUP(Table1[[#This Row],[Ticker]],[1]!Table1[[Symbol]:[Industry]],2,FALSE),"-")</f>
        <v>-</v>
      </c>
      <c r="D376" t="s">
        <v>46</v>
      </c>
      <c r="E376">
        <v>18641.077218589999</v>
      </c>
      <c r="F376">
        <v>1602.85</v>
      </c>
      <c r="G376">
        <v>183.04133772987601</v>
      </c>
      <c r="H376">
        <v>-8.4277452885390201</v>
      </c>
      <c r="I376">
        <v>116.840218994008</v>
      </c>
      <c r="J376">
        <v>-0.12666550771888499</v>
      </c>
      <c r="K376">
        <v>1577.1611981828401</v>
      </c>
      <c r="L376">
        <v>1174.2941865589</v>
      </c>
      <c r="M376">
        <v>43.319330470650499</v>
      </c>
      <c r="N376">
        <v>1.21126934068523</v>
      </c>
      <c r="O376">
        <v>12.094082415697001</v>
      </c>
      <c r="P376">
        <v>233.927083333333</v>
      </c>
      <c r="Q376">
        <v>0.191404296690834</v>
      </c>
    </row>
    <row r="377" spans="1:17" x14ac:dyDescent="0.3">
      <c r="A377" t="s">
        <v>865</v>
      </c>
      <c r="B377" t="s">
        <v>866</v>
      </c>
      <c r="C377" t="str">
        <f>IFERROR(VLOOKUP(Table1[[#This Row],[Ticker]],[1]!Table1[[Symbol]:[Industry]],2,FALSE),"-")</f>
        <v>-</v>
      </c>
      <c r="D377" t="s">
        <v>633</v>
      </c>
      <c r="E377">
        <v>18372.4483983299</v>
      </c>
      <c r="F377">
        <v>36.51</v>
      </c>
      <c r="G377">
        <v>-29.627675809775301</v>
      </c>
      <c r="H377">
        <v>-7.3595685202971497</v>
      </c>
      <c r="I377">
        <v>-18.093679976602601</v>
      </c>
      <c r="J377">
        <v>-2.4540530324748202</v>
      </c>
      <c r="K377">
        <v>37.5255063568247</v>
      </c>
      <c r="L377">
        <v>38.1940031073188</v>
      </c>
      <c r="M377">
        <v>39.244918155931501</v>
      </c>
      <c r="N377">
        <v>0.417381181106389</v>
      </c>
      <c r="O377">
        <v>44.891810462886802</v>
      </c>
      <c r="P377">
        <v>12.6851851851851</v>
      </c>
      <c r="Q377">
        <v>4.0863946632476E-2</v>
      </c>
    </row>
    <row r="378" spans="1:17" x14ac:dyDescent="0.3">
      <c r="A378" t="s">
        <v>867</v>
      </c>
      <c r="B378" t="s">
        <v>868</v>
      </c>
      <c r="C378" t="str">
        <f>IFERROR(VLOOKUP(Table1[[#This Row],[Ticker]],[1]!Table1[[Symbol]:[Industry]],2,FALSE),"-")</f>
        <v>-</v>
      </c>
      <c r="D378" t="s">
        <v>588</v>
      </c>
      <c r="E378">
        <v>18364.014915200001</v>
      </c>
      <c r="F378">
        <v>1428.8</v>
      </c>
      <c r="G378">
        <v>-42.982619514393598</v>
      </c>
      <c r="H378">
        <v>-5.3854099238538797</v>
      </c>
      <c r="I378">
        <v>-13.5469656053784</v>
      </c>
      <c r="J378">
        <v>-3.38642862210913</v>
      </c>
      <c r="K378">
        <v>1461.4411012998801</v>
      </c>
      <c r="L378">
        <v>1479.1366854273101</v>
      </c>
      <c r="M378">
        <v>44.639389710574001</v>
      </c>
      <c r="N378">
        <v>0.64012050904074402</v>
      </c>
      <c r="O378">
        <v>20.727183650615899</v>
      </c>
      <c r="P378">
        <v>12.592592592592499</v>
      </c>
      <c r="Q378">
        <v>-0.105040207617304</v>
      </c>
    </row>
    <row r="379" spans="1:17" x14ac:dyDescent="0.3">
      <c r="A379" t="s">
        <v>869</v>
      </c>
      <c r="B379" t="s">
        <v>870</v>
      </c>
      <c r="C379" t="str">
        <f>IFERROR(VLOOKUP(Table1[[#This Row],[Ticker]],[1]!Table1[[Symbol]:[Industry]],2,FALSE),"-")</f>
        <v>-</v>
      </c>
      <c r="D379" t="s">
        <v>276</v>
      </c>
      <c r="E379">
        <v>18301.27435494</v>
      </c>
      <c r="F379">
        <v>484.85</v>
      </c>
      <c r="G379">
        <v>173.7877584334</v>
      </c>
      <c r="H379">
        <v>19.864743705142299</v>
      </c>
      <c r="I379">
        <v>84.268758559309703</v>
      </c>
      <c r="J379">
        <v>-5.62737663804596</v>
      </c>
      <c r="K379">
        <v>401.92434158967399</v>
      </c>
      <c r="L379">
        <v>301.602664373035</v>
      </c>
      <c r="M379">
        <v>57.168577959478299</v>
      </c>
      <c r="N379">
        <v>0.53056006668607103</v>
      </c>
      <c r="O379">
        <v>7.1465401670619704</v>
      </c>
      <c r="P379">
        <v>206.285533796588</v>
      </c>
      <c r="Q379">
        <v>0.141995527116107</v>
      </c>
    </row>
    <row r="380" spans="1:17" x14ac:dyDescent="0.3">
      <c r="A380" t="s">
        <v>871</v>
      </c>
      <c r="B380" t="s">
        <v>872</v>
      </c>
      <c r="C380" t="str">
        <f>IFERROR(VLOOKUP(Table1[[#This Row],[Ticker]],[1]!Table1[[Symbol]:[Industry]],2,FALSE),"-")</f>
        <v>-</v>
      </c>
      <c r="D380" t="s">
        <v>443</v>
      </c>
      <c r="E380">
        <v>18262.77523512</v>
      </c>
      <c r="F380">
        <v>1279.2</v>
      </c>
      <c r="G380">
        <v>32.493685616480697</v>
      </c>
      <c r="H380">
        <v>-7.6281899610780997</v>
      </c>
      <c r="I380">
        <v>22.437229350300601</v>
      </c>
      <c r="J380">
        <v>-4.8734765045298802</v>
      </c>
      <c r="K380">
        <v>1296.9521676245299</v>
      </c>
      <c r="L380">
        <v>1111.1799258292001</v>
      </c>
      <c r="M380">
        <v>37.439694083044301</v>
      </c>
      <c r="N380">
        <v>0.322889706297245</v>
      </c>
      <c r="O380">
        <v>20.676985616010001</v>
      </c>
      <c r="P380">
        <v>75.835051546391696</v>
      </c>
      <c r="Q380">
        <v>0.15035252573449201</v>
      </c>
    </row>
    <row r="381" spans="1:17" x14ac:dyDescent="0.3">
      <c r="A381" t="s">
        <v>873</v>
      </c>
      <c r="B381" t="s">
        <v>874</v>
      </c>
      <c r="C381" t="str">
        <f>IFERROR(VLOOKUP(Table1[[#This Row],[Ticker]],[1]!Table1[[Symbol]:[Industry]],2,FALSE),"-")</f>
        <v>-</v>
      </c>
      <c r="D381" t="s">
        <v>132</v>
      </c>
      <c r="E381">
        <v>18235.024762826899</v>
      </c>
      <c r="F381">
        <v>69.77</v>
      </c>
      <c r="G381">
        <v>313.201598638174</v>
      </c>
      <c r="H381">
        <v>-1.6485676312520701</v>
      </c>
      <c r="I381">
        <v>62.517272479899503</v>
      </c>
      <c r="J381">
        <v>-6.1545577478039402</v>
      </c>
      <c r="K381">
        <v>70.783339701812594</v>
      </c>
      <c r="L381">
        <v>54.327702665629701</v>
      </c>
      <c r="M381">
        <v>39.030987322881302</v>
      </c>
      <c r="N381">
        <v>0.476062492874471</v>
      </c>
      <c r="O381">
        <v>31.001863265013601</v>
      </c>
      <c r="P381">
        <v>347.24358974358898</v>
      </c>
      <c r="Q381">
        <v>0.147415168332307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Row],[Ticker]],[1]!Table1[[Symbol]:[Industry]],2,FALSE),"-")</f>
        <v>-</v>
      </c>
      <c r="D382" t="s">
        <v>27</v>
      </c>
      <c r="E382">
        <v>18167.143367010998</v>
      </c>
      <c r="F382">
        <v>92.93</v>
      </c>
      <c r="G382">
        <v>-34.289421445685498</v>
      </c>
      <c r="H382">
        <v>-5.2412310905254396</v>
      </c>
      <c r="I382">
        <v>0.42494031850664199</v>
      </c>
      <c r="J382">
        <v>-5.70093628478116</v>
      </c>
      <c r="K382">
        <v>90.964260144933505</v>
      </c>
      <c r="L382">
        <v>86.406418370342806</v>
      </c>
      <c r="M382">
        <v>48.508760219784897</v>
      </c>
      <c r="N382">
        <v>0.37577921833363198</v>
      </c>
      <c r="O382">
        <v>19.875174862799899</v>
      </c>
      <c r="P382">
        <v>42.859338970023003</v>
      </c>
      <c r="Q382">
        <v>8.6301579377923002E-2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762</v>
      </c>
      <c r="E383">
        <v>18096.11420616</v>
      </c>
      <c r="F383">
        <v>1343.7</v>
      </c>
      <c r="G383">
        <v>48.498807146996199</v>
      </c>
      <c r="H383">
        <v>-2.9444485696106</v>
      </c>
      <c r="I383">
        <v>39.624568415699301</v>
      </c>
      <c r="J383">
        <v>-6.6365177412553296</v>
      </c>
      <c r="K383">
        <v>1451.9206737658501</v>
      </c>
      <c r="L383">
        <v>1217.48178356479</v>
      </c>
      <c r="M383">
        <v>32.407146160155897</v>
      </c>
      <c r="N383">
        <v>0.28997746733817298</v>
      </c>
      <c r="O383">
        <v>41.173625065118699</v>
      </c>
      <c r="P383">
        <v>97.312775330396406</v>
      </c>
      <c r="Q383">
        <v>0.24109469440028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190</v>
      </c>
      <c r="E384">
        <v>18074.851707329999</v>
      </c>
      <c r="F384">
        <v>1829.85</v>
      </c>
      <c r="G384">
        <v>53.293112367564497</v>
      </c>
      <c r="H384">
        <v>-4.4615468088293397</v>
      </c>
      <c r="I384">
        <v>26.624047893314501</v>
      </c>
      <c r="J384">
        <v>-2.9482141141512099</v>
      </c>
      <c r="K384">
        <v>1754.1807322376401</v>
      </c>
      <c r="L384">
        <v>1491.68421284236</v>
      </c>
      <c r="M384">
        <v>51.244337667446501</v>
      </c>
      <c r="N384">
        <v>0.73309833022422999</v>
      </c>
      <c r="O384">
        <v>4.4976364182856603</v>
      </c>
      <c r="P384">
        <v>86.957854406130195</v>
      </c>
      <c r="Q384">
        <v>4.5413031820322997E-2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127</v>
      </c>
      <c r="E385">
        <v>18012.200725039998</v>
      </c>
      <c r="F385">
        <v>686.8</v>
      </c>
      <c r="G385">
        <v>63.912519884940899</v>
      </c>
      <c r="H385">
        <v>1.5806335158551901</v>
      </c>
      <c r="I385">
        <v>17.174374073084198</v>
      </c>
      <c r="J385">
        <v>-3.6905641242387701</v>
      </c>
      <c r="K385">
        <v>665.25144147338597</v>
      </c>
      <c r="L385">
        <v>570.67754613285194</v>
      </c>
      <c r="M385">
        <v>43.6127706519502</v>
      </c>
      <c r="N385">
        <v>0.36455249118809702</v>
      </c>
      <c r="O385">
        <v>9.2020966802562594</v>
      </c>
      <c r="P385">
        <v>95.141355306151397</v>
      </c>
      <c r="Q385">
        <v>0.17144525407128999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885</v>
      </c>
      <c r="E386">
        <v>17799.389093850001</v>
      </c>
      <c r="F386">
        <v>801.15</v>
      </c>
      <c r="G386">
        <v>-8.7192967132297099</v>
      </c>
      <c r="H386">
        <v>8.0455526359720295</v>
      </c>
      <c r="I386">
        <v>7.5698105726918996</v>
      </c>
      <c r="J386">
        <v>0.286661222996273</v>
      </c>
      <c r="K386">
        <v>747.93685657569597</v>
      </c>
      <c r="L386">
        <v>701.43801354617699</v>
      </c>
      <c r="M386">
        <v>60.0338273456615</v>
      </c>
      <c r="N386">
        <v>0.664038793267274</v>
      </c>
      <c r="O386">
        <v>6.0350745802908401</v>
      </c>
      <c r="P386">
        <v>34.873737373737299</v>
      </c>
      <c r="Q386">
        <v>7.7602791207594002E-2</v>
      </c>
    </row>
    <row r="387" spans="1:17" x14ac:dyDescent="0.3">
      <c r="A387" t="s">
        <v>886</v>
      </c>
      <c r="B387" t="s">
        <v>887</v>
      </c>
      <c r="C387" t="str">
        <f>IFERROR(VLOOKUP(Table1[[#This Row],[Ticker]],[1]!Table1[[Symbol]:[Industry]],2,FALSE),"-")</f>
        <v>-</v>
      </c>
      <c r="D387" t="s">
        <v>762</v>
      </c>
      <c r="E387">
        <v>17728.198880600001</v>
      </c>
      <c r="F387">
        <v>981.5</v>
      </c>
      <c r="G387">
        <v>22.585625013144501</v>
      </c>
      <c r="H387">
        <v>0.122428533057733</v>
      </c>
      <c r="I387">
        <v>29.0525209952993</v>
      </c>
      <c r="J387">
        <v>-2.8882799977479099</v>
      </c>
      <c r="K387">
        <v>918.29582851344901</v>
      </c>
      <c r="L387">
        <v>785.649317882594</v>
      </c>
      <c r="M387">
        <v>61.5066935714406</v>
      </c>
      <c r="N387">
        <v>0.68866073851236298</v>
      </c>
      <c r="O387">
        <v>3.1278655119714802</v>
      </c>
      <c r="P387">
        <v>68.209083119108797</v>
      </c>
      <c r="Q387">
        <v>0.17968510582941599</v>
      </c>
    </row>
    <row r="388" spans="1:17" x14ac:dyDescent="0.3">
      <c r="A388" t="s">
        <v>888</v>
      </c>
      <c r="B388" t="s">
        <v>889</v>
      </c>
      <c r="C388" t="str">
        <f>IFERROR(VLOOKUP(Table1[[#This Row],[Ticker]],[1]!Table1[[Symbol]:[Industry]],2,FALSE),"-")</f>
        <v>-</v>
      </c>
      <c r="D388" t="s">
        <v>21</v>
      </c>
      <c r="E388">
        <v>17688.981841320001</v>
      </c>
      <c r="F388">
        <v>640.29999999999995</v>
      </c>
      <c r="G388">
        <v>1.8064507113953401</v>
      </c>
      <c r="H388">
        <v>5.6297453483593101</v>
      </c>
      <c r="I388">
        <v>-29.463914986558802</v>
      </c>
      <c r="J388">
        <v>-6.3981440291974101</v>
      </c>
      <c r="K388">
        <v>648.98591586335397</v>
      </c>
      <c r="L388">
        <v>646.91096341261402</v>
      </c>
      <c r="M388">
        <v>48.808215558472298</v>
      </c>
      <c r="N388">
        <v>0.96260077822900203</v>
      </c>
      <c r="O388">
        <v>34.600968296111198</v>
      </c>
      <c r="P388">
        <v>35.541913632514799</v>
      </c>
      <c r="Q388">
        <v>3.9293222942711002E-2</v>
      </c>
    </row>
    <row r="389" spans="1:17" x14ac:dyDescent="0.3">
      <c r="A389" t="s">
        <v>890</v>
      </c>
      <c r="B389" t="s">
        <v>891</v>
      </c>
      <c r="C389" t="str">
        <f>IFERROR(VLOOKUP(Table1[[#This Row],[Ticker]],[1]!Table1[[Symbol]:[Industry]],2,FALSE),"-")</f>
        <v>-</v>
      </c>
      <c r="D389" t="s">
        <v>24</v>
      </c>
      <c r="E389">
        <v>17659.282169464001</v>
      </c>
      <c r="F389">
        <v>219.44</v>
      </c>
      <c r="G389">
        <v>41.942270302618802</v>
      </c>
      <c r="H389">
        <v>-0.84675322254159102</v>
      </c>
      <c r="I389">
        <v>11.4030740694629</v>
      </c>
      <c r="J389">
        <v>-1.6144994786348801</v>
      </c>
      <c r="K389">
        <v>215.901896217879</v>
      </c>
      <c r="L389">
        <v>190.82004375034199</v>
      </c>
      <c r="M389">
        <v>46.202963056638097</v>
      </c>
      <c r="N389">
        <v>0.472542857475375</v>
      </c>
      <c r="O389">
        <v>6.0654393000364601</v>
      </c>
      <c r="P389">
        <v>75.551999999999893</v>
      </c>
      <c r="Q389">
        <v>0.185198818756907</v>
      </c>
    </row>
    <row r="390" spans="1:17" x14ac:dyDescent="0.3">
      <c r="A390" t="s">
        <v>892</v>
      </c>
      <c r="B390" t="s">
        <v>893</v>
      </c>
      <c r="C390" t="str">
        <f>IFERROR(VLOOKUP(Table1[[#This Row],[Ticker]],[1]!Table1[[Symbol]:[Industry]],2,FALSE),"-")</f>
        <v>-</v>
      </c>
      <c r="D390" t="s">
        <v>51</v>
      </c>
      <c r="E390">
        <v>17573.696223515999</v>
      </c>
      <c r="F390">
        <v>213.03</v>
      </c>
      <c r="G390">
        <v>-18.492641432388002</v>
      </c>
      <c r="H390">
        <v>-1.31191740401094</v>
      </c>
      <c r="I390">
        <v>-17.406604792599399</v>
      </c>
      <c r="J390">
        <v>-1.29865915038857</v>
      </c>
      <c r="K390">
        <v>212.415901944528</v>
      </c>
      <c r="L390">
        <v>212.04536137486599</v>
      </c>
      <c r="M390">
        <v>53.2266354259677</v>
      </c>
      <c r="N390">
        <v>1.45083222044884</v>
      </c>
      <c r="O390">
        <v>35.778998263155401</v>
      </c>
      <c r="P390">
        <v>16.393935254746602</v>
      </c>
      <c r="Q390">
        <v>5.3813699380544998E-2</v>
      </c>
    </row>
    <row r="391" spans="1:17" x14ac:dyDescent="0.3">
      <c r="A391" t="s">
        <v>894</v>
      </c>
      <c r="B391" t="s">
        <v>895</v>
      </c>
      <c r="C391" t="str">
        <f>IFERROR(VLOOKUP(Table1[[#This Row],[Ticker]],[1]!Table1[[Symbol]:[Industry]],2,FALSE),"-")</f>
        <v>-</v>
      </c>
      <c r="D391" t="s">
        <v>419</v>
      </c>
      <c r="E391">
        <v>17545.429325175999</v>
      </c>
      <c r="F391">
        <v>109.66</v>
      </c>
      <c r="G391">
        <v>-38.9427139470695</v>
      </c>
      <c r="H391">
        <v>-4.4364212159243799</v>
      </c>
      <c r="I391">
        <v>-16.668269360440998</v>
      </c>
      <c r="J391">
        <v>-5.5768100233973801</v>
      </c>
      <c r="K391">
        <v>112.227386712339</v>
      </c>
      <c r="L391">
        <v>114.086968112063</v>
      </c>
      <c r="M391">
        <v>42.179217002278598</v>
      </c>
      <c r="N391">
        <v>1.24441871401648</v>
      </c>
      <c r="O391">
        <v>24.931606784606899</v>
      </c>
      <c r="P391">
        <v>4.9377990430621903</v>
      </c>
      <c r="Q391">
        <v>9.9049828070003995E-2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Row],[Ticker]],[1]!Table1[[Symbol]:[Industry]],2,FALSE),"-")</f>
        <v>-</v>
      </c>
      <c r="D392" t="s">
        <v>21</v>
      </c>
      <c r="E392">
        <v>17466.35325624</v>
      </c>
      <c r="F392">
        <v>770.4</v>
      </c>
      <c r="G392">
        <v>22.291357705423401</v>
      </c>
      <c r="H392">
        <v>-5.0538706882821502</v>
      </c>
      <c r="I392">
        <v>22.889829477689201</v>
      </c>
      <c r="J392">
        <v>-3.9053640015982598</v>
      </c>
      <c r="K392">
        <v>758.91009200613098</v>
      </c>
      <c r="L392">
        <v>648.56299091167205</v>
      </c>
      <c r="M392">
        <v>45.582886406026297</v>
      </c>
      <c r="N392">
        <v>0.47348704466240699</v>
      </c>
      <c r="O392">
        <v>8.9693665628244901</v>
      </c>
      <c r="P392">
        <v>68.836291913214893</v>
      </c>
      <c r="Q392">
        <v>2.5105911090567999E-2</v>
      </c>
    </row>
    <row r="393" spans="1:17" x14ac:dyDescent="0.3">
      <c r="A393" t="s">
        <v>898</v>
      </c>
      <c r="B393" t="s">
        <v>899</v>
      </c>
      <c r="C393" t="str">
        <f>IFERROR(VLOOKUP(Table1[[#This Row],[Ticker]],[1]!Table1[[Symbol]:[Industry]],2,FALSE),"-")</f>
        <v>-</v>
      </c>
      <c r="D393" t="s">
        <v>51</v>
      </c>
      <c r="E393">
        <v>17410.315940801</v>
      </c>
      <c r="F393">
        <v>205.69</v>
      </c>
      <c r="G393">
        <v>21.685977966877999</v>
      </c>
      <c r="H393">
        <v>-5.3064548336824897</v>
      </c>
      <c r="I393">
        <v>7.6456500330780504</v>
      </c>
      <c r="J393">
        <v>-5.33804363576367</v>
      </c>
      <c r="K393">
        <v>206.41905016031501</v>
      </c>
      <c r="L393">
        <v>186.17080583673601</v>
      </c>
      <c r="M393">
        <v>42.923465456528199</v>
      </c>
      <c r="N393">
        <v>0.55666654584067898</v>
      </c>
      <c r="O393">
        <v>12.0132237833633</v>
      </c>
      <c r="P393">
        <v>64.092540885520506</v>
      </c>
      <c r="Q393">
        <v>1.241508554154E-2</v>
      </c>
    </row>
    <row r="394" spans="1:17" hidden="1" x14ac:dyDescent="0.3">
      <c r="A394" t="s">
        <v>900</v>
      </c>
      <c r="B394" t="s">
        <v>901</v>
      </c>
      <c r="C394" t="str">
        <f>IFERROR(VLOOKUP(Table1[[#This Row],[Ticker]],[1]!Table1[[Symbol]:[Industry]],2,FALSE),"-")</f>
        <v>-</v>
      </c>
      <c r="D394" t="s">
        <v>258</v>
      </c>
      <c r="E394">
        <v>17370.825075000001</v>
      </c>
      <c r="F394">
        <v>16260.25</v>
      </c>
      <c r="G394">
        <v>-15.1303639211631</v>
      </c>
      <c r="H394">
        <v>6.2917649485523697</v>
      </c>
      <c r="I394">
        <v>2.1548747198260898</v>
      </c>
      <c r="J394">
        <v>1.3956025225183499</v>
      </c>
      <c r="K394">
        <v>15644.150609922001</v>
      </c>
      <c r="L394">
        <v>15171.137036825699</v>
      </c>
      <c r="M394">
        <v>63.122252037029597</v>
      </c>
      <c r="N394">
        <v>1.5905446004445301</v>
      </c>
      <c r="O394">
        <v>9.4334342952906596</v>
      </c>
      <c r="P394">
        <v>27.809043962176599</v>
      </c>
      <c r="Q394">
        <v>7.9413463232918993E-2</v>
      </c>
    </row>
    <row r="395" spans="1:17" hidden="1" x14ac:dyDescent="0.3">
      <c r="A395" t="s">
        <v>902</v>
      </c>
      <c r="B395" t="s">
        <v>903</v>
      </c>
      <c r="C395" t="str">
        <f>IFERROR(VLOOKUP(Table1[[#This Row],[Ticker]],[1]!Table1[[Symbol]:[Industry]],2,FALSE),"-")</f>
        <v>-</v>
      </c>
      <c r="D395" t="s">
        <v>471</v>
      </c>
      <c r="E395">
        <v>17260.234409140001</v>
      </c>
      <c r="F395">
        <v>3790.1</v>
      </c>
      <c r="G395">
        <v>14.7406915524264</v>
      </c>
      <c r="H395">
        <v>9.3712643608151396</v>
      </c>
      <c r="I395">
        <v>44.792649800222101</v>
      </c>
      <c r="J395">
        <v>4.1959683140014103</v>
      </c>
      <c r="K395">
        <v>3262.7485535014698</v>
      </c>
      <c r="L395">
        <v>2832.0050097049998</v>
      </c>
      <c r="M395">
        <v>75.268774811594497</v>
      </c>
      <c r="N395">
        <v>1.25631313609322</v>
      </c>
      <c r="O395">
        <v>4.7795572676182703</v>
      </c>
      <c r="P395">
        <v>67.185707984119901</v>
      </c>
      <c r="Q395">
        <v>5.1731363519241E-2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633</v>
      </c>
      <c r="E396">
        <v>17163.912395891999</v>
      </c>
      <c r="F396">
        <v>180.79</v>
      </c>
      <c r="G396">
        <v>25.562516415769299</v>
      </c>
      <c r="H396">
        <v>-3.8236811334851102</v>
      </c>
      <c r="I396">
        <v>8.3621283964733308</v>
      </c>
      <c r="J396">
        <v>-6.4183414648038903</v>
      </c>
      <c r="K396">
        <v>179.16985332738599</v>
      </c>
      <c r="L396">
        <v>155.878501616053</v>
      </c>
      <c r="M396">
        <v>37.727867056365</v>
      </c>
      <c r="N396">
        <v>1.24782975698536</v>
      </c>
      <c r="O396">
        <v>17.7885945019082</v>
      </c>
      <c r="P396">
        <v>60.5595026642983</v>
      </c>
      <c r="Q396">
        <v>2.5443081414846001E-2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510</v>
      </c>
      <c r="E397">
        <v>17128.937746750002</v>
      </c>
      <c r="F397">
        <v>999.5</v>
      </c>
      <c r="G397">
        <v>92.465612147190299</v>
      </c>
      <c r="H397">
        <v>-10.3701435629799</v>
      </c>
      <c r="I397">
        <v>54.8659404256925</v>
      </c>
      <c r="J397">
        <v>-4.07967921881494</v>
      </c>
      <c r="K397">
        <v>921.488455523634</v>
      </c>
      <c r="L397">
        <v>722.851147009643</v>
      </c>
      <c r="M397">
        <v>48.361919530014397</v>
      </c>
      <c r="N397">
        <v>0.62591691192884702</v>
      </c>
      <c r="O397">
        <v>18.959479739869899</v>
      </c>
      <c r="P397">
        <v>134.87251791798801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54</v>
      </c>
      <c r="E398">
        <v>17069.75</v>
      </c>
      <c r="F398">
        <v>6827.9</v>
      </c>
      <c r="G398">
        <v>25.414002686720298</v>
      </c>
      <c r="H398">
        <v>-1.33085346222015</v>
      </c>
      <c r="I398">
        <v>18.3917161086829</v>
      </c>
      <c r="J398">
        <v>-1.70084848649805</v>
      </c>
      <c r="K398">
        <v>6684.8065631634699</v>
      </c>
      <c r="L398">
        <v>5905.6465846974397</v>
      </c>
      <c r="M398">
        <v>51.225979032287903</v>
      </c>
      <c r="N398">
        <v>0.65497039840723303</v>
      </c>
      <c r="O398">
        <v>10.9008626371212</v>
      </c>
      <c r="P398">
        <v>60.656470588235202</v>
      </c>
      <c r="Q398">
        <v>9.0501909640529996E-2</v>
      </c>
    </row>
    <row r="399" spans="1:17" hidden="1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912</v>
      </c>
      <c r="E399">
        <v>17058.271731059998</v>
      </c>
      <c r="F399">
        <v>2810.85</v>
      </c>
      <c r="G399">
        <v>84.9839693016458</v>
      </c>
      <c r="H399">
        <v>10.282073609302399</v>
      </c>
      <c r="I399">
        <v>85.730964215830795</v>
      </c>
      <c r="J399">
        <v>2.7162826006089098</v>
      </c>
      <c r="K399">
        <v>2415.4709078842502</v>
      </c>
      <c r="M399">
        <v>79.007015661983502</v>
      </c>
      <c r="N399">
        <v>1.2190005191323701</v>
      </c>
      <c r="O399">
        <v>1.71300496291157</v>
      </c>
      <c r="P399">
        <v>129.34481070496</v>
      </c>
    </row>
    <row r="400" spans="1:17" x14ac:dyDescent="0.3">
      <c r="A400" t="s">
        <v>913</v>
      </c>
      <c r="B400" t="s">
        <v>914</v>
      </c>
      <c r="C400" t="str">
        <f>IFERROR(VLOOKUP(Table1[[#This Row],[Ticker]],[1]!Table1[[Symbol]:[Industry]],2,FALSE),"-")</f>
        <v>-</v>
      </c>
      <c r="D400" t="s">
        <v>163</v>
      </c>
      <c r="E400">
        <v>16992.741841269999</v>
      </c>
      <c r="F400">
        <v>1099.3</v>
      </c>
      <c r="G400">
        <v>-14.8256515265389</v>
      </c>
      <c r="H400">
        <v>-7.63943340996427</v>
      </c>
      <c r="I400">
        <v>6.8214434159825901</v>
      </c>
      <c r="J400">
        <v>-4.5534886845420601</v>
      </c>
      <c r="K400">
        <v>1088.88297778843</v>
      </c>
      <c r="L400">
        <v>1012.70935455345</v>
      </c>
      <c r="M400">
        <v>34.071722776492997</v>
      </c>
      <c r="N400">
        <v>1.1774097678586699</v>
      </c>
      <c r="O400">
        <v>10.0700445738197</v>
      </c>
      <c r="P400">
        <v>32.063911580970597</v>
      </c>
      <c r="Q400">
        <v>-1.5588501073012E-2</v>
      </c>
    </row>
    <row r="401" spans="1:17" x14ac:dyDescent="0.3">
      <c r="A401" t="s">
        <v>915</v>
      </c>
      <c r="B401" t="s">
        <v>916</v>
      </c>
      <c r="C401" t="str">
        <f>IFERROR(VLOOKUP(Table1[[#This Row],[Ticker]],[1]!Table1[[Symbol]:[Industry]],2,FALSE),"-")</f>
        <v>-</v>
      </c>
      <c r="D401" t="s">
        <v>522</v>
      </c>
      <c r="E401">
        <v>16872.856363020001</v>
      </c>
      <c r="F401">
        <v>608.70000000000005</v>
      </c>
      <c r="G401">
        <v>122.12220755425101</v>
      </c>
      <c r="H401">
        <v>-4.7176474096130496</v>
      </c>
      <c r="I401">
        <v>24.170077706074299</v>
      </c>
      <c r="J401">
        <v>-5.7691298078687998</v>
      </c>
      <c r="K401">
        <v>605.05956465823795</v>
      </c>
      <c r="L401">
        <v>500.74375678841398</v>
      </c>
      <c r="M401">
        <v>40.486567383534599</v>
      </c>
      <c r="N401">
        <v>0.56910207379251498</v>
      </c>
      <c r="O401">
        <v>18.9420075570888</v>
      </c>
      <c r="P401">
        <v>160.239418554938</v>
      </c>
      <c r="Q401">
        <v>0.23869533184906699</v>
      </c>
    </row>
    <row r="402" spans="1:17" hidden="1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510</v>
      </c>
      <c r="E402">
        <v>16857.710423565</v>
      </c>
      <c r="F402">
        <v>705.65</v>
      </c>
      <c r="G402">
        <v>-3.38459295813756</v>
      </c>
      <c r="H402">
        <v>15.7381357988343</v>
      </c>
      <c r="I402">
        <v>9.9334866446686494</v>
      </c>
      <c r="J402">
        <v>15.0158720976899</v>
      </c>
      <c r="K402">
        <v>591.75326657773201</v>
      </c>
      <c r="M402">
        <v>92.794222622892306</v>
      </c>
      <c r="N402">
        <v>1.66709339996189</v>
      </c>
      <c r="O402">
        <v>2.4587259973074498</v>
      </c>
      <c r="P402">
        <v>50.106360348861898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246</v>
      </c>
      <c r="E403">
        <v>16857.171122795</v>
      </c>
      <c r="F403">
        <v>722.35</v>
      </c>
      <c r="G403">
        <v>68.294832976383105</v>
      </c>
      <c r="H403">
        <v>-0.30127514623574198</v>
      </c>
      <c r="I403">
        <v>19.6914302861537</v>
      </c>
      <c r="J403">
        <v>2.15045056427918</v>
      </c>
      <c r="K403">
        <v>686.64101949987003</v>
      </c>
      <c r="L403">
        <v>603.50463471082003</v>
      </c>
      <c r="M403">
        <v>62.071783801764703</v>
      </c>
      <c r="N403">
        <v>1.0542712521894499</v>
      </c>
      <c r="O403">
        <v>14.6258738838513</v>
      </c>
      <c r="P403">
        <v>185.51383399209399</v>
      </c>
      <c r="Q403">
        <v>6.6668495476379E-2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471</v>
      </c>
      <c r="E404">
        <v>16702.283768779998</v>
      </c>
      <c r="F404">
        <v>1571.95</v>
      </c>
      <c r="G404">
        <v>-17.279751044447401</v>
      </c>
      <c r="H404">
        <v>-6.1261110043584699</v>
      </c>
      <c r="I404">
        <v>3.9429136130899902</v>
      </c>
      <c r="J404">
        <v>1.8770394374166</v>
      </c>
      <c r="K404">
        <v>1515.17360648934</v>
      </c>
      <c r="L404">
        <v>1446.58014945472</v>
      </c>
      <c r="M404">
        <v>64.316952290245197</v>
      </c>
      <c r="N404">
        <v>0.652532661148436</v>
      </c>
      <c r="O404">
        <v>7.5097808454467296</v>
      </c>
      <c r="P404">
        <v>26.464199517296802</v>
      </c>
      <c r="Q404">
        <v>-6.1670680959988997E-2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54</v>
      </c>
      <c r="E405">
        <v>16635.018270600001</v>
      </c>
      <c r="F405">
        <v>7223</v>
      </c>
      <c r="G405">
        <v>34.499800738613601</v>
      </c>
      <c r="H405">
        <v>4.0856702730026297</v>
      </c>
      <c r="I405">
        <v>24.842456838826202</v>
      </c>
      <c r="J405">
        <v>-1.8303662372210601</v>
      </c>
      <c r="K405">
        <v>6742.7439493888996</v>
      </c>
      <c r="L405">
        <v>5857.9469557116599</v>
      </c>
      <c r="M405">
        <v>59.400511220888099</v>
      </c>
      <c r="N405">
        <v>1.3996244633219801</v>
      </c>
      <c r="O405">
        <v>5.2194379066869701</v>
      </c>
      <c r="P405">
        <v>63.853194759742699</v>
      </c>
      <c r="Q405">
        <v>4.1168468391226003E-2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54</v>
      </c>
      <c r="E406">
        <v>16578.530410215</v>
      </c>
      <c r="F406">
        <v>1046.95</v>
      </c>
      <c r="G406">
        <v>114.913895354734</v>
      </c>
      <c r="H406">
        <v>16.424386984768802</v>
      </c>
      <c r="I406">
        <v>69.973624280664595</v>
      </c>
      <c r="J406">
        <v>10.010166207349499</v>
      </c>
      <c r="K406">
        <v>864.99217557441602</v>
      </c>
      <c r="L406">
        <v>691.44450080719002</v>
      </c>
      <c r="M406">
        <v>84.352059563429805</v>
      </c>
      <c r="N406">
        <v>1.5625734737799</v>
      </c>
      <c r="O406">
        <v>1.8195711352022499</v>
      </c>
      <c r="P406">
        <v>228.45490196078401</v>
      </c>
      <c r="Q406">
        <v>5.0735639827491998E-2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206</v>
      </c>
      <c r="E407">
        <v>16492.436368694998</v>
      </c>
      <c r="F407">
        <v>678.45</v>
      </c>
      <c r="G407">
        <v>-6.7377644308316897</v>
      </c>
      <c r="H407">
        <v>4.8000478968902298</v>
      </c>
      <c r="I407">
        <v>17.393863659736201</v>
      </c>
      <c r="J407">
        <v>-1.09968681198929</v>
      </c>
      <c r="K407">
        <v>655.56714374837395</v>
      </c>
      <c r="L407">
        <v>609.45124864699801</v>
      </c>
      <c r="M407">
        <v>53.746256330856603</v>
      </c>
      <c r="N407">
        <v>0.997186945083405</v>
      </c>
      <c r="O407">
        <v>6.4190434077676803</v>
      </c>
      <c r="P407">
        <v>35.270660951051703</v>
      </c>
      <c r="Q407">
        <v>6.1959974107793997E-2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762</v>
      </c>
      <c r="E408">
        <v>16406.683665</v>
      </c>
      <c r="F408">
        <v>3939.7</v>
      </c>
      <c r="G408">
        <v>43.418258574618797</v>
      </c>
      <c r="H408">
        <v>-6.0107176148430801</v>
      </c>
      <c r="I408">
        <v>13.801971262657</v>
      </c>
      <c r="J408">
        <v>-7.0192063024628704</v>
      </c>
      <c r="K408">
        <v>4085.4438620240899</v>
      </c>
      <c r="L408">
        <v>3614.4756373382802</v>
      </c>
      <c r="M408">
        <v>51.576925166257602</v>
      </c>
      <c r="N408">
        <v>0.57244258899098699</v>
      </c>
      <c r="O408">
        <v>39.299946696448899</v>
      </c>
      <c r="P408">
        <v>106.802971050628</v>
      </c>
      <c r="Q408">
        <v>0.126248741956861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510</v>
      </c>
      <c r="E409">
        <v>16374.1705801799</v>
      </c>
      <c r="F409">
        <v>681.4</v>
      </c>
      <c r="G409">
        <v>5.7870708776759399</v>
      </c>
      <c r="H409">
        <v>-4.4993186849903699</v>
      </c>
      <c r="I409">
        <v>-15.307993897333599</v>
      </c>
      <c r="J409">
        <v>2.6703908474398101</v>
      </c>
      <c r="K409">
        <v>680.04885615595697</v>
      </c>
      <c r="L409">
        <v>643.21279348679695</v>
      </c>
      <c r="M409">
        <v>70.360099260941894</v>
      </c>
      <c r="N409">
        <v>0.44646430419643302</v>
      </c>
      <c r="O409">
        <v>21.2136777223363</v>
      </c>
      <c r="P409">
        <v>57.622021744159099</v>
      </c>
      <c r="Q409">
        <v>9.4991428865953006E-2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54</v>
      </c>
      <c r="E410">
        <v>16271.763322029999</v>
      </c>
      <c r="F410">
        <v>12682.7</v>
      </c>
      <c r="G410">
        <v>231.65046803910801</v>
      </c>
      <c r="H410">
        <v>4.4856247332341699</v>
      </c>
      <c r="I410">
        <v>101.105767461724</v>
      </c>
      <c r="J410">
        <v>-0.71287093882048902</v>
      </c>
      <c r="K410">
        <v>10753.805068055401</v>
      </c>
      <c r="L410">
        <v>7691.4873632091803</v>
      </c>
      <c r="M410">
        <v>62.4950959425544</v>
      </c>
      <c r="N410">
        <v>0.59443672169225803</v>
      </c>
      <c r="O410">
        <v>4.2498836998430898</v>
      </c>
      <c r="P410">
        <v>273.02058823529399</v>
      </c>
      <c r="Q410">
        <v>0.18066479780756001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471</v>
      </c>
      <c r="E411">
        <v>16256.165607000001</v>
      </c>
      <c r="F411">
        <v>3278.55</v>
      </c>
      <c r="G411">
        <v>-54.228022014835197</v>
      </c>
      <c r="H411">
        <v>-11.1297743684986</v>
      </c>
      <c r="I411">
        <v>-5.0705799927224202</v>
      </c>
      <c r="J411">
        <v>-2.7482757535111699</v>
      </c>
      <c r="K411">
        <v>3405.4951529089199</v>
      </c>
      <c r="L411">
        <v>3509.6555161014799</v>
      </c>
      <c r="M411">
        <v>38.830581990134903</v>
      </c>
      <c r="N411">
        <v>0.52933893368339802</v>
      </c>
      <c r="O411">
        <v>43.630568391514501</v>
      </c>
      <c r="P411">
        <v>13.998852553069399</v>
      </c>
      <c r="Q411">
        <v>-6.6394720729879994E-2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232</v>
      </c>
      <c r="E412">
        <v>16199.6609353899</v>
      </c>
      <c r="F412">
        <v>1271.1500000000001</v>
      </c>
      <c r="G412">
        <v>32.945640747849197</v>
      </c>
      <c r="H412">
        <v>25.7813514089225</v>
      </c>
      <c r="I412">
        <v>33.855500990268702</v>
      </c>
      <c r="J412">
        <v>5.9756231881468498</v>
      </c>
      <c r="K412">
        <v>1108.3023685089599</v>
      </c>
      <c r="L412">
        <v>965.46156631071403</v>
      </c>
      <c r="M412">
        <v>67.6907399087182</v>
      </c>
      <c r="N412">
        <v>1.70828110043028</v>
      </c>
      <c r="O412">
        <v>3.76430791016009</v>
      </c>
      <c r="P412">
        <v>71.545209176788106</v>
      </c>
      <c r="Q412">
        <v>-9.288838466273E-3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232</v>
      </c>
      <c r="E413">
        <v>16189.43873317</v>
      </c>
      <c r="F413">
        <v>3900.1</v>
      </c>
      <c r="G413">
        <v>158.169887983454</v>
      </c>
      <c r="H413">
        <v>4.4718544987577502</v>
      </c>
      <c r="I413">
        <v>-14.2317878620562</v>
      </c>
      <c r="J413">
        <v>0.81403071976010299</v>
      </c>
      <c r="K413">
        <v>3800.4104023231198</v>
      </c>
      <c r="L413">
        <v>3396.7672234710199</v>
      </c>
      <c r="M413">
        <v>60.3968854748328</v>
      </c>
      <c r="N413">
        <v>1.08686979651117</v>
      </c>
      <c r="O413">
        <v>10.2523012230455</v>
      </c>
      <c r="P413">
        <v>188.68245743893399</v>
      </c>
      <c r="Q413">
        <v>0.27004116240159698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471</v>
      </c>
      <c r="E414">
        <v>16183.1018322</v>
      </c>
      <c r="F414">
        <v>5278.25</v>
      </c>
      <c r="G414">
        <v>-19.893369110104</v>
      </c>
      <c r="H414">
        <v>-2.7688610836267</v>
      </c>
      <c r="I414">
        <v>13.647535795684201</v>
      </c>
      <c r="J414">
        <v>-1.49607575777125</v>
      </c>
      <c r="K414">
        <v>5257.3972852372099</v>
      </c>
      <c r="L414">
        <v>4854.0604888903999</v>
      </c>
      <c r="M414">
        <v>41.512801512701401</v>
      </c>
      <c r="N414">
        <v>0.445034349013602</v>
      </c>
      <c r="O414">
        <v>12.894425235636801</v>
      </c>
      <c r="P414">
        <v>31.267097736881301</v>
      </c>
      <c r="Q414">
        <v>4.3612932477824003E-2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553</v>
      </c>
      <c r="E415">
        <v>16161.24836424</v>
      </c>
      <c r="F415">
        <v>323.64999999999998</v>
      </c>
      <c r="G415">
        <v>-7.1838631131253097</v>
      </c>
      <c r="H415">
        <v>-0.15849821513764201</v>
      </c>
      <c r="I415">
        <v>-16.535742665552501</v>
      </c>
      <c r="J415">
        <v>-0.61131714891258904</v>
      </c>
      <c r="K415">
        <v>319.24745937011897</v>
      </c>
      <c r="L415">
        <v>318.09798563788598</v>
      </c>
      <c r="M415">
        <v>56.266663686082303</v>
      </c>
      <c r="N415">
        <v>1.3242838406319899</v>
      </c>
      <c r="O415">
        <v>21.1184921983624</v>
      </c>
      <c r="P415">
        <v>22.132075471698101</v>
      </c>
      <c r="Q415">
        <v>-3.6880955073784E-2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Row],[Ticker]],[1]!Table1[[Symbol]:[Industry]],2,FALSE),"-")</f>
        <v>-</v>
      </c>
      <c r="D416" t="s">
        <v>135</v>
      </c>
      <c r="E416">
        <v>16085.038836399999</v>
      </c>
      <c r="F416">
        <v>614.79999999999995</v>
      </c>
      <c r="G416">
        <v>216.93713958516699</v>
      </c>
      <c r="H416">
        <v>37.1342958968917</v>
      </c>
      <c r="I416">
        <v>279.03584277613498</v>
      </c>
      <c r="J416">
        <v>5.4575661453407101</v>
      </c>
      <c r="K416">
        <v>474.375962163162</v>
      </c>
      <c r="L416">
        <v>317.84767933727301</v>
      </c>
      <c r="M416">
        <v>75.257957178200499</v>
      </c>
      <c r="N416">
        <v>0.97135571502741602</v>
      </c>
      <c r="O416">
        <v>5.3513337670787404</v>
      </c>
      <c r="P416">
        <v>319.07228792474598</v>
      </c>
      <c r="Q416">
        <v>0.27575355744395602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Row],[Ticker]],[1]!Table1[[Symbol]:[Industry]],2,FALSE),"-")</f>
        <v>-</v>
      </c>
      <c r="D417" t="s">
        <v>471</v>
      </c>
      <c r="E417">
        <v>16081.295567839999</v>
      </c>
      <c r="F417">
        <v>855.2</v>
      </c>
      <c r="G417">
        <v>60.720840432542403</v>
      </c>
      <c r="H417">
        <v>6.5287270418432103E-2</v>
      </c>
      <c r="I417">
        <v>17.315240674636001</v>
      </c>
      <c r="J417">
        <v>-4.2279995669181103</v>
      </c>
      <c r="K417">
        <v>842.116093685588</v>
      </c>
      <c r="L417">
        <v>715.735033150655</v>
      </c>
      <c r="M417">
        <v>43.139051604871199</v>
      </c>
      <c r="N417">
        <v>0.66874840613231601</v>
      </c>
      <c r="O417">
        <v>8.3489242282507092</v>
      </c>
      <c r="P417">
        <v>103.13539192399</v>
      </c>
      <c r="Q417">
        <v>0.119534340289477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Row],[Ticker]],[1]!Table1[[Symbol]:[Industry]],2,FALSE),"-")</f>
        <v>-</v>
      </c>
      <c r="D418" t="s">
        <v>171</v>
      </c>
      <c r="E418">
        <v>16041.43353631</v>
      </c>
      <c r="F418">
        <v>493.85</v>
      </c>
      <c r="G418">
        <v>19.5118792184062</v>
      </c>
      <c r="H418">
        <v>2.9074809802049999</v>
      </c>
      <c r="I418">
        <v>15.2897979698163</v>
      </c>
      <c r="J418">
        <v>0.69563335905849899</v>
      </c>
      <c r="K418">
        <v>482.542583902432</v>
      </c>
      <c r="L418">
        <v>439.16186866417701</v>
      </c>
      <c r="M418">
        <v>41.362415100796902</v>
      </c>
      <c r="N418">
        <v>2.7286868603220502</v>
      </c>
      <c r="O418">
        <v>10.762377240052601</v>
      </c>
      <c r="P418">
        <v>92.684354272337103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Row],[Ticker]],[1]!Table1[[Symbol]:[Industry]],2,FALSE),"-")</f>
        <v>-</v>
      </c>
      <c r="D419" t="s">
        <v>54</v>
      </c>
      <c r="E419">
        <v>16001.63191984</v>
      </c>
      <c r="F419">
        <v>1305.95</v>
      </c>
      <c r="G419">
        <v>84.296905973107698</v>
      </c>
      <c r="H419">
        <v>36.789608932378599</v>
      </c>
      <c r="I419">
        <v>66.959726061357301</v>
      </c>
      <c r="J419">
        <v>17.222662812125499</v>
      </c>
      <c r="K419">
        <v>1006.6908203819301</v>
      </c>
      <c r="L419">
        <v>845.25773285083801</v>
      </c>
      <c r="M419">
        <v>90.620841505427506</v>
      </c>
      <c r="N419">
        <v>2.0652628810160198</v>
      </c>
      <c r="O419">
        <v>1.4587082200696799</v>
      </c>
      <c r="P419">
        <v>113.73977086743</v>
      </c>
      <c r="Q419">
        <v>6.6710783237620003E-2</v>
      </c>
    </row>
    <row r="420" spans="1:17" x14ac:dyDescent="0.3">
      <c r="A420" t="s">
        <v>953</v>
      </c>
      <c r="B420" t="s">
        <v>954</v>
      </c>
      <c r="C420" t="str">
        <f>IFERROR(VLOOKUP(Table1[[#This Row],[Ticker]],[1]!Table1[[Symbol]:[Industry]],2,FALSE),"-")</f>
        <v>-</v>
      </c>
      <c r="D420" t="s">
        <v>955</v>
      </c>
      <c r="E420">
        <v>15857.93680555</v>
      </c>
      <c r="F420">
        <v>2330.75</v>
      </c>
      <c r="G420">
        <v>181.292199859823</v>
      </c>
      <c r="H420">
        <v>20.745932000316099</v>
      </c>
      <c r="I420">
        <v>173.54543768089201</v>
      </c>
      <c r="J420">
        <v>-3.4931419933030301</v>
      </c>
      <c r="K420">
        <v>1900.86397659402</v>
      </c>
      <c r="L420">
        <v>1340.0006112413801</v>
      </c>
      <c r="M420">
        <v>61.388636133148403</v>
      </c>
      <c r="N420">
        <v>0.53543481951511795</v>
      </c>
      <c r="O420">
        <v>9.1494154242196704</v>
      </c>
      <c r="P420">
        <v>229.85423153127601</v>
      </c>
      <c r="Q420">
        <v>0.248740687124168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46</v>
      </c>
      <c r="E421">
        <v>15714.8647953</v>
      </c>
      <c r="F421">
        <v>1625.3</v>
      </c>
      <c r="G421">
        <v>3.7422658753242</v>
      </c>
      <c r="H421">
        <v>-3.9975301529399698</v>
      </c>
      <c r="I421">
        <v>16.453297192014102</v>
      </c>
      <c r="J421">
        <v>-0.54153289839272201</v>
      </c>
      <c r="K421">
        <v>1616.7660047889401</v>
      </c>
      <c r="L421">
        <v>1471.5555387634299</v>
      </c>
      <c r="M421">
        <v>57.958087476623099</v>
      </c>
      <c r="N421">
        <v>1.08596451408172</v>
      </c>
      <c r="O421">
        <v>14.4404110010459</v>
      </c>
      <c r="P421">
        <v>58.573588955558797</v>
      </c>
      <c r="Q421">
        <v>-1.8332811201901E-2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960</v>
      </c>
      <c r="E422">
        <v>15654.11554744</v>
      </c>
      <c r="F422">
        <v>1595.15</v>
      </c>
      <c r="G422">
        <v>-36.8534760640485</v>
      </c>
      <c r="H422">
        <v>2.0796830666677901</v>
      </c>
      <c r="I422">
        <v>4.3148712486521896</v>
      </c>
      <c r="J422">
        <v>2.29501541618566</v>
      </c>
      <c r="K422">
        <v>1494.8437854300801</v>
      </c>
      <c r="L422">
        <v>1475.61081153898</v>
      </c>
      <c r="M422">
        <v>70.264223238167901</v>
      </c>
      <c r="N422">
        <v>0.71093623901589098</v>
      </c>
      <c r="O422">
        <v>14.747829357740599</v>
      </c>
      <c r="P422">
        <v>32.465537286165002</v>
      </c>
      <c r="Q422">
        <v>-1.0590899687895E-2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54</v>
      </c>
      <c r="E423">
        <v>15598.682637279901</v>
      </c>
      <c r="F423">
        <v>1016.8</v>
      </c>
      <c r="G423">
        <v>290.14803400886098</v>
      </c>
      <c r="H423">
        <v>-0.56837909822263599</v>
      </c>
      <c r="I423">
        <v>70.767189572098502</v>
      </c>
      <c r="J423">
        <v>-8.4805501832467307</v>
      </c>
      <c r="K423">
        <v>923.65669306272105</v>
      </c>
      <c r="L423">
        <v>657.72801691885695</v>
      </c>
      <c r="M423">
        <v>47.990594616585902</v>
      </c>
      <c r="N423">
        <v>0.44986698052896101</v>
      </c>
      <c r="O423">
        <v>7.9563335955940202</v>
      </c>
      <c r="P423">
        <v>376.81125439624799</v>
      </c>
      <c r="Q423">
        <v>8.9861244888385997E-2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258</v>
      </c>
      <c r="E424">
        <v>15540.832149899999</v>
      </c>
      <c r="F424">
        <v>892.95</v>
      </c>
      <c r="G424">
        <v>36.117151852014302</v>
      </c>
      <c r="H424">
        <v>-6.8515844204854304</v>
      </c>
      <c r="I424">
        <v>10.2944202854718</v>
      </c>
      <c r="J424">
        <v>0.59843103532447595</v>
      </c>
      <c r="K424">
        <v>921.984690654004</v>
      </c>
      <c r="L424">
        <v>832.32224246823796</v>
      </c>
      <c r="M424">
        <v>45.600233055978499</v>
      </c>
      <c r="N424">
        <v>0.735305732295365</v>
      </c>
      <c r="O424">
        <v>18.707654403941898</v>
      </c>
      <c r="P424">
        <v>70.0209444021325</v>
      </c>
      <c r="Q424">
        <v>0.15472090342724401</v>
      </c>
    </row>
    <row r="425" spans="1:17" hidden="1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748</v>
      </c>
      <c r="E425">
        <v>15502.9956089399</v>
      </c>
      <c r="F425">
        <v>899.11</v>
      </c>
      <c r="G425">
        <v>-2.0106109519731898</v>
      </c>
      <c r="H425">
        <v>-0.77962264592494301</v>
      </c>
      <c r="I425">
        <v>-0.35163895752366597</v>
      </c>
      <c r="J425">
        <v>-1.87438297071467</v>
      </c>
      <c r="K425">
        <v>873.06824589457403</v>
      </c>
      <c r="L425">
        <v>813.19776870198496</v>
      </c>
      <c r="M425">
        <v>63.673105172010501</v>
      </c>
      <c r="N425">
        <v>0.27089056786938198</v>
      </c>
      <c r="O425">
        <v>1.4303032999299199</v>
      </c>
      <c r="P425">
        <v>33.593355323764499</v>
      </c>
      <c r="Q425">
        <v>-2.790653939747E-3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127</v>
      </c>
      <c r="E426">
        <v>15423.77858855</v>
      </c>
      <c r="F426">
        <v>52.63</v>
      </c>
      <c r="G426">
        <v>-29.434385726364699</v>
      </c>
      <c r="H426">
        <v>-8.4918315484709801</v>
      </c>
      <c r="I426">
        <v>-24.390546164560199</v>
      </c>
      <c r="J426">
        <v>-5.2346284307559499</v>
      </c>
      <c r="K426">
        <v>55.572216376685603</v>
      </c>
      <c r="L426">
        <v>55.6179321150411</v>
      </c>
      <c r="M426">
        <v>38.807506962207597</v>
      </c>
      <c r="N426">
        <v>0.630374997559773</v>
      </c>
      <c r="O426">
        <v>40.034201026030701</v>
      </c>
      <c r="P426">
        <v>34.431673052362697</v>
      </c>
    </row>
    <row r="427" spans="1:17" hidden="1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166</v>
      </c>
      <c r="E427">
        <v>15358.306298264901</v>
      </c>
      <c r="F427">
        <v>12748.05</v>
      </c>
      <c r="G427">
        <v>382.33332540878598</v>
      </c>
      <c r="H427">
        <v>35.155105422603903</v>
      </c>
      <c r="I427">
        <v>113.06519022954799</v>
      </c>
      <c r="J427">
        <v>2.7213411526862599</v>
      </c>
      <c r="K427">
        <v>10076.610194713299</v>
      </c>
      <c r="L427">
        <v>7186.5770995010198</v>
      </c>
      <c r="M427">
        <v>81.132802465479799</v>
      </c>
      <c r="N427">
        <v>0.86994506329725296</v>
      </c>
      <c r="O427">
        <v>5.6871443083461502E-2</v>
      </c>
      <c r="P427">
        <v>442.23947256486599</v>
      </c>
      <c r="Q427">
        <v>0.25350815419353301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21</v>
      </c>
      <c r="E428">
        <v>15327.543177699999</v>
      </c>
      <c r="F428">
        <v>2719.25</v>
      </c>
      <c r="G428">
        <v>198.37876152196199</v>
      </c>
      <c r="H428">
        <v>15.410897925769101</v>
      </c>
      <c r="I428">
        <v>66.837556370282002</v>
      </c>
      <c r="J428">
        <v>-0.19205730143140801</v>
      </c>
      <c r="K428">
        <v>2499.97003938849</v>
      </c>
      <c r="L428">
        <v>1915.6591516435001</v>
      </c>
      <c r="M428">
        <v>61.337558519047001</v>
      </c>
      <c r="N428">
        <v>0.98587868071066098</v>
      </c>
      <c r="O428">
        <v>7.5664245655971296</v>
      </c>
      <c r="P428">
        <v>268.16274031952298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279</v>
      </c>
      <c r="E429">
        <v>15255.8651077299</v>
      </c>
      <c r="F429">
        <v>1090.7</v>
      </c>
      <c r="G429">
        <v>133.10532526331301</v>
      </c>
      <c r="H429">
        <v>-0.622033310982539</v>
      </c>
      <c r="I429">
        <v>29.185675567752501</v>
      </c>
      <c r="J429">
        <v>-0.228268666012791</v>
      </c>
      <c r="K429">
        <v>1036.94811522388</v>
      </c>
      <c r="L429">
        <v>867.92599414583799</v>
      </c>
      <c r="M429">
        <v>56.620305244171099</v>
      </c>
      <c r="N429">
        <v>0.884253127382855</v>
      </c>
      <c r="O429">
        <v>6.0740808654992096</v>
      </c>
      <c r="P429">
        <v>166.02439024390199</v>
      </c>
      <c r="Q429">
        <v>0.141953209402642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335</v>
      </c>
      <c r="E430">
        <v>15194.99586402</v>
      </c>
      <c r="F430">
        <v>4501.7</v>
      </c>
      <c r="G430">
        <v>28.6189608995229</v>
      </c>
      <c r="H430">
        <v>0.46689945509256098</v>
      </c>
      <c r="I430">
        <v>10.407412736983</v>
      </c>
      <c r="J430">
        <v>-3.5169711896912301</v>
      </c>
      <c r="K430">
        <v>4320.4369654974898</v>
      </c>
      <c r="L430">
        <v>3849.2911874554102</v>
      </c>
      <c r="M430">
        <v>55.4619845989792</v>
      </c>
      <c r="N430">
        <v>0.76343231165029601</v>
      </c>
      <c r="O430">
        <v>8.58120265677411</v>
      </c>
      <c r="P430">
        <v>65.439811837342106</v>
      </c>
      <c r="Q430">
        <v>2.4388794281207E-2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979</v>
      </c>
      <c r="E431">
        <v>15068.05820865</v>
      </c>
      <c r="F431">
        <v>469.5</v>
      </c>
      <c r="G431">
        <v>83.032453915118396</v>
      </c>
      <c r="H431">
        <v>-5.0142798815487604</v>
      </c>
      <c r="I431">
        <v>8.1835052723975998</v>
      </c>
      <c r="J431">
        <v>-7.6762793073326803</v>
      </c>
      <c r="K431">
        <v>479.42777885868901</v>
      </c>
      <c r="L431">
        <v>404.14695520502602</v>
      </c>
      <c r="M431">
        <v>36.828389858696703</v>
      </c>
      <c r="N431">
        <v>0.25373968721740398</v>
      </c>
      <c r="O431">
        <v>31.586794462193801</v>
      </c>
      <c r="P431">
        <v>131.85185185185099</v>
      </c>
      <c r="Q431">
        <v>0.119464762262689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98</v>
      </c>
      <c r="E432">
        <v>15043.172390145</v>
      </c>
      <c r="F432">
        <v>2687.05</v>
      </c>
      <c r="G432">
        <v>-1.5535426756141599</v>
      </c>
      <c r="H432">
        <v>-12.881218045181299</v>
      </c>
      <c r="I432">
        <v>-2.8108384455564699</v>
      </c>
      <c r="J432">
        <v>-3.7426424502527502</v>
      </c>
      <c r="K432">
        <v>2904.5433935099099</v>
      </c>
      <c r="L432">
        <v>2639.3714749440901</v>
      </c>
      <c r="M432">
        <v>26.746969411588498</v>
      </c>
      <c r="N432">
        <v>0.31762920048187399</v>
      </c>
      <c r="O432">
        <v>36.022775906663398</v>
      </c>
      <c r="P432">
        <v>54.873198847262202</v>
      </c>
      <c r="Q432">
        <v>0.13654493937479001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984</v>
      </c>
      <c r="E433">
        <v>15029.9792844</v>
      </c>
      <c r="F433">
        <v>781.75</v>
      </c>
      <c r="G433">
        <v>35.251610275105797</v>
      </c>
      <c r="H433">
        <v>-9.9473441814580106</v>
      </c>
      <c r="I433">
        <v>42.664770356374497</v>
      </c>
      <c r="J433">
        <v>-5.2076472154870803</v>
      </c>
      <c r="K433">
        <v>775.90491793242802</v>
      </c>
      <c r="L433">
        <v>644.67012320465403</v>
      </c>
      <c r="M433">
        <v>44.735229647507701</v>
      </c>
      <c r="N433">
        <v>0.54366688487493098</v>
      </c>
      <c r="O433">
        <v>12.1458266709306</v>
      </c>
      <c r="P433">
        <v>75.142825137224094</v>
      </c>
      <c r="Q433">
        <v>-2.0654544510092E-2</v>
      </c>
    </row>
    <row r="434" spans="1:17" hidden="1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46</v>
      </c>
      <c r="E434">
        <v>15019.973494899999</v>
      </c>
      <c r="F434">
        <v>1441.85</v>
      </c>
      <c r="G434">
        <v>457.18297486683099</v>
      </c>
      <c r="H434">
        <v>-18.396420457166599</v>
      </c>
      <c r="I434">
        <v>-16.593623999708502</v>
      </c>
      <c r="J434">
        <v>-6.8003122867394703</v>
      </c>
      <c r="K434">
        <v>1618.3669956239</v>
      </c>
      <c r="L434">
        <v>1450.70065799386</v>
      </c>
      <c r="M434">
        <v>41.863409894981501</v>
      </c>
      <c r="N434">
        <v>0.57670295422176499</v>
      </c>
      <c r="O434">
        <v>110.68419044976901</v>
      </c>
      <c r="P434">
        <v>517.75921165381305</v>
      </c>
      <c r="Q434">
        <v>0.28115565261376202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15006.941977476001</v>
      </c>
      <c r="F435">
        <v>191.96</v>
      </c>
      <c r="G435">
        <v>-7.4609012145075697</v>
      </c>
      <c r="H435">
        <v>-4.0287245945023997</v>
      </c>
      <c r="I435">
        <v>-17.617557177697101</v>
      </c>
      <c r="J435">
        <v>-4.4535603337716196</v>
      </c>
      <c r="K435">
        <v>202.60485632314899</v>
      </c>
      <c r="L435">
        <v>198.16551810708</v>
      </c>
      <c r="M435">
        <v>27.218476760657399</v>
      </c>
      <c r="N435">
        <v>0.69143998997443301</v>
      </c>
      <c r="O435">
        <v>23.749739529068499</v>
      </c>
      <c r="P435">
        <v>40.939794419970603</v>
      </c>
      <c r="Q435">
        <v>1.6255099284981998E-2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127</v>
      </c>
      <c r="E436">
        <v>14991.79791816</v>
      </c>
      <c r="F436">
        <v>1033.2</v>
      </c>
      <c r="G436">
        <v>135.31240035168699</v>
      </c>
      <c r="H436">
        <v>4.7636139339552299</v>
      </c>
      <c r="I436">
        <v>95.989494702121803</v>
      </c>
      <c r="J436">
        <v>2.2743450537720298</v>
      </c>
      <c r="K436">
        <v>884.46536607403903</v>
      </c>
      <c r="L436">
        <v>650.51344382860805</v>
      </c>
      <c r="M436">
        <v>82.376619662056697</v>
      </c>
      <c r="N436">
        <v>1.02428660461789</v>
      </c>
      <c r="O436">
        <v>0.60975609756097604</v>
      </c>
      <c r="P436">
        <v>176.18283881315099</v>
      </c>
      <c r="Q436">
        <v>0.19794679503328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54</v>
      </c>
      <c r="E437">
        <v>14942.75925816</v>
      </c>
      <c r="F437">
        <v>1965.85</v>
      </c>
      <c r="G437">
        <v>75.312298463443</v>
      </c>
      <c r="H437">
        <v>24.750762528714901</v>
      </c>
      <c r="I437">
        <v>36.137986189677797</v>
      </c>
      <c r="J437">
        <v>-1.80477736457339</v>
      </c>
      <c r="K437">
        <v>1717.0621237590001</v>
      </c>
      <c r="L437">
        <v>1435.2765053993401</v>
      </c>
      <c r="M437">
        <v>55.733874140250599</v>
      </c>
      <c r="N437">
        <v>1.5493010770226501</v>
      </c>
      <c r="O437">
        <v>9.8150927079889208</v>
      </c>
      <c r="P437">
        <v>106.06394129979</v>
      </c>
      <c r="Q437">
        <v>9.5837758671559997E-2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996</v>
      </c>
      <c r="E438">
        <v>14856.138372425001</v>
      </c>
      <c r="F438">
        <v>1248.25</v>
      </c>
      <c r="G438">
        <v>56.1879056708908</v>
      </c>
      <c r="H438">
        <v>-6.76973159767934</v>
      </c>
      <c r="I438">
        <v>-14.993706878905799</v>
      </c>
      <c r="J438">
        <v>-2.8711605245624598</v>
      </c>
      <c r="K438">
        <v>1326.18769492143</v>
      </c>
      <c r="L438">
        <v>1225.1212979986501</v>
      </c>
      <c r="M438">
        <v>39.442029826557402</v>
      </c>
      <c r="N438">
        <v>0.546922373912197</v>
      </c>
      <c r="O438">
        <v>35.790106148607997</v>
      </c>
      <c r="P438">
        <v>93.722355862496997</v>
      </c>
      <c r="Q438">
        <v>0.16867355540291101</v>
      </c>
    </row>
    <row r="439" spans="1:17" hidden="1" x14ac:dyDescent="0.3">
      <c r="A439" t="s">
        <v>997</v>
      </c>
      <c r="B439" t="s">
        <v>998</v>
      </c>
      <c r="C439" t="str">
        <f>IFERROR(VLOOKUP(Table1[[#This Row],[Ticker]],[1]!Table1[[Symbol]:[Industry]],2,FALSE),"-")</f>
        <v>-</v>
      </c>
      <c r="D439" t="s">
        <v>466</v>
      </c>
      <c r="E439">
        <v>14853.789986489999</v>
      </c>
      <c r="F439">
        <v>2438.1</v>
      </c>
      <c r="G439">
        <v>-42.006846252438201</v>
      </c>
      <c r="H439">
        <v>-24.7143773360167</v>
      </c>
      <c r="I439">
        <v>-28.688766649632001</v>
      </c>
      <c r="J439">
        <v>-21.404572600625901</v>
      </c>
      <c r="O439">
        <v>27.148189163693001</v>
      </c>
      <c r="P439">
        <v>6.4207769532955004</v>
      </c>
    </row>
    <row r="440" spans="1:17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258</v>
      </c>
      <c r="E440">
        <v>14581.605830835</v>
      </c>
      <c r="F440">
        <v>6112.45</v>
      </c>
      <c r="G440">
        <v>3.61185840811667</v>
      </c>
      <c r="H440">
        <v>9.1177472859578295</v>
      </c>
      <c r="I440">
        <v>39.042391001345401</v>
      </c>
      <c r="J440">
        <v>-3.7273751939912199</v>
      </c>
      <c r="K440">
        <v>5595.8027628244199</v>
      </c>
      <c r="L440">
        <v>4922.9693609425904</v>
      </c>
      <c r="M440">
        <v>57.578521875828997</v>
      </c>
      <c r="N440">
        <v>0.70079032477816505</v>
      </c>
      <c r="O440">
        <v>9.2794215085604002</v>
      </c>
      <c r="P440">
        <v>61.617376819449703</v>
      </c>
      <c r="Q440">
        <v>0.14685521337057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135</v>
      </c>
      <c r="E441">
        <v>14568.632914</v>
      </c>
      <c r="F441">
        <v>1621.25</v>
      </c>
      <c r="G441">
        <v>80.528411706312198</v>
      </c>
      <c r="H441">
        <v>-11.0770651972884</v>
      </c>
      <c r="I441">
        <v>66.830292459252206</v>
      </c>
      <c r="J441">
        <v>-4.7068860334617897</v>
      </c>
      <c r="K441">
        <v>1564.3414727239201</v>
      </c>
      <c r="L441">
        <v>1152.4834529848899</v>
      </c>
      <c r="M441">
        <v>37.917398634477799</v>
      </c>
      <c r="N441">
        <v>0.62372072882893603</v>
      </c>
      <c r="O441">
        <v>21.5111796453354</v>
      </c>
      <c r="P441">
        <v>149.423076923076</v>
      </c>
      <c r="Q441">
        <v>0.20397158374101099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633</v>
      </c>
      <c r="E442">
        <v>14444.28126</v>
      </c>
      <c r="F442">
        <v>499.5</v>
      </c>
      <c r="G442">
        <v>5.7521594280668102</v>
      </c>
      <c r="H442">
        <v>-7.7226503798314496</v>
      </c>
      <c r="I442">
        <v>3.0087499738297501</v>
      </c>
      <c r="J442">
        <v>0.58688721626109697</v>
      </c>
      <c r="K442">
        <v>499.35796323053899</v>
      </c>
      <c r="L442">
        <v>457.88576520298801</v>
      </c>
      <c r="M442">
        <v>56.501593697739402</v>
      </c>
      <c r="N442">
        <v>0.44766794100135199</v>
      </c>
      <c r="O442">
        <v>18.518518518518501</v>
      </c>
      <c r="P442">
        <v>47.562776957163898</v>
      </c>
      <c r="Q442">
        <v>1.9385884871778999E-2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1007</v>
      </c>
      <c r="E443">
        <v>14359.524227374999</v>
      </c>
      <c r="F443">
        <v>808.75</v>
      </c>
      <c r="G443">
        <v>33.081596827532898</v>
      </c>
      <c r="H443">
        <v>1.917787444839</v>
      </c>
      <c r="I443">
        <v>26.5922837791564</v>
      </c>
      <c r="J443">
        <v>-3.9690974283760299</v>
      </c>
      <c r="K443">
        <v>789.94413609973196</v>
      </c>
      <c r="L443">
        <v>681.02447556107404</v>
      </c>
      <c r="M443">
        <v>38.835232220591301</v>
      </c>
      <c r="N443">
        <v>0.89773847060330403</v>
      </c>
      <c r="O443">
        <v>8.1916537867078691</v>
      </c>
      <c r="P443">
        <v>78.650320300419693</v>
      </c>
      <c r="Q443">
        <v>6.7865948758387001E-2</v>
      </c>
    </row>
    <row r="444" spans="1:17" hidden="1" x14ac:dyDescent="0.3">
      <c r="A444" t="s">
        <v>1008</v>
      </c>
      <c r="B444" t="s">
        <v>1009</v>
      </c>
      <c r="C444" t="str">
        <f>IFERROR(VLOOKUP(Table1[[#This Row],[Ticker]],[1]!Table1[[Symbol]:[Industry]],2,FALSE),"-")</f>
        <v>-</v>
      </c>
      <c r="D444" t="s">
        <v>54</v>
      </c>
      <c r="E444">
        <v>14330.722607399999</v>
      </c>
      <c r="F444">
        <v>910.5</v>
      </c>
      <c r="G444">
        <v>-12.6391671755524</v>
      </c>
      <c r="H444">
        <v>8.7951568254739207</v>
      </c>
      <c r="I444">
        <v>0.67891242725380596</v>
      </c>
      <c r="J444">
        <v>-2.2867885589954402</v>
      </c>
      <c r="M444">
        <v>56.5121691559076</v>
      </c>
      <c r="O444">
        <v>29.1488193300384</v>
      </c>
      <c r="P444">
        <v>25.586206896551701</v>
      </c>
    </row>
    <row r="445" spans="1:17" x14ac:dyDescent="0.3">
      <c r="A445" t="s">
        <v>1010</v>
      </c>
      <c r="B445" t="s">
        <v>1011</v>
      </c>
      <c r="C445" t="str">
        <f>IFERROR(VLOOKUP(Table1[[#This Row],[Ticker]],[1]!Table1[[Symbol]:[Industry]],2,FALSE),"-")</f>
        <v>-</v>
      </c>
      <c r="D445" t="s">
        <v>438</v>
      </c>
      <c r="E445">
        <v>14252.245745504901</v>
      </c>
      <c r="F445">
        <v>230.55</v>
      </c>
      <c r="G445">
        <v>235.51232419022401</v>
      </c>
      <c r="H445">
        <v>-0.33808365860995698</v>
      </c>
      <c r="I445">
        <v>34.880661524989598</v>
      </c>
      <c r="J445">
        <v>-1.94646967919443</v>
      </c>
      <c r="K445">
        <v>206.10678929291001</v>
      </c>
      <c r="L445">
        <v>168.57075711329301</v>
      </c>
      <c r="M445">
        <v>64.998235797288103</v>
      </c>
      <c r="N445">
        <v>1.24836684332544</v>
      </c>
      <c r="O445">
        <v>1.2708739969637699</v>
      </c>
      <c r="P445">
        <v>283.610648918469</v>
      </c>
      <c r="Q445">
        <v>0.19963560791802201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Row],[Ticker]],[1]!Table1[[Symbol]:[Industry]],2,FALSE),"-")</f>
        <v>-</v>
      </c>
      <c r="D446" t="s">
        <v>121</v>
      </c>
      <c r="E446">
        <v>14243.41911296</v>
      </c>
      <c r="F446">
        <v>2238.4</v>
      </c>
      <c r="G446">
        <v>16.964117553820302</v>
      </c>
      <c r="H446">
        <v>-4.80996891260029</v>
      </c>
      <c r="I446">
        <v>29.085505833847201</v>
      </c>
      <c r="J446">
        <v>-0.97399914216906602</v>
      </c>
      <c r="K446">
        <v>2191.7453640470198</v>
      </c>
      <c r="L446">
        <v>1883.1603725433099</v>
      </c>
      <c r="M446">
        <v>44.505758792514101</v>
      </c>
      <c r="N446">
        <v>0.50859265160813705</v>
      </c>
      <c r="O446">
        <v>10.972122944960599</v>
      </c>
      <c r="P446">
        <v>55.428254001319303</v>
      </c>
      <c r="Q446">
        <v>-6.2729521646500003E-2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Row],[Ticker]],[1]!Table1[[Symbol]:[Industry]],2,FALSE),"-")</f>
        <v>-</v>
      </c>
      <c r="D447" t="s">
        <v>553</v>
      </c>
      <c r="E447">
        <v>14237.570242</v>
      </c>
      <c r="F447">
        <v>1799</v>
      </c>
      <c r="G447">
        <v>-17.815117627901898</v>
      </c>
      <c r="H447">
        <v>-1.7448816371541001</v>
      </c>
      <c r="I447">
        <v>16.782526631216498</v>
      </c>
      <c r="J447">
        <v>0.26738801044396598</v>
      </c>
      <c r="K447">
        <v>1733.4698133106399</v>
      </c>
      <c r="L447">
        <v>1652.0257379997699</v>
      </c>
      <c r="M447">
        <v>57.362774615056701</v>
      </c>
      <c r="N447">
        <v>1.2321027127589701</v>
      </c>
      <c r="O447">
        <v>10.0027793218454</v>
      </c>
      <c r="P447">
        <v>37.643458301453698</v>
      </c>
      <c r="Q447">
        <v>-7.3103980389160994E-2</v>
      </c>
    </row>
    <row r="448" spans="1:17" x14ac:dyDescent="0.3">
      <c r="A448" t="s">
        <v>1016</v>
      </c>
      <c r="B448" t="s">
        <v>1017</v>
      </c>
      <c r="C448" t="str">
        <f>IFERROR(VLOOKUP(Table1[[#This Row],[Ticker]],[1]!Table1[[Symbol]:[Industry]],2,FALSE),"-")</f>
        <v>-</v>
      </c>
      <c r="D448" t="s">
        <v>72</v>
      </c>
      <c r="E448">
        <v>14145</v>
      </c>
      <c r="F448">
        <v>94.3</v>
      </c>
      <c r="G448">
        <v>34.346798099548799</v>
      </c>
      <c r="H448">
        <v>-8.9310145899186306</v>
      </c>
      <c r="I448">
        <v>21.8189095401573</v>
      </c>
      <c r="J448">
        <v>-6.1627970655818602</v>
      </c>
      <c r="K448">
        <v>95.795676906187893</v>
      </c>
      <c r="L448">
        <v>79.283774730217701</v>
      </c>
      <c r="M448">
        <v>33.544778654431298</v>
      </c>
      <c r="N448">
        <v>0.18477291758356401</v>
      </c>
      <c r="O448">
        <v>39.766702014846203</v>
      </c>
      <c r="P448">
        <v>89.738430583501</v>
      </c>
      <c r="Q448">
        <v>7.2441171432876997E-2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Row],[Ticker]],[1]!Table1[[Symbol]:[Industry]],2,FALSE),"-")</f>
        <v>-</v>
      </c>
      <c r="D449" t="s">
        <v>166</v>
      </c>
      <c r="E449">
        <v>14052.0726528</v>
      </c>
      <c r="F449">
        <v>13889.4</v>
      </c>
      <c r="G449">
        <v>163.561072192355</v>
      </c>
      <c r="H449">
        <v>-2.2538709594226098</v>
      </c>
      <c r="I449">
        <v>58.829891488405202</v>
      </c>
      <c r="J449">
        <v>-2.7079365443856398</v>
      </c>
      <c r="K449">
        <v>13199.1083355254</v>
      </c>
      <c r="L449">
        <v>10235.2890050307</v>
      </c>
      <c r="M449">
        <v>51.455739559967498</v>
      </c>
      <c r="N449">
        <v>0.49378410051657201</v>
      </c>
      <c r="O449">
        <v>6.5560787363025002</v>
      </c>
      <c r="P449">
        <v>229.75392030009101</v>
      </c>
      <c r="Q449">
        <v>0.23703397247425101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Row],[Ticker]],[1]!Table1[[Symbol]:[Industry]],2,FALSE),"-")</f>
        <v>-</v>
      </c>
      <c r="D450" t="s">
        <v>166</v>
      </c>
      <c r="E450">
        <v>13972.261641450001</v>
      </c>
      <c r="F450">
        <v>622.65</v>
      </c>
      <c r="G450">
        <v>30.2670280669767</v>
      </c>
      <c r="H450">
        <v>2.9652369794800899</v>
      </c>
      <c r="I450">
        <v>29.427215054162701</v>
      </c>
      <c r="J450">
        <v>-1.8526811426940499</v>
      </c>
      <c r="K450">
        <v>614.36713775975102</v>
      </c>
      <c r="L450">
        <v>544.11377272886295</v>
      </c>
      <c r="M450">
        <v>52.812817821868798</v>
      </c>
      <c r="N450">
        <v>0.32485176841319602</v>
      </c>
      <c r="O450">
        <v>15.112824219063601</v>
      </c>
      <c r="P450">
        <v>79.917647908690299</v>
      </c>
      <c r="Q450">
        <v>0.197880820100409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Row],[Ticker]],[1]!Table1[[Symbol]:[Industry]],2,FALSE),"-")</f>
        <v>-</v>
      </c>
      <c r="D451" t="s">
        <v>364</v>
      </c>
      <c r="E451">
        <v>13947.41449576</v>
      </c>
      <c r="F451">
        <v>401.65</v>
      </c>
      <c r="G451">
        <v>121.09756199133599</v>
      </c>
      <c r="H451">
        <v>29.679499948578499</v>
      </c>
      <c r="I451">
        <v>113.765284880233</v>
      </c>
      <c r="J451">
        <v>2.2104173440698398</v>
      </c>
      <c r="K451">
        <v>334.58612875458402</v>
      </c>
      <c r="L451">
        <v>251.11951851581</v>
      </c>
      <c r="M451">
        <v>60.089624255021299</v>
      </c>
      <c r="N451">
        <v>1.06193100515183</v>
      </c>
      <c r="O451">
        <v>4.2449894186480801</v>
      </c>
      <c r="P451">
        <v>173.97680763983601</v>
      </c>
      <c r="Q451">
        <v>0.198735146460741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279</v>
      </c>
      <c r="E452">
        <v>13780.798553799999</v>
      </c>
      <c r="F452">
        <v>999.5</v>
      </c>
      <c r="G452">
        <v>22.113539973024601</v>
      </c>
      <c r="H452">
        <v>8.8838492837703897E-2</v>
      </c>
      <c r="I452">
        <v>-24.260883441963301</v>
      </c>
      <c r="J452">
        <v>-0.63524303272160998</v>
      </c>
      <c r="K452">
        <v>990.06855782757202</v>
      </c>
      <c r="L452">
        <v>934.67367834942604</v>
      </c>
      <c r="M452">
        <v>60.377958534657601</v>
      </c>
      <c r="N452">
        <v>0.58975616460630997</v>
      </c>
      <c r="O452">
        <v>19.959979989994899</v>
      </c>
      <c r="P452">
        <v>59.919999999999902</v>
      </c>
      <c r="Q452">
        <v>3.4427864061073003E-2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54</v>
      </c>
      <c r="E453">
        <v>13691.408766839901</v>
      </c>
      <c r="F453">
        <v>564.9</v>
      </c>
      <c r="G453">
        <v>56.570407049688498</v>
      </c>
      <c r="H453">
        <v>-1.26723773055393</v>
      </c>
      <c r="I453">
        <v>18.054782946581</v>
      </c>
      <c r="J453">
        <v>-4.57624636704415</v>
      </c>
      <c r="K453">
        <v>622.145891998764</v>
      </c>
      <c r="L453">
        <v>494.862997767514</v>
      </c>
      <c r="M453">
        <v>21.807878454605198</v>
      </c>
      <c r="N453">
        <v>2.04970963220347</v>
      </c>
      <c r="O453">
        <v>27.633209417595999</v>
      </c>
      <c r="P453">
        <v>84.668192219679597</v>
      </c>
      <c r="Q453">
        <v>5.5350746555969998E-2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258</v>
      </c>
      <c r="E454">
        <v>13533.67512</v>
      </c>
      <c r="F454">
        <v>4287.1499999999996</v>
      </c>
      <c r="G454">
        <v>11.8583908417776</v>
      </c>
      <c r="H454">
        <v>3.2118342300573999</v>
      </c>
      <c r="I454">
        <v>2.2196816391389702</v>
      </c>
      <c r="J454">
        <v>6.7088675246927104E-2</v>
      </c>
      <c r="K454">
        <v>4252.0845346237802</v>
      </c>
      <c r="L454">
        <v>3897.21132931691</v>
      </c>
      <c r="M454">
        <v>56.518017686542599</v>
      </c>
      <c r="N454">
        <v>0.79237277443202503</v>
      </c>
      <c r="O454">
        <v>16.627596421865299</v>
      </c>
      <c r="P454">
        <v>55.331521739130402</v>
      </c>
      <c r="Q454">
        <v>0.18956594208483901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211</v>
      </c>
      <c r="E455">
        <v>13366.437616764901</v>
      </c>
      <c r="F455">
        <v>1628.45</v>
      </c>
      <c r="G455">
        <v>8.9997980941912701</v>
      </c>
      <c r="H455">
        <v>0.1089934813173</v>
      </c>
      <c r="I455">
        <v>-20.332632832176799</v>
      </c>
      <c r="J455">
        <v>1.5432609122709</v>
      </c>
      <c r="K455">
        <v>1639.1411930957199</v>
      </c>
      <c r="L455">
        <v>1601.0556379105899</v>
      </c>
      <c r="M455">
        <v>67.3048296226806</v>
      </c>
      <c r="N455">
        <v>0.78604583521691196</v>
      </c>
      <c r="O455">
        <v>36.445699898676601</v>
      </c>
      <c r="P455">
        <v>59.965618860510801</v>
      </c>
      <c r="Q455">
        <v>0.13711349046170801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471</v>
      </c>
      <c r="E456">
        <v>13361.730269764999</v>
      </c>
      <c r="F456">
        <v>1008.05</v>
      </c>
      <c r="G456">
        <v>-24.8704697114113</v>
      </c>
      <c r="H456">
        <v>9.6903747676903098</v>
      </c>
      <c r="I456">
        <v>11.803393586408999</v>
      </c>
      <c r="J456">
        <v>5.6584395276787101</v>
      </c>
      <c r="K456">
        <v>908.74559897701499</v>
      </c>
      <c r="L456">
        <v>883.81875994215704</v>
      </c>
      <c r="M456">
        <v>66.487222981851403</v>
      </c>
      <c r="N456">
        <v>2.3435769011942198</v>
      </c>
      <c r="O456">
        <v>6.24472992411091</v>
      </c>
      <c r="P456">
        <v>32.368196441468001</v>
      </c>
      <c r="Q456">
        <v>-3.9230107475850002E-3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269</v>
      </c>
      <c r="E457">
        <v>13306.315713189901</v>
      </c>
      <c r="F457">
        <v>1310.3</v>
      </c>
      <c r="G457">
        <v>1.5802484408256501</v>
      </c>
      <c r="H457">
        <v>4.0821401245594204</v>
      </c>
      <c r="I457">
        <v>5.4377576699511696</v>
      </c>
      <c r="J457">
        <v>2.9052760380990801</v>
      </c>
      <c r="K457">
        <v>1247.28376543334</v>
      </c>
      <c r="L457">
        <v>1212.8566618023201</v>
      </c>
      <c r="M457">
        <v>68.545214753652502</v>
      </c>
      <c r="N457">
        <v>0.96858533160132898</v>
      </c>
      <c r="O457">
        <v>25.849042204075399</v>
      </c>
      <c r="P457">
        <v>31.9603202578176</v>
      </c>
      <c r="Q457">
        <v>0.125645677131978</v>
      </c>
    </row>
    <row r="458" spans="1:17" hidden="1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633</v>
      </c>
      <c r="E458">
        <v>13296.744935500001</v>
      </c>
      <c r="F458">
        <v>156.65</v>
      </c>
      <c r="G458">
        <v>536.22146898277299</v>
      </c>
      <c r="H458">
        <v>173.61222258948101</v>
      </c>
      <c r="I458">
        <v>549.53954858557904</v>
      </c>
      <c r="J458">
        <v>20.479348848295398</v>
      </c>
      <c r="M458">
        <v>100</v>
      </c>
      <c r="O458">
        <v>0</v>
      </c>
      <c r="P458">
        <v>596.22222222222194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127</v>
      </c>
      <c r="E459">
        <v>13279.48815995</v>
      </c>
      <c r="F459">
        <v>376.85</v>
      </c>
      <c r="G459">
        <v>46.077766210890502</v>
      </c>
      <c r="H459">
        <v>30.241618846495498</v>
      </c>
      <c r="I459">
        <v>78.600811956296198</v>
      </c>
      <c r="J459">
        <v>3.3145311197798799</v>
      </c>
      <c r="K459">
        <v>312.34588567505199</v>
      </c>
      <c r="L459">
        <v>255.051217454289</v>
      </c>
      <c r="M459">
        <v>82.414171197195799</v>
      </c>
      <c r="N459">
        <v>0.53706480918466104</v>
      </c>
      <c r="O459">
        <v>0.35823271858827999</v>
      </c>
      <c r="P459">
        <v>109.070735090152</v>
      </c>
      <c r="Q459">
        <v>0.17443628482701101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46</v>
      </c>
      <c r="E460">
        <v>13271.3049536</v>
      </c>
      <c r="F460">
        <v>722</v>
      </c>
      <c r="G460">
        <v>3.0204271883339602</v>
      </c>
      <c r="H460">
        <v>2.3460972415161701</v>
      </c>
      <c r="I460">
        <v>35.1810377482932</v>
      </c>
      <c r="J460">
        <v>-6.5467365534244504</v>
      </c>
      <c r="K460">
        <v>711.47197168646801</v>
      </c>
      <c r="L460">
        <v>609.82837336392004</v>
      </c>
      <c r="M460">
        <v>41.126970470944698</v>
      </c>
      <c r="N460">
        <v>1.11839893263542</v>
      </c>
      <c r="O460">
        <v>12.5969529085872</v>
      </c>
      <c r="P460">
        <v>61.160714285714199</v>
      </c>
      <c r="Q460">
        <v>8.2069179570786993E-2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767</v>
      </c>
      <c r="E461">
        <v>13123.48943632</v>
      </c>
      <c r="F461">
        <v>2795.2</v>
      </c>
      <c r="G461">
        <v>32.637702523843501</v>
      </c>
      <c r="H461">
        <v>8.6828331475265106</v>
      </c>
      <c r="I461">
        <v>2.5960278181540901</v>
      </c>
      <c r="J461">
        <v>-4.64414511322971</v>
      </c>
      <c r="K461">
        <v>2631.95575445037</v>
      </c>
      <c r="L461">
        <v>2405.7362374640802</v>
      </c>
      <c r="M461">
        <v>51.031013066276401</v>
      </c>
      <c r="N461">
        <v>1.0697630729532901</v>
      </c>
      <c r="O461">
        <v>7.1479679450486602</v>
      </c>
      <c r="P461">
        <v>65.489476332849804</v>
      </c>
      <c r="Q461">
        <v>5.5203646231712998E-2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18</v>
      </c>
      <c r="E462">
        <v>13122.072568</v>
      </c>
      <c r="F462">
        <v>881.2</v>
      </c>
      <c r="G462">
        <v>45.762765280206999</v>
      </c>
      <c r="H462">
        <v>-7.9855176868939504</v>
      </c>
      <c r="I462">
        <v>-11.2878139367239</v>
      </c>
      <c r="J462">
        <v>-11.082162160503101</v>
      </c>
      <c r="K462">
        <v>963.64362492585803</v>
      </c>
      <c r="L462">
        <v>867.51353166443096</v>
      </c>
      <c r="M462">
        <v>21.707128991674701</v>
      </c>
      <c r="N462">
        <v>0.39824391475762999</v>
      </c>
      <c r="O462">
        <v>44.6890603722196</v>
      </c>
      <c r="P462">
        <v>85.437710437710393</v>
      </c>
      <c r="Q462">
        <v>0.18228995295672301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258</v>
      </c>
      <c r="E463">
        <v>13050.459943469999</v>
      </c>
      <c r="F463">
        <v>1643.45</v>
      </c>
      <c r="G463">
        <v>75.995094523084504</v>
      </c>
      <c r="H463">
        <v>-21.471685028324401</v>
      </c>
      <c r="I463">
        <v>30.6509306865544</v>
      </c>
      <c r="J463">
        <v>-5.1500852994154398</v>
      </c>
      <c r="K463">
        <v>1889.4191216397101</v>
      </c>
      <c r="L463">
        <v>1538.65497988261</v>
      </c>
      <c r="M463">
        <v>31.4603051251529</v>
      </c>
      <c r="N463">
        <v>0.88566214889945705</v>
      </c>
      <c r="O463">
        <v>63.314977638504303</v>
      </c>
      <c r="P463">
        <v>115.64755281459099</v>
      </c>
      <c r="Q463">
        <v>0.141859335335491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24</v>
      </c>
      <c r="E464">
        <v>12976.582928738</v>
      </c>
      <c r="F464">
        <v>213.62</v>
      </c>
      <c r="G464">
        <v>-28.9068677289672</v>
      </c>
      <c r="H464">
        <v>-8.2850539520211495</v>
      </c>
      <c r="I464">
        <v>-28.067512456217699</v>
      </c>
      <c r="J464">
        <v>-4.82560194496343</v>
      </c>
      <c r="K464">
        <v>227.70541942019901</v>
      </c>
      <c r="L464">
        <v>237.754380502511</v>
      </c>
      <c r="M464">
        <v>41.612202306559603</v>
      </c>
      <c r="N464">
        <v>0.77320337553197604</v>
      </c>
      <c r="O464">
        <v>40.763973410729299</v>
      </c>
      <c r="P464">
        <v>4.0779537149817404</v>
      </c>
      <c r="Q464">
        <v>1.8936564543562E-2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615</v>
      </c>
      <c r="E465">
        <v>12941.07814566</v>
      </c>
      <c r="F465">
        <v>134.72999999999999</v>
      </c>
      <c r="G465">
        <v>-77.096311420160106</v>
      </c>
      <c r="H465">
        <v>-5.8129190178250401</v>
      </c>
      <c r="I465">
        <v>-27.497546318897399</v>
      </c>
      <c r="J465">
        <v>-1.3812162348512</v>
      </c>
      <c r="K465">
        <v>140.95384302438299</v>
      </c>
      <c r="L465">
        <v>167.646880401982</v>
      </c>
      <c r="M465">
        <v>42.940745125814203</v>
      </c>
      <c r="N465">
        <v>0.827291255675077</v>
      </c>
      <c r="O465">
        <v>122.44488977955901</v>
      </c>
      <c r="P465">
        <v>7.3545816733067504</v>
      </c>
      <c r="Q465">
        <v>-7.5530135578974006E-2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633</v>
      </c>
      <c r="E466">
        <v>12934.451244604999</v>
      </c>
      <c r="F466">
        <v>26.05</v>
      </c>
      <c r="G466">
        <v>15.362050966180901</v>
      </c>
      <c r="H466">
        <v>-2.56731507920742</v>
      </c>
      <c r="I466">
        <v>-22.426163632538199</v>
      </c>
      <c r="J466">
        <v>-4.3337130812174696</v>
      </c>
      <c r="K466">
        <v>26.868254356618699</v>
      </c>
      <c r="L466">
        <v>25.794445209767701</v>
      </c>
      <c r="M466">
        <v>37.051085937087997</v>
      </c>
      <c r="N466">
        <v>1.0088192714052799</v>
      </c>
      <c r="O466">
        <v>49.904030710172698</v>
      </c>
      <c r="P466">
        <v>61.801242236024798</v>
      </c>
      <c r="Q466">
        <v>9.0689386236890001E-3</v>
      </c>
    </row>
    <row r="467" spans="1:17" hidden="1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1056</v>
      </c>
      <c r="E467">
        <v>12906.893384999599</v>
      </c>
      <c r="F467">
        <v>100</v>
      </c>
      <c r="G467">
        <v>-26.9876758097753</v>
      </c>
      <c r="I467">
        <v>-13.6695962069691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tr">
        <f>IFERROR(VLOOKUP(Table1[[#This Row],[Ticker]],[1]!Table1[[Symbol]:[Industry]],2,FALSE),"-")</f>
        <v>-</v>
      </c>
      <c r="D468" t="s">
        <v>46</v>
      </c>
      <c r="E468">
        <v>12753.303485742999</v>
      </c>
      <c r="F468">
        <v>226.91</v>
      </c>
      <c r="G468">
        <v>27.425389858819401</v>
      </c>
      <c r="H468">
        <v>-5.5422881341388202</v>
      </c>
      <c r="I468">
        <v>-6.2057079758537901</v>
      </c>
      <c r="J468">
        <v>-5.0777250719008196</v>
      </c>
      <c r="K468">
        <v>231.41883564535999</v>
      </c>
      <c r="L468">
        <v>216.75031297734901</v>
      </c>
      <c r="M468">
        <v>60.934611485474399</v>
      </c>
      <c r="N468">
        <v>0.75367994813354999</v>
      </c>
      <c r="O468">
        <v>33.929751884006798</v>
      </c>
      <c r="P468">
        <v>94.856161442679195</v>
      </c>
      <c r="Q468">
        <v>0.12081698794424001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Row],[Ticker]],[1]!Table1[[Symbol]:[Industry]],2,FALSE),"-")</f>
        <v>-</v>
      </c>
      <c r="D469" t="s">
        <v>378</v>
      </c>
      <c r="E469">
        <v>12743.70843375</v>
      </c>
      <c r="F469">
        <v>1009.5</v>
      </c>
      <c r="G469">
        <v>34.222800076522901</v>
      </c>
      <c r="H469">
        <v>-1.00622825391064</v>
      </c>
      <c r="I469">
        <v>91.117907596661993</v>
      </c>
      <c r="J469">
        <v>-8.1917193089762907</v>
      </c>
      <c r="K469">
        <v>937.67441201872703</v>
      </c>
      <c r="L469">
        <v>731.82384248073095</v>
      </c>
      <c r="M469">
        <v>37.766821803354297</v>
      </c>
      <c r="N469">
        <v>0.46340756100018698</v>
      </c>
      <c r="O469">
        <v>11.3422486379395</v>
      </c>
      <c r="P469">
        <v>124.333333333333</v>
      </c>
      <c r="Q469">
        <v>8.6942354379463002E-2</v>
      </c>
    </row>
    <row r="470" spans="1:17" hidden="1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D470" t="s">
        <v>135</v>
      </c>
      <c r="E470">
        <v>12674.157221825</v>
      </c>
      <c r="F470">
        <v>417.25</v>
      </c>
      <c r="G470">
        <v>34.831211140001599</v>
      </c>
      <c r="H470">
        <v>6.0070284727771002</v>
      </c>
      <c r="I470">
        <v>72.105114389646999</v>
      </c>
      <c r="J470">
        <v>-4.0535853620580804</v>
      </c>
      <c r="K470">
        <v>391.74124967229898</v>
      </c>
      <c r="L470">
        <v>312.39126816588202</v>
      </c>
      <c r="M470">
        <v>47.158192094916103</v>
      </c>
      <c r="N470">
        <v>1.1930906634484</v>
      </c>
      <c r="O470">
        <v>14.212103055722</v>
      </c>
      <c r="P470">
        <v>104.03422982885</v>
      </c>
      <c r="Q470">
        <v>0.18559102184729101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206</v>
      </c>
      <c r="E471">
        <v>12652.230989025</v>
      </c>
      <c r="F471">
        <v>537.75</v>
      </c>
      <c r="G471">
        <v>34.693021724800701</v>
      </c>
      <c r="H471">
        <v>-0.42683015698089199</v>
      </c>
      <c r="I471">
        <v>18.911764739776402</v>
      </c>
      <c r="J471">
        <v>-8.9012646949394298</v>
      </c>
      <c r="K471">
        <v>525.67956169777904</v>
      </c>
      <c r="L471">
        <v>445.59359379087601</v>
      </c>
      <c r="M471">
        <v>39.7649106011946</v>
      </c>
      <c r="N471">
        <v>0.86256087412821802</v>
      </c>
      <c r="O471">
        <v>21.2459321245932</v>
      </c>
      <c r="P471">
        <v>71.8051118210862</v>
      </c>
      <c r="Q471">
        <v>0.14745187412531099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279</v>
      </c>
      <c r="E472">
        <v>12614.34423266</v>
      </c>
      <c r="F472">
        <v>937.4</v>
      </c>
      <c r="G472">
        <v>-32.056286878690202</v>
      </c>
      <c r="H472">
        <v>-4.0813363361773298</v>
      </c>
      <c r="I472">
        <v>-9.0432219673352101</v>
      </c>
      <c r="J472">
        <v>-0.432515672591606</v>
      </c>
      <c r="K472">
        <v>936.93919929856702</v>
      </c>
      <c r="L472">
        <v>944.67937387971801</v>
      </c>
      <c r="M472">
        <v>51.958622486047602</v>
      </c>
      <c r="N472">
        <v>0.62344181389847897</v>
      </c>
      <c r="O472">
        <v>33.134200981437999</v>
      </c>
      <c r="P472">
        <v>19.8644587941947</v>
      </c>
      <c r="Q472">
        <v>1.3407879076595E-2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335</v>
      </c>
      <c r="E473">
        <v>12508.5291648</v>
      </c>
      <c r="F473">
        <v>902.4</v>
      </c>
      <c r="G473">
        <v>-14.923099591209599</v>
      </c>
      <c r="H473">
        <v>-14.670605843367801</v>
      </c>
      <c r="I473">
        <v>14.1581536336711</v>
      </c>
      <c r="J473">
        <v>-3.3794727308908499</v>
      </c>
      <c r="K473">
        <v>908.31605942793999</v>
      </c>
      <c r="L473">
        <v>817.86108759321701</v>
      </c>
      <c r="M473">
        <v>33.194102234068502</v>
      </c>
      <c r="N473">
        <v>0.48787759923035101</v>
      </c>
      <c r="O473">
        <v>13.585992907801399</v>
      </c>
      <c r="P473">
        <v>39.442169512477697</v>
      </c>
      <c r="Q473">
        <v>-4.7286160695376001E-2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78</v>
      </c>
      <c r="E474">
        <v>12500.465355</v>
      </c>
      <c r="F474">
        <v>350</v>
      </c>
      <c r="G474">
        <v>-31.044693353634901</v>
      </c>
      <c r="H474">
        <v>2.0186488806473801</v>
      </c>
      <c r="I474">
        <v>-1.4782113772163499E-2</v>
      </c>
      <c r="J474">
        <v>0.13389544179305901</v>
      </c>
      <c r="K474">
        <v>343.18637098374899</v>
      </c>
      <c r="L474">
        <v>342.47123285635899</v>
      </c>
      <c r="M474">
        <v>57.154190151843203</v>
      </c>
      <c r="N474">
        <v>0.44466758102704701</v>
      </c>
      <c r="O474">
        <v>13.714285714285699</v>
      </c>
      <c r="P474">
        <v>20.151047030552601</v>
      </c>
      <c r="Q474">
        <v>-0.10151242169889001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497</v>
      </c>
      <c r="E475">
        <v>12443.497813989999</v>
      </c>
      <c r="F475">
        <v>800.65</v>
      </c>
      <c r="G475">
        <v>-44.871546777517203</v>
      </c>
      <c r="H475">
        <v>-6.0270460817710996</v>
      </c>
      <c r="I475">
        <v>-6.4157449008740004</v>
      </c>
      <c r="J475">
        <v>-3.9514617402076602</v>
      </c>
      <c r="K475">
        <v>824.00650642588596</v>
      </c>
      <c r="L475">
        <v>825.07210713801101</v>
      </c>
      <c r="M475">
        <v>35.740777641857299</v>
      </c>
      <c r="N475">
        <v>0.63652899553806497</v>
      </c>
      <c r="O475">
        <v>24.8985199525385</v>
      </c>
      <c r="P475">
        <v>12.934621623527701</v>
      </c>
      <c r="Q475">
        <v>2.5853115194112999E-2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54</v>
      </c>
      <c r="E476">
        <v>12434.58969708</v>
      </c>
      <c r="F476">
        <v>1352.2</v>
      </c>
      <c r="G476">
        <v>168.86616950255299</v>
      </c>
      <c r="H476">
        <v>15.5393215619569</v>
      </c>
      <c r="I476">
        <v>54.315992960059802</v>
      </c>
      <c r="J476">
        <v>-3.02551157628888</v>
      </c>
      <c r="K476">
        <v>1182.44176698454</v>
      </c>
      <c r="L476">
        <v>900.92481918977603</v>
      </c>
      <c r="M476">
        <v>59.736463195629099</v>
      </c>
      <c r="N476">
        <v>0.81271481048196703</v>
      </c>
      <c r="O476">
        <v>3.16521224670907</v>
      </c>
      <c r="P476">
        <v>198.82872928176701</v>
      </c>
      <c r="Q476">
        <v>8.9226851742598007E-2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466</v>
      </c>
      <c r="E477">
        <v>12350.281807825</v>
      </c>
      <c r="F477">
        <v>1855.75</v>
      </c>
      <c r="G477">
        <v>27.6738347184852</v>
      </c>
      <c r="H477">
        <v>-4.05436425386082</v>
      </c>
      <c r="I477">
        <v>69.186233720477702</v>
      </c>
      <c r="J477">
        <v>-9.5340448400874696</v>
      </c>
      <c r="K477">
        <v>1898.27239596088</v>
      </c>
      <c r="L477">
        <v>1504.7083376874</v>
      </c>
      <c r="M477">
        <v>33.285073065567197</v>
      </c>
      <c r="N477">
        <v>0.929875853244571</v>
      </c>
      <c r="O477">
        <v>28.2500336791054</v>
      </c>
      <c r="P477">
        <v>106.567102845573</v>
      </c>
      <c r="Q477">
        <v>0.21390026214708099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21</v>
      </c>
      <c r="E478">
        <v>12300.5955765</v>
      </c>
      <c r="F478">
        <v>822.5</v>
      </c>
      <c r="G478">
        <v>-38.831191351039998</v>
      </c>
      <c r="H478">
        <v>0.19159040591871701</v>
      </c>
      <c r="I478">
        <v>-11.6097872976751</v>
      </c>
      <c r="J478">
        <v>-0.61632520350153297</v>
      </c>
      <c r="K478">
        <v>806.44394920965999</v>
      </c>
      <c r="L478">
        <v>830.87808115530299</v>
      </c>
      <c r="M478">
        <v>66.873900599901006</v>
      </c>
      <c r="N478">
        <v>0.51557585811114504</v>
      </c>
      <c r="O478">
        <v>17.689969604863201</v>
      </c>
      <c r="P478">
        <v>10.998650472334599</v>
      </c>
      <c r="Q478">
        <v>-0.149235408153715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24</v>
      </c>
      <c r="E479">
        <v>12269.970761664001</v>
      </c>
      <c r="F479">
        <v>165.66</v>
      </c>
      <c r="G479">
        <v>0.19850461248954299</v>
      </c>
      <c r="H479">
        <v>-3.0698740962759499</v>
      </c>
      <c r="I479">
        <v>12.6919598571041</v>
      </c>
      <c r="J479">
        <v>-4.0942034334670998</v>
      </c>
      <c r="K479">
        <v>164.787866656343</v>
      </c>
      <c r="L479">
        <v>153.95302283258999</v>
      </c>
      <c r="M479">
        <v>43.4549463248809</v>
      </c>
      <c r="N479">
        <v>0.72244409011837696</v>
      </c>
      <c r="O479">
        <v>6.7366896052154903</v>
      </c>
      <c r="P479">
        <v>33.435360451067197</v>
      </c>
      <c r="Q479">
        <v>-1.7521383219022999E-2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127</v>
      </c>
      <c r="E480">
        <v>12226.854978380001</v>
      </c>
      <c r="F480">
        <v>913.85</v>
      </c>
      <c r="G480">
        <v>27.875906633878198</v>
      </c>
      <c r="H480">
        <v>-21.706293799045099</v>
      </c>
      <c r="I480">
        <v>15.9821027360684</v>
      </c>
      <c r="J480">
        <v>-5.0286713965668799</v>
      </c>
      <c r="K480">
        <v>992.03219495346605</v>
      </c>
      <c r="L480">
        <v>880.58253363076597</v>
      </c>
      <c r="M480">
        <v>36.196523068126801</v>
      </c>
      <c r="N480">
        <v>0.70896146937428095</v>
      </c>
      <c r="O480">
        <v>33.9333588663347</v>
      </c>
      <c r="P480">
        <v>64.865596247519406</v>
      </c>
      <c r="Q480">
        <v>0.10654406824569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531</v>
      </c>
      <c r="E481">
        <v>12210.709743911901</v>
      </c>
      <c r="F481">
        <v>127.76</v>
      </c>
      <c r="G481">
        <v>23.406673807646602</v>
      </c>
      <c r="H481">
        <v>25.840234955177198</v>
      </c>
      <c r="I481">
        <v>47.541760259907797</v>
      </c>
      <c r="J481">
        <v>2.0426722973331999</v>
      </c>
      <c r="K481">
        <v>103.525294649824</v>
      </c>
      <c r="L481">
        <v>91.987238422513798</v>
      </c>
      <c r="M481">
        <v>87.314347795534303</v>
      </c>
      <c r="N481">
        <v>3.2260479321683002</v>
      </c>
      <c r="O481">
        <v>4.6806512210394402</v>
      </c>
      <c r="P481">
        <v>85.159420289855007</v>
      </c>
      <c r="Q481">
        <v>2.7356134231938001E-2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54</v>
      </c>
      <c r="E482">
        <v>12147.05421153</v>
      </c>
      <c r="F482">
        <v>268.05</v>
      </c>
      <c r="G482">
        <v>126.128471499006</v>
      </c>
      <c r="H482">
        <v>37.249120073309598</v>
      </c>
      <c r="I482">
        <v>75.831994461111407</v>
      </c>
      <c r="J482">
        <v>4.4286369996209496</v>
      </c>
      <c r="K482">
        <v>218.44437485687601</v>
      </c>
      <c r="L482">
        <v>173.26310142555499</v>
      </c>
      <c r="M482">
        <v>71.400556721350995</v>
      </c>
      <c r="N482">
        <v>1.2776518796887599</v>
      </c>
      <c r="O482">
        <v>3.97313933967542</v>
      </c>
      <c r="P482">
        <v>175.06413545407901</v>
      </c>
      <c r="Q482">
        <v>0.15516884583044199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466</v>
      </c>
      <c r="E483">
        <v>12113.642027925</v>
      </c>
      <c r="F483">
        <v>2478.15</v>
      </c>
      <c r="G483">
        <v>13.125685887540399</v>
      </c>
      <c r="H483">
        <v>-1.7185075910702801</v>
      </c>
      <c r="I483">
        <v>22.6685326957349</v>
      </c>
      <c r="J483">
        <v>-1.08029004969595</v>
      </c>
      <c r="K483">
        <v>2300.51746773788</v>
      </c>
      <c r="L483">
        <v>2058.8197288062502</v>
      </c>
      <c r="M483">
        <v>59.835679996207098</v>
      </c>
      <c r="N483">
        <v>1.03881725585742</v>
      </c>
      <c r="O483">
        <v>3.8637693440671299</v>
      </c>
      <c r="P483">
        <v>50.318452019895602</v>
      </c>
      <c r="Q483">
        <v>0.20502712517986901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553</v>
      </c>
      <c r="E484">
        <v>12095.054944375001</v>
      </c>
      <c r="F484">
        <v>908.35</v>
      </c>
      <c r="G484">
        <v>-6.16431853390407</v>
      </c>
      <c r="H484">
        <v>3.2486360361122602</v>
      </c>
      <c r="I484">
        <v>5.8029804075251699</v>
      </c>
      <c r="J484">
        <v>-3.1325873023665198</v>
      </c>
      <c r="K484">
        <v>849.42450942730102</v>
      </c>
      <c r="L484">
        <v>800.81077987807498</v>
      </c>
      <c r="M484">
        <v>69.873941204380102</v>
      </c>
      <c r="N484">
        <v>0.90486298374848095</v>
      </c>
      <c r="O484">
        <v>3.2641602906368701</v>
      </c>
      <c r="P484">
        <v>33.580882352941103</v>
      </c>
      <c r="Q484">
        <v>3.6762088695685001E-2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78</v>
      </c>
      <c r="E485">
        <v>11963.66011531</v>
      </c>
      <c r="F485">
        <v>579.35</v>
      </c>
      <c r="G485">
        <v>-47.071819543825903</v>
      </c>
      <c r="H485">
        <v>-6.31051027533249</v>
      </c>
      <c r="I485">
        <v>-4.79991660535301</v>
      </c>
      <c r="J485">
        <v>-3.3825079240090501</v>
      </c>
      <c r="K485">
        <v>610.92994118062097</v>
      </c>
      <c r="L485">
        <v>640.83277820331898</v>
      </c>
      <c r="M485">
        <v>26.590801022418201</v>
      </c>
      <c r="N485">
        <v>0.45146565343113199</v>
      </c>
      <c r="O485">
        <v>42.2283593682575</v>
      </c>
      <c r="P485">
        <v>14.893406048587</v>
      </c>
      <c r="Q485">
        <v>3.7031442042906003E-2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1095</v>
      </c>
      <c r="E486">
        <v>11937.61445696</v>
      </c>
      <c r="F486">
        <v>803.2</v>
      </c>
      <c r="G486">
        <v>61.512676220264503</v>
      </c>
      <c r="H486">
        <v>5.7108896272757699</v>
      </c>
      <c r="I486">
        <v>49.3504971561321</v>
      </c>
      <c r="J486">
        <v>-4.7640390037880396</v>
      </c>
      <c r="K486">
        <v>723.25060858724896</v>
      </c>
      <c r="L486">
        <v>608.19103139278604</v>
      </c>
      <c r="M486">
        <v>55.366632533044601</v>
      </c>
      <c r="N486">
        <v>1.3457840657287801</v>
      </c>
      <c r="O486">
        <v>6.0943725099601398</v>
      </c>
      <c r="P486">
        <v>100.624453603097</v>
      </c>
      <c r="Q486">
        <v>-5.5795412472219003E-2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57</v>
      </c>
      <c r="E487">
        <v>11918.352856121999</v>
      </c>
      <c r="F487">
        <v>29.67</v>
      </c>
      <c r="G487">
        <v>34.262324190224597</v>
      </c>
      <c r="H487">
        <v>-11.3234024932494</v>
      </c>
      <c r="I487">
        <v>24.652082114709199</v>
      </c>
      <c r="J487">
        <v>-8.13037662072648</v>
      </c>
      <c r="K487">
        <v>30.4570365531956</v>
      </c>
      <c r="L487">
        <v>26.922222935135501</v>
      </c>
      <c r="M487">
        <v>38.465987294015399</v>
      </c>
      <c r="N487">
        <v>0.62601558081264297</v>
      </c>
      <c r="O487">
        <v>28.446241995281401</v>
      </c>
      <c r="P487">
        <v>90.803858520900306</v>
      </c>
      <c r="Q487">
        <v>7.5077927777066997E-2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106</v>
      </c>
      <c r="E488">
        <v>11849.630311883</v>
      </c>
      <c r="F488">
        <v>17.29</v>
      </c>
      <c r="G488">
        <v>71.747956374132698</v>
      </c>
      <c r="H488">
        <v>-6.2748163325959903</v>
      </c>
      <c r="I488">
        <v>-4.9274578421892397</v>
      </c>
      <c r="J488">
        <v>-5.73411553691406</v>
      </c>
      <c r="K488">
        <v>18.22444072867</v>
      </c>
      <c r="L488">
        <v>16.870135017388598</v>
      </c>
      <c r="M488">
        <v>34.513360957044902</v>
      </c>
      <c r="N488">
        <v>0.56421253563969298</v>
      </c>
      <c r="O488">
        <v>38.808559861191398</v>
      </c>
      <c r="P488">
        <v>107.06586826347301</v>
      </c>
      <c r="Q488">
        <v>0.12521766887862101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258</v>
      </c>
      <c r="E489">
        <v>11793.415956999999</v>
      </c>
      <c r="F489">
        <v>1772.5</v>
      </c>
      <c r="G489">
        <v>56.643507821408299</v>
      </c>
      <c r="H489">
        <v>-2.6813958389604098</v>
      </c>
      <c r="I489">
        <v>39.508470595087601</v>
      </c>
      <c r="J489">
        <v>5.49028463036018</v>
      </c>
      <c r="K489">
        <v>1715.2877997503999</v>
      </c>
      <c r="L489">
        <v>1456.9780370364899</v>
      </c>
      <c r="M489">
        <v>60.350810032457503</v>
      </c>
      <c r="N489">
        <v>0.63415104048033399</v>
      </c>
      <c r="O489">
        <v>11.153737658674199</v>
      </c>
      <c r="P489">
        <v>110.58571937745</v>
      </c>
      <c r="Q489">
        <v>0.12799887642194299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46</v>
      </c>
      <c r="E490">
        <v>11776.430369325</v>
      </c>
      <c r="F490">
        <v>459.05</v>
      </c>
      <c r="G490">
        <v>0.72132405112327103</v>
      </c>
      <c r="H490">
        <v>-16.9007365593177</v>
      </c>
      <c r="I490">
        <v>-2.5732748129710399</v>
      </c>
      <c r="J490">
        <v>-0.151828677695547</v>
      </c>
      <c r="K490">
        <v>470.15121303023199</v>
      </c>
      <c r="L490">
        <v>441.17243741944998</v>
      </c>
      <c r="M490">
        <v>55.911256519661102</v>
      </c>
      <c r="N490">
        <v>0.60018928261152105</v>
      </c>
      <c r="O490">
        <v>25.2151181788476</v>
      </c>
      <c r="P490">
        <v>48.032892615285299</v>
      </c>
      <c r="Q490">
        <v>3.816639738926E-3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86</v>
      </c>
      <c r="E491">
        <v>11736.33933624</v>
      </c>
      <c r="F491">
        <v>10269.299999999999</v>
      </c>
      <c r="G491">
        <v>9.7203255480792397</v>
      </c>
      <c r="H491">
        <v>6.9769995227697201</v>
      </c>
      <c r="I491">
        <v>28.3363222619727</v>
      </c>
      <c r="J491">
        <v>2.0957252314940198</v>
      </c>
      <c r="K491">
        <v>9362.0419731927905</v>
      </c>
      <c r="L491">
        <v>8213.55354212987</v>
      </c>
      <c r="M491">
        <v>81.498415787603307</v>
      </c>
      <c r="N491">
        <v>1.05640388635472</v>
      </c>
      <c r="O491">
        <v>1.0195436884695199</v>
      </c>
      <c r="P491">
        <v>52.542297351495002</v>
      </c>
      <c r="Q491">
        <v>0.120197320540213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553</v>
      </c>
      <c r="E492">
        <v>11672.476987581</v>
      </c>
      <c r="F492">
        <v>161.01</v>
      </c>
      <c r="G492">
        <v>-19.406457497554602</v>
      </c>
      <c r="H492">
        <v>-5.7232846748327404</v>
      </c>
      <c r="I492">
        <v>-21.1882636394791</v>
      </c>
      <c r="J492">
        <v>-4.2710816859354797</v>
      </c>
      <c r="K492">
        <v>164.396568878431</v>
      </c>
      <c r="L492">
        <v>164.76854638232501</v>
      </c>
      <c r="M492">
        <v>47.466271188490197</v>
      </c>
      <c r="N492">
        <v>0.74611226148244303</v>
      </c>
      <c r="O492">
        <v>29.990297669184201</v>
      </c>
      <c r="P492">
        <v>22.301557159133999</v>
      </c>
      <c r="Q492">
        <v>-2.8181164478433E-2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24</v>
      </c>
      <c r="E493">
        <v>11662.623465633</v>
      </c>
      <c r="F493">
        <v>105.91</v>
      </c>
      <c r="G493">
        <v>-16.836869777534002</v>
      </c>
      <c r="H493">
        <v>-10.1065467388672</v>
      </c>
      <c r="I493">
        <v>-31.917376986590799</v>
      </c>
      <c r="J493">
        <v>-5.1897560868644996</v>
      </c>
      <c r="K493">
        <v>111.38525588114599</v>
      </c>
      <c r="L493">
        <v>114.938135289603</v>
      </c>
      <c r="M493">
        <v>40.706581719781198</v>
      </c>
      <c r="N493">
        <v>0.60159272905942396</v>
      </c>
      <c r="O493">
        <v>43.990180341799601</v>
      </c>
      <c r="P493">
        <v>12.790202342917899</v>
      </c>
      <c r="Q493">
        <v>0.109042681237126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400</v>
      </c>
      <c r="E494">
        <v>11659.94126946</v>
      </c>
      <c r="F494">
        <v>2882.55</v>
      </c>
      <c r="G494">
        <v>6.9504790586120997</v>
      </c>
      <c r="H494">
        <v>-1.31774880061774</v>
      </c>
      <c r="I494">
        <v>-2.3269410252316902</v>
      </c>
      <c r="J494">
        <v>-2.5011957076328599</v>
      </c>
      <c r="K494">
        <v>2735.6497178488298</v>
      </c>
      <c r="L494">
        <v>2542.35039925505</v>
      </c>
      <c r="M494">
        <v>61.992111916510801</v>
      </c>
      <c r="N494">
        <v>0.74521761264376196</v>
      </c>
      <c r="O494">
        <v>5.21586789474597</v>
      </c>
      <c r="P494">
        <v>40.177985265154298</v>
      </c>
      <c r="Q494">
        <v>8.0611286181569999E-2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141</v>
      </c>
      <c r="E495">
        <v>11656.29</v>
      </c>
      <c r="F495">
        <v>366.55</v>
      </c>
      <c r="G495">
        <v>12.8902100898621</v>
      </c>
      <c r="H495">
        <v>-4.9991926286963704</v>
      </c>
      <c r="I495">
        <v>-12.412690129621</v>
      </c>
      <c r="J495">
        <v>-0.955890838415002</v>
      </c>
      <c r="K495">
        <v>378.745787110469</v>
      </c>
      <c r="L495">
        <v>373.46185515397502</v>
      </c>
      <c r="M495">
        <v>47.424495360086503</v>
      </c>
      <c r="N495">
        <v>0.61342013103877802</v>
      </c>
      <c r="O495">
        <v>38.043923066430203</v>
      </c>
      <c r="P495">
        <v>43.071818891490999</v>
      </c>
      <c r="Q495">
        <v>0.15058621453985399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1007</v>
      </c>
      <c r="E496">
        <v>11555.188007375</v>
      </c>
      <c r="F496">
        <v>572.75</v>
      </c>
      <c r="G496">
        <v>15.8071384510075</v>
      </c>
      <c r="H496">
        <v>8.2818471537791396</v>
      </c>
      <c r="I496">
        <v>43.7441732035022</v>
      </c>
      <c r="J496">
        <v>-7.8023428708962497</v>
      </c>
      <c r="K496">
        <v>516.29500612459299</v>
      </c>
      <c r="L496">
        <v>441.574164950149</v>
      </c>
      <c r="M496">
        <v>54.707373940601897</v>
      </c>
      <c r="N496">
        <v>0.93354320201998597</v>
      </c>
      <c r="O496">
        <v>9.1226538629419505</v>
      </c>
      <c r="P496">
        <v>66.739446870451204</v>
      </c>
      <c r="Q496">
        <v>4.2788285225439003E-2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471</v>
      </c>
      <c r="E497">
        <v>11544.62006012</v>
      </c>
      <c r="F497">
        <v>2257.85</v>
      </c>
      <c r="G497">
        <v>-33.593537115642803</v>
      </c>
      <c r="H497">
        <v>5.3109841097663599</v>
      </c>
      <c r="I497">
        <v>-2.99338729052098</v>
      </c>
      <c r="J497">
        <v>3.1966169048823598</v>
      </c>
      <c r="K497">
        <v>2114.4689192292499</v>
      </c>
      <c r="L497">
        <v>2147.7910180345998</v>
      </c>
      <c r="M497">
        <v>69.240895629812101</v>
      </c>
      <c r="N497">
        <v>1.7124151563202199</v>
      </c>
      <c r="O497">
        <v>21.132936200367599</v>
      </c>
      <c r="P497">
        <v>24.881084070796401</v>
      </c>
      <c r="Q497">
        <v>-0.13026667827511801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95</v>
      </c>
      <c r="E498">
        <v>11516.9498752</v>
      </c>
      <c r="F498">
        <v>91.08</v>
      </c>
      <c r="G498">
        <v>-41.5708137634469</v>
      </c>
      <c r="H498">
        <v>-6.6913303776389599</v>
      </c>
      <c r="I498">
        <v>-19.471643988539</v>
      </c>
      <c r="J498">
        <v>-1.5134055351484901</v>
      </c>
      <c r="K498">
        <v>93.490310652084204</v>
      </c>
      <c r="L498">
        <v>97.7525259008586</v>
      </c>
      <c r="M498">
        <v>13.715137464591701</v>
      </c>
      <c r="N498">
        <v>1.17519226283885</v>
      </c>
      <c r="O498">
        <v>19.115063680281001</v>
      </c>
      <c r="P498">
        <v>0.28628055494384003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471</v>
      </c>
      <c r="E499">
        <v>11463.969032479999</v>
      </c>
      <c r="F499">
        <v>725.6</v>
      </c>
      <c r="G499">
        <v>18.964250168299699</v>
      </c>
      <c r="H499">
        <v>-0.77072827095619201</v>
      </c>
      <c r="I499">
        <v>50.884208079231101</v>
      </c>
      <c r="J499">
        <v>-1.4610558026727001</v>
      </c>
      <c r="K499">
        <v>643.576784810248</v>
      </c>
      <c r="L499">
        <v>548.566527833397</v>
      </c>
      <c r="M499">
        <v>57.617735768284803</v>
      </c>
      <c r="N499">
        <v>1.8221385150125899</v>
      </c>
      <c r="O499">
        <v>5.9399117971333997</v>
      </c>
      <c r="P499">
        <v>78.653206943247497</v>
      </c>
      <c r="Q499">
        <v>-2.4415785265564E-2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1124</v>
      </c>
      <c r="E500">
        <v>11426.110137780001</v>
      </c>
      <c r="F500">
        <v>1212.9000000000001</v>
      </c>
      <c r="G500">
        <v>-9.3217852393445799</v>
      </c>
      <c r="H500">
        <v>-7.0935982624825797</v>
      </c>
      <c r="I500">
        <v>24.191281265183601</v>
      </c>
      <c r="J500">
        <v>0.45453152378239697</v>
      </c>
      <c r="K500">
        <v>1195.7720051367401</v>
      </c>
      <c r="M500">
        <v>57.864158190758701</v>
      </c>
      <c r="N500">
        <v>0.55126879522746897</v>
      </c>
      <c r="O500">
        <v>7.1770137686536204</v>
      </c>
      <c r="P500">
        <v>49.151500245941897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412</v>
      </c>
      <c r="E501">
        <v>11388.7857945</v>
      </c>
      <c r="F501">
        <v>244.5</v>
      </c>
      <c r="G501">
        <v>44.591271558645701</v>
      </c>
      <c r="H501">
        <v>-13.2423402989797</v>
      </c>
      <c r="I501">
        <v>2.8977458669283802</v>
      </c>
      <c r="J501">
        <v>-9.8312707837924496</v>
      </c>
      <c r="K501">
        <v>266.577323923177</v>
      </c>
      <c r="L501">
        <v>229.681969851525</v>
      </c>
      <c r="M501">
        <v>24.124891885075002</v>
      </c>
      <c r="N501">
        <v>0.29213930278509798</v>
      </c>
      <c r="O501">
        <v>57.1370143149284</v>
      </c>
      <c r="P501">
        <v>90.272373540855995</v>
      </c>
      <c r="Q501">
        <v>0.102399177731104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279</v>
      </c>
      <c r="E502">
        <v>11335.233533364901</v>
      </c>
      <c r="F502">
        <v>2083.5500000000002</v>
      </c>
      <c r="G502">
        <v>0.63390939174373795</v>
      </c>
      <c r="H502">
        <v>-11.303256720298799</v>
      </c>
      <c r="I502">
        <v>9.4498270631366701</v>
      </c>
      <c r="J502">
        <v>-0.24089497934272999</v>
      </c>
      <c r="K502">
        <v>2155.8729953482398</v>
      </c>
      <c r="L502">
        <v>2023.89236522325</v>
      </c>
      <c r="M502">
        <v>52.240518523906502</v>
      </c>
      <c r="N502">
        <v>0.34748786910011298</v>
      </c>
      <c r="O502">
        <v>31.883084159247399</v>
      </c>
      <c r="P502">
        <v>30.221875000000001</v>
      </c>
      <c r="Q502">
        <v>2.820093246696E-2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335</v>
      </c>
      <c r="E503">
        <v>11324.518456075</v>
      </c>
      <c r="F503">
        <v>982.75</v>
      </c>
      <c r="G503">
        <v>-29.0897600003902</v>
      </c>
      <c r="H503">
        <v>-3.0937681782080899</v>
      </c>
      <c r="I503">
        <v>-10.699143566566701</v>
      </c>
      <c r="J503">
        <v>5.0835562639327599E-2</v>
      </c>
      <c r="K503">
        <v>987.39785610599404</v>
      </c>
      <c r="L503">
        <v>997.34088243617396</v>
      </c>
      <c r="M503">
        <v>51.6206139715378</v>
      </c>
      <c r="N503">
        <v>0.90670356149322695</v>
      </c>
      <c r="O503">
        <v>16.8150597812261</v>
      </c>
      <c r="P503">
        <v>19.8256416509175</v>
      </c>
      <c r="Q503">
        <v>-8.0659278720647001E-2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78</v>
      </c>
      <c r="E504">
        <v>11270.96120037</v>
      </c>
      <c r="F504">
        <v>363.7</v>
      </c>
      <c r="G504">
        <v>28.141349568770199</v>
      </c>
      <c r="H504">
        <v>-4.9351150409347904</v>
      </c>
      <c r="I504">
        <v>57.604244150930498</v>
      </c>
      <c r="J504">
        <v>-2.08461203494742</v>
      </c>
      <c r="K504">
        <v>341.90761037691698</v>
      </c>
      <c r="L504">
        <v>276.60261582726503</v>
      </c>
      <c r="M504">
        <v>46.088814198320797</v>
      </c>
      <c r="N504">
        <v>0.19222168746064799</v>
      </c>
      <c r="O504">
        <v>5.8564751168545603</v>
      </c>
      <c r="P504">
        <v>110.779484207476</v>
      </c>
      <c r="Q504">
        <v>7.2178247614893998E-2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419</v>
      </c>
      <c r="E505">
        <v>11224.25742736</v>
      </c>
      <c r="F505">
        <v>9936.2000000000007</v>
      </c>
      <c r="G505">
        <v>69.673350029174102</v>
      </c>
      <c r="H505">
        <v>-8.4668341307772899E-2</v>
      </c>
      <c r="I505">
        <v>11.163309969220601</v>
      </c>
      <c r="J505">
        <v>-3.19051489982012</v>
      </c>
      <c r="K505">
        <v>9521.8297671676592</v>
      </c>
      <c r="L505">
        <v>8435.9587560607797</v>
      </c>
      <c r="M505">
        <v>50.075161738517302</v>
      </c>
      <c r="N505">
        <v>0.48100932698633803</v>
      </c>
      <c r="O505">
        <v>15.727340431955801</v>
      </c>
      <c r="P505">
        <v>99.923541247484906</v>
      </c>
      <c r="Q505">
        <v>0.16243380495492599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269</v>
      </c>
      <c r="E506">
        <v>11151.459511125</v>
      </c>
      <c r="F506">
        <v>2176.25</v>
      </c>
      <c r="G506">
        <v>28.642173655665999</v>
      </c>
      <c r="H506">
        <v>0.48941227337142701</v>
      </c>
      <c r="I506">
        <v>19.3326956188521</v>
      </c>
      <c r="J506">
        <v>0.69767865624295999</v>
      </c>
      <c r="K506">
        <v>2072.5129475073099</v>
      </c>
      <c r="L506">
        <v>1861.4143814638701</v>
      </c>
      <c r="M506">
        <v>69.0273330765542</v>
      </c>
      <c r="N506">
        <v>0.83118224509423</v>
      </c>
      <c r="O506">
        <v>1.73463526708788</v>
      </c>
      <c r="P506">
        <v>60.012499540458002</v>
      </c>
      <c r="Q506">
        <v>-6.8798300125178E-2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78</v>
      </c>
      <c r="E507">
        <v>11060.25413234</v>
      </c>
      <c r="F507">
        <v>219.73</v>
      </c>
      <c r="G507">
        <v>41.001620826310202</v>
      </c>
      <c r="H507">
        <v>37.989735813830301</v>
      </c>
      <c r="I507">
        <v>14.752379245982301</v>
      </c>
      <c r="J507">
        <v>27.359898876809702</v>
      </c>
      <c r="K507">
        <v>172.04713188833699</v>
      </c>
      <c r="L507">
        <v>163.042199521318</v>
      </c>
      <c r="M507">
        <v>73.424729407367806</v>
      </c>
      <c r="N507">
        <v>4.8018616018740996</v>
      </c>
      <c r="O507">
        <v>11.9555818504528</v>
      </c>
      <c r="P507">
        <v>83.108333333333306</v>
      </c>
      <c r="Q507">
        <v>5.8205599167632002E-2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127</v>
      </c>
      <c r="E508">
        <v>11010.97433667</v>
      </c>
      <c r="F508">
        <v>669.9</v>
      </c>
      <c r="G508">
        <v>19.952442637252499</v>
      </c>
      <c r="H508">
        <v>-10.9263796682982</v>
      </c>
      <c r="I508">
        <v>7.4915540914573597</v>
      </c>
      <c r="J508">
        <v>-2.78053941159278</v>
      </c>
      <c r="K508">
        <v>709.57541621304301</v>
      </c>
      <c r="L508">
        <v>637.21233176108205</v>
      </c>
      <c r="M508">
        <v>34.904808885984203</v>
      </c>
      <c r="N508">
        <v>1.2910008149649901</v>
      </c>
      <c r="O508">
        <v>23.899089416330799</v>
      </c>
      <c r="P508">
        <v>67.474999999999994</v>
      </c>
      <c r="Q508">
        <v>0.112364813419909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751</v>
      </c>
      <c r="E509">
        <v>11001.27864038</v>
      </c>
      <c r="F509">
        <v>8458.7000000000007</v>
      </c>
      <c r="G509">
        <v>-31.6450772683129</v>
      </c>
      <c r="H509">
        <v>-22.9789592288327</v>
      </c>
      <c r="I509">
        <v>2.1379639304879299</v>
      </c>
      <c r="J509">
        <v>-7.2670479024920596</v>
      </c>
      <c r="K509">
        <v>9100.9614699973099</v>
      </c>
      <c r="L509">
        <v>8279.7048066763691</v>
      </c>
      <c r="M509">
        <v>20.110934731974901</v>
      </c>
      <c r="N509">
        <v>0.58526827941688897</v>
      </c>
      <c r="O509">
        <v>27.560381618924801</v>
      </c>
      <c r="P509">
        <v>28.3332321883723</v>
      </c>
      <c r="Q509">
        <v>6.4686514411642998E-2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400</v>
      </c>
      <c r="E510">
        <v>11001.233525655</v>
      </c>
      <c r="F510">
        <v>421.95</v>
      </c>
      <c r="G510">
        <v>40.752336116282997</v>
      </c>
      <c r="H510">
        <v>-2.35723033408253</v>
      </c>
      <c r="I510">
        <v>-23.1612306986036</v>
      </c>
      <c r="J510">
        <v>-0.80324255429118196</v>
      </c>
      <c r="K510">
        <v>417.99847923343702</v>
      </c>
      <c r="L510">
        <v>400.04686231416798</v>
      </c>
      <c r="M510">
        <v>61.476059064406002</v>
      </c>
      <c r="N510">
        <v>0.66099329179161803</v>
      </c>
      <c r="O510">
        <v>31.2833274084607</v>
      </c>
      <c r="P510">
        <v>71.524390243902403</v>
      </c>
      <c r="Q510">
        <v>0.107269627277954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843</v>
      </c>
      <c r="E511">
        <v>10989.103552631999</v>
      </c>
      <c r="F511">
        <v>79.58</v>
      </c>
      <c r="G511">
        <v>14.4878797457802</v>
      </c>
      <c r="H511">
        <v>-8.3314219456821803</v>
      </c>
      <c r="I511">
        <v>-2.6019060464666799</v>
      </c>
      <c r="J511">
        <v>-7.38726658177172</v>
      </c>
      <c r="K511">
        <v>78.920722917391899</v>
      </c>
      <c r="L511">
        <v>74.293025549834994</v>
      </c>
      <c r="M511">
        <v>51.743253301442998</v>
      </c>
      <c r="N511">
        <v>1.17071815375891</v>
      </c>
      <c r="O511">
        <v>19.188238250816699</v>
      </c>
      <c r="P511">
        <v>64.761904761904702</v>
      </c>
      <c r="Q511">
        <v>5.4563399545405997E-2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471</v>
      </c>
      <c r="E512">
        <v>10941.336467200001</v>
      </c>
      <c r="F512">
        <v>3086</v>
      </c>
      <c r="G512">
        <v>-13.650547433258</v>
      </c>
      <c r="H512">
        <v>0.57026691153324205</v>
      </c>
      <c r="I512">
        <v>14.571760176009599</v>
      </c>
      <c r="J512">
        <v>7.0466777235161198</v>
      </c>
      <c r="K512">
        <v>2881.7787300959799</v>
      </c>
      <c r="L512">
        <v>2726.20116303042</v>
      </c>
      <c r="M512">
        <v>67.921370952977696</v>
      </c>
      <c r="N512">
        <v>1.5535124438568599</v>
      </c>
      <c r="O512">
        <v>3.9549578742709102</v>
      </c>
      <c r="P512">
        <v>37.338673787271901</v>
      </c>
      <c r="Q512">
        <v>-6.4279576261228002E-2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92</v>
      </c>
      <c r="E513">
        <v>10933.96044447</v>
      </c>
      <c r="F513">
        <v>226.17</v>
      </c>
      <c r="G513">
        <v>52.940725144878598</v>
      </c>
      <c r="H513">
        <v>-4.1879457790679702</v>
      </c>
      <c r="I513">
        <v>4.5583180638097502</v>
      </c>
      <c r="J513">
        <v>-2.56197018634577</v>
      </c>
      <c r="K513">
        <v>224.33649317526499</v>
      </c>
      <c r="L513">
        <v>197.11973819231301</v>
      </c>
      <c r="M513">
        <v>44.073803730539801</v>
      </c>
      <c r="N513">
        <v>0.39844443287196502</v>
      </c>
      <c r="O513">
        <v>10.8414024848565</v>
      </c>
      <c r="P513">
        <v>94.554838709677398</v>
      </c>
      <c r="Q513">
        <v>9.3129082227788998E-2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127</v>
      </c>
      <c r="E514">
        <v>10917.382508250001</v>
      </c>
      <c r="F514">
        <v>358.25</v>
      </c>
      <c r="G514">
        <v>-26.665637165137898</v>
      </c>
      <c r="H514">
        <v>-0.52847219481473895</v>
      </c>
      <c r="I514">
        <v>7.2790871151105598</v>
      </c>
      <c r="J514">
        <v>3.6143690052134301</v>
      </c>
      <c r="K514">
        <v>353.43243342737298</v>
      </c>
      <c r="L514">
        <v>340.02873445172798</v>
      </c>
      <c r="M514">
        <v>62.4611546821884</v>
      </c>
      <c r="N514">
        <v>1.0788483506108899</v>
      </c>
      <c r="O514">
        <v>19.413817166782898</v>
      </c>
      <c r="P514">
        <v>41.712816455696199</v>
      </c>
      <c r="Q514">
        <v>0.17894789079283699</v>
      </c>
    </row>
    <row r="515" spans="1:17" hidden="1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258</v>
      </c>
      <c r="E515">
        <v>10832.525298</v>
      </c>
      <c r="F515">
        <v>5337.25</v>
      </c>
      <c r="G515">
        <v>43.594167359440199</v>
      </c>
      <c r="H515">
        <v>1.5333330183685101</v>
      </c>
      <c r="I515">
        <v>56.236175288908299</v>
      </c>
      <c r="J515">
        <v>-0.99576040459155302</v>
      </c>
      <c r="K515">
        <v>5190.3324772650903</v>
      </c>
      <c r="L515">
        <v>4412.9913289903798</v>
      </c>
      <c r="M515">
        <v>53.114809743783901</v>
      </c>
      <c r="N515">
        <v>1.2533864687999501</v>
      </c>
      <c r="O515">
        <v>7.6087872968288996</v>
      </c>
      <c r="P515">
        <v>79.213605761966306</v>
      </c>
      <c r="Q515">
        <v>0.18277279558544399</v>
      </c>
    </row>
    <row r="516" spans="1:17" hidden="1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10765.0049175</v>
      </c>
      <c r="F516">
        <v>1186.05</v>
      </c>
      <c r="G516">
        <v>-0.80543207340638201</v>
      </c>
      <c r="H516">
        <v>-5.1373531794153404</v>
      </c>
      <c r="I516">
        <v>-9.9803012819352297</v>
      </c>
      <c r="J516">
        <v>0.46216423250849797</v>
      </c>
      <c r="K516">
        <v>1229.91930790121</v>
      </c>
      <c r="M516">
        <v>49.313191625023997</v>
      </c>
      <c r="N516">
        <v>0.86160133587562004</v>
      </c>
      <c r="O516">
        <v>27.051979258884501</v>
      </c>
      <c r="P516">
        <v>47.969558979477199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748</v>
      </c>
      <c r="E517">
        <v>10739.054693185</v>
      </c>
      <c r="F517">
        <v>116.25</v>
      </c>
      <c r="G517">
        <v>30.447318773106499</v>
      </c>
      <c r="H517">
        <v>-5.8961644017202302</v>
      </c>
      <c r="I517">
        <v>0.25631520032213601</v>
      </c>
      <c r="J517">
        <v>-3.9134938698208499</v>
      </c>
      <c r="K517">
        <v>115.75698047089099</v>
      </c>
      <c r="L517">
        <v>103.75303404253999</v>
      </c>
      <c r="M517">
        <v>54.041415573722702</v>
      </c>
      <c r="N517">
        <v>1.00162965286077</v>
      </c>
      <c r="O517">
        <v>6.1505376344086002</v>
      </c>
      <c r="P517">
        <v>62.473794549266202</v>
      </c>
      <c r="Q517">
        <v>2.1133606920337E-2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121</v>
      </c>
      <c r="E518">
        <v>10719.541820750001</v>
      </c>
      <c r="F518">
        <v>1823.75</v>
      </c>
      <c r="G518">
        <v>58.843789443943798</v>
      </c>
      <c r="H518">
        <v>23.663710666793701</v>
      </c>
      <c r="I518">
        <v>64.135804982462403</v>
      </c>
      <c r="J518">
        <v>13.858905139316001</v>
      </c>
      <c r="K518">
        <v>1519.77784489635</v>
      </c>
      <c r="L518">
        <v>1284.4759802458</v>
      </c>
      <c r="M518">
        <v>72.433970490292893</v>
      </c>
      <c r="N518">
        <v>2.1457982628540702</v>
      </c>
      <c r="O518">
        <v>10.157642220699101</v>
      </c>
      <c r="P518">
        <v>98.665577342047897</v>
      </c>
      <c r="Q518">
        <v>0.173083725808515</v>
      </c>
    </row>
    <row r="519" spans="1:17" hidden="1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1164</v>
      </c>
      <c r="E519">
        <v>10697.7</v>
      </c>
      <c r="F519">
        <v>845</v>
      </c>
      <c r="G519">
        <v>989.26067293527001</v>
      </c>
      <c r="H519">
        <v>38.989527377445398</v>
      </c>
      <c r="I519">
        <v>596.41443740647605</v>
      </c>
      <c r="J519">
        <v>-0.96957260062597805</v>
      </c>
      <c r="K519">
        <v>602.11220689573099</v>
      </c>
      <c r="L519">
        <v>288.92534641824301</v>
      </c>
      <c r="M519">
        <v>96.496904397449001</v>
      </c>
      <c r="N519">
        <v>0</v>
      </c>
      <c r="O519">
        <v>0.57988165680473702</v>
      </c>
      <c r="P519">
        <v>1155.5720653789001</v>
      </c>
      <c r="Q519">
        <v>0.294147338359671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106</v>
      </c>
      <c r="E520">
        <v>10636.03045509</v>
      </c>
      <c r="F520">
        <v>810.3</v>
      </c>
      <c r="G520">
        <v>180.91606073233899</v>
      </c>
      <c r="H520">
        <v>-26.324701489774601</v>
      </c>
      <c r="I520">
        <v>-14.416778960521199</v>
      </c>
      <c r="J520">
        <v>-10.9861288920167</v>
      </c>
      <c r="K520">
        <v>916.94917438739196</v>
      </c>
      <c r="L520">
        <v>780.36715224763998</v>
      </c>
      <c r="M520">
        <v>24.551048277378701</v>
      </c>
      <c r="N520">
        <v>0.86436336753845999</v>
      </c>
      <c r="O520">
        <v>37.9735900283845</v>
      </c>
      <c r="P520">
        <v>217.349869451697</v>
      </c>
      <c r="Q520">
        <v>0.28905797306126302</v>
      </c>
    </row>
    <row r="521" spans="1:17" hidden="1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748</v>
      </c>
      <c r="E521">
        <v>10625.948094249999</v>
      </c>
      <c r="F521">
        <v>530.85</v>
      </c>
      <c r="G521">
        <v>-12.5458183527839</v>
      </c>
      <c r="H521">
        <v>-2.5328809898964599</v>
      </c>
      <c r="I521">
        <v>-3.5507338010944398</v>
      </c>
      <c r="J521">
        <v>-1.76337339442678</v>
      </c>
      <c r="K521">
        <v>523.01389172134202</v>
      </c>
      <c r="L521">
        <v>499.07810524947098</v>
      </c>
      <c r="M521">
        <v>77.9215973242584</v>
      </c>
      <c r="N521">
        <v>0.88856948867720098</v>
      </c>
      <c r="O521">
        <v>2.75784119807855</v>
      </c>
      <c r="P521">
        <v>23.424784933736301</v>
      </c>
      <c r="Q521">
        <v>-1.3416788414562999E-2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258</v>
      </c>
      <c r="E522">
        <v>10515.33229212</v>
      </c>
      <c r="F522">
        <v>87.33</v>
      </c>
      <c r="G522">
        <v>119.359291750168</v>
      </c>
      <c r="H522">
        <v>-9.3575469126457502</v>
      </c>
      <c r="I522">
        <v>71.155800618427705</v>
      </c>
      <c r="J522">
        <v>-3.68302289302363</v>
      </c>
      <c r="K522">
        <v>82.196881142920105</v>
      </c>
      <c r="L522">
        <v>65.494156821513201</v>
      </c>
      <c r="M522">
        <v>60.715597322676899</v>
      </c>
      <c r="N522">
        <v>0.40578545219678702</v>
      </c>
      <c r="O522">
        <v>20.233596702164199</v>
      </c>
      <c r="P522">
        <v>159.13946587537001</v>
      </c>
      <c r="Q522">
        <v>0.10404266922186101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497</v>
      </c>
      <c r="E523">
        <v>10507.840354225</v>
      </c>
      <c r="F523">
        <v>328.55</v>
      </c>
      <c r="G523">
        <v>-13.6046478910811</v>
      </c>
      <c r="H523">
        <v>-83.100014607913096</v>
      </c>
      <c r="I523">
        <v>0.406303935387061</v>
      </c>
      <c r="J523">
        <v>-7.8302794613328297</v>
      </c>
      <c r="K523">
        <v>320.70609588247697</v>
      </c>
      <c r="L523">
        <v>300.89338882117403</v>
      </c>
      <c r="M523">
        <v>48.204030396608999</v>
      </c>
      <c r="N523">
        <v>1.2455367937267601</v>
      </c>
      <c r="O523">
        <v>10.9115811900776</v>
      </c>
      <c r="P523">
        <v>35.4286892003297</v>
      </c>
      <c r="Q523">
        <v>1.8656354395896E-2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21</v>
      </c>
      <c r="E524">
        <v>10456.844717759999</v>
      </c>
      <c r="F524">
        <v>1660.8</v>
      </c>
      <c r="G524">
        <v>-21.106447924148402</v>
      </c>
      <c r="H524">
        <v>-7.4915067962405296E-2</v>
      </c>
      <c r="I524">
        <v>-8.3456909528231797</v>
      </c>
      <c r="J524">
        <v>1.66687368295657</v>
      </c>
      <c r="K524">
        <v>1608.1236613588701</v>
      </c>
      <c r="L524">
        <v>1582.00515267685</v>
      </c>
      <c r="M524">
        <v>73.357208809400902</v>
      </c>
      <c r="N524">
        <v>0.40127703888954203</v>
      </c>
      <c r="O524">
        <v>16.958694605009601</v>
      </c>
      <c r="P524">
        <v>19.822517225208301</v>
      </c>
      <c r="Q524">
        <v>-5.7849514247089999E-2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378</v>
      </c>
      <c r="E525">
        <v>10439.5939163</v>
      </c>
      <c r="F525">
        <v>189.23</v>
      </c>
      <c r="G525">
        <v>26.4213229741727</v>
      </c>
      <c r="H525">
        <v>-9.11077644943013</v>
      </c>
      <c r="I525">
        <v>29.4695868490066</v>
      </c>
      <c r="J525">
        <v>-6.5113958159710403</v>
      </c>
      <c r="K525">
        <v>196.35968681760099</v>
      </c>
      <c r="L525">
        <v>170.00131179802801</v>
      </c>
      <c r="M525">
        <v>34.682123958768003</v>
      </c>
      <c r="N525">
        <v>0.196236249173944</v>
      </c>
      <c r="O525">
        <v>29.4720710246789</v>
      </c>
      <c r="P525">
        <v>60.909863945578202</v>
      </c>
      <c r="Q525">
        <v>9.6842721377968996E-2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46</v>
      </c>
      <c r="E526">
        <v>10387.295614410001</v>
      </c>
      <c r="F526">
        <v>6570.85</v>
      </c>
      <c r="G526">
        <v>24.681741481071398</v>
      </c>
      <c r="H526">
        <v>9.6058422284245104</v>
      </c>
      <c r="I526">
        <v>23.186047056313701</v>
      </c>
      <c r="J526">
        <v>-2.99288484339273</v>
      </c>
      <c r="K526">
        <v>6069.3509370525499</v>
      </c>
      <c r="L526">
        <v>5173.2947121459101</v>
      </c>
      <c r="M526">
        <v>56.141912009240301</v>
      </c>
      <c r="N526">
        <v>0.63066779005312301</v>
      </c>
      <c r="O526">
        <v>13.3795475471209</v>
      </c>
      <c r="P526">
        <v>95.273332441789606</v>
      </c>
      <c r="Q526">
        <v>0.225312660298992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466</v>
      </c>
      <c r="E527">
        <v>10380.2305988399</v>
      </c>
      <c r="F527">
        <v>396.6</v>
      </c>
      <c r="G527">
        <v>122.524749481196</v>
      </c>
      <c r="H527">
        <v>0.69402691930238103</v>
      </c>
      <c r="I527">
        <v>41.070942224556397</v>
      </c>
      <c r="J527">
        <v>-1.3104386528921099</v>
      </c>
      <c r="K527">
        <v>388.29570570479899</v>
      </c>
      <c r="L527">
        <v>324.93384426505997</v>
      </c>
      <c r="M527">
        <v>49.578466094138498</v>
      </c>
      <c r="N527">
        <v>0.49666826167140099</v>
      </c>
      <c r="O527">
        <v>6.2279374684820903</v>
      </c>
      <c r="P527">
        <v>155.04823151125399</v>
      </c>
      <c r="Q527">
        <v>0.17278623779018401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335</v>
      </c>
      <c r="E528">
        <v>10370.443230000001</v>
      </c>
      <c r="F528">
        <v>1503.9</v>
      </c>
      <c r="G528">
        <v>42.437210124996199</v>
      </c>
      <c r="H528">
        <v>-15.5064136269455</v>
      </c>
      <c r="I528">
        <v>61.559066770018902</v>
      </c>
      <c r="J528">
        <v>-8.1207408763579192</v>
      </c>
      <c r="K528">
        <v>1424.7294698911101</v>
      </c>
      <c r="L528">
        <v>1147.1906870124701</v>
      </c>
      <c r="M528">
        <v>42.764737888132501</v>
      </c>
      <c r="N528">
        <v>0.52885271700593395</v>
      </c>
      <c r="O528">
        <v>16.281002726244999</v>
      </c>
      <c r="P528">
        <v>83.402439024390205</v>
      </c>
      <c r="Q528">
        <v>2.478904292396E-2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144</v>
      </c>
      <c r="E529">
        <v>10365.999167241</v>
      </c>
      <c r="F529">
        <v>192.51</v>
      </c>
      <c r="G529">
        <v>5.8694670473675101</v>
      </c>
      <c r="H529">
        <v>-8.7541047889404506</v>
      </c>
      <c r="I529">
        <v>-36.819296805771501</v>
      </c>
      <c r="J529">
        <v>-1.1094399856238899</v>
      </c>
      <c r="K529">
        <v>199.908763128983</v>
      </c>
      <c r="L529">
        <v>197.994581803035</v>
      </c>
      <c r="M529">
        <v>44.692664004643703</v>
      </c>
      <c r="N529">
        <v>0.44717993074683599</v>
      </c>
      <c r="O529">
        <v>47.9923120876837</v>
      </c>
      <c r="P529">
        <v>42.021394319439203</v>
      </c>
      <c r="Q529">
        <v>0.15350651838302701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282</v>
      </c>
      <c r="E530">
        <v>10331.445844103901</v>
      </c>
      <c r="F530">
        <v>130.47999999999999</v>
      </c>
      <c r="G530">
        <v>-16.082448440459501</v>
      </c>
      <c r="H530">
        <v>4.4449505985298901</v>
      </c>
      <c r="I530">
        <v>-18.809545316383801</v>
      </c>
      <c r="J530">
        <v>-1.3901262020941001</v>
      </c>
      <c r="K530">
        <v>134.95507074759001</v>
      </c>
      <c r="L530">
        <v>132.49099953535799</v>
      </c>
      <c r="M530">
        <v>47.543406316586697</v>
      </c>
      <c r="N530">
        <v>0.87178124593427497</v>
      </c>
      <c r="O530">
        <v>21.091354996934399</v>
      </c>
      <c r="P530">
        <v>29.508684863523499</v>
      </c>
      <c r="Q530">
        <v>0.13479807956609599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144</v>
      </c>
      <c r="E531">
        <v>10320.754334719901</v>
      </c>
      <c r="F531">
        <v>435.2</v>
      </c>
      <c r="G531">
        <v>277.28543148237497</v>
      </c>
      <c r="H531">
        <v>-12.0200076596964</v>
      </c>
      <c r="I531">
        <v>94.510265070237196</v>
      </c>
      <c r="J531">
        <v>-4.07814914093683</v>
      </c>
      <c r="K531">
        <v>450.55461612228999</v>
      </c>
      <c r="L531">
        <v>350.45582372520499</v>
      </c>
      <c r="M531">
        <v>32.194033656797401</v>
      </c>
      <c r="N531">
        <v>0.72195184782932398</v>
      </c>
      <c r="O531">
        <v>30.8823529411764</v>
      </c>
      <c r="P531">
        <v>313.49168646080699</v>
      </c>
      <c r="Q531">
        <v>0.13618324662078601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1007</v>
      </c>
      <c r="E532">
        <v>10238.9524532</v>
      </c>
      <c r="F532">
        <v>467.75</v>
      </c>
      <c r="G532">
        <v>14.1346654181625</v>
      </c>
      <c r="H532">
        <v>18.505768552577301</v>
      </c>
      <c r="I532">
        <v>31.279272711531</v>
      </c>
      <c r="J532">
        <v>-2.5011616242379802</v>
      </c>
      <c r="K532">
        <v>427.914105510772</v>
      </c>
      <c r="L532">
        <v>376.06676312805598</v>
      </c>
      <c r="M532">
        <v>61.126080649119302</v>
      </c>
      <c r="N532">
        <v>1.2272667489354001</v>
      </c>
      <c r="O532">
        <v>4.1154462854088703</v>
      </c>
      <c r="P532">
        <v>74.859813084112105</v>
      </c>
      <c r="Q532">
        <v>0.103962425792592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419</v>
      </c>
      <c r="E533">
        <v>10228.676077761</v>
      </c>
      <c r="F533">
        <v>113.77</v>
      </c>
      <c r="G533">
        <v>86.064758647153496</v>
      </c>
      <c r="H533">
        <v>38.046262719475699</v>
      </c>
      <c r="I533">
        <v>38.124933479488497</v>
      </c>
      <c r="J533">
        <v>-2.6596152872711598</v>
      </c>
      <c r="K533">
        <v>91.759260749412803</v>
      </c>
      <c r="L533">
        <v>75.282092843754597</v>
      </c>
      <c r="M533">
        <v>57.703833372652603</v>
      </c>
      <c r="N533">
        <v>0.81989745079623799</v>
      </c>
      <c r="O533">
        <v>9.6949986815504996</v>
      </c>
      <c r="P533">
        <v>118.78846153846099</v>
      </c>
      <c r="Q533">
        <v>9.4733316467622994E-2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206</v>
      </c>
      <c r="E534">
        <v>10170.443614239901</v>
      </c>
      <c r="F534">
        <v>2308.85</v>
      </c>
      <c r="G534">
        <v>86.893750776607206</v>
      </c>
      <c r="H534">
        <v>13.197759377369501</v>
      </c>
      <c r="I534">
        <v>34.909830415508999</v>
      </c>
      <c r="J534">
        <v>4.1270759878874301</v>
      </c>
      <c r="K534">
        <v>2048.0033756245298</v>
      </c>
      <c r="L534">
        <v>1772.7185560292501</v>
      </c>
      <c r="M534">
        <v>68.183592027919303</v>
      </c>
      <c r="N534">
        <v>1.79521498946201</v>
      </c>
      <c r="O534">
        <v>2.6485046668254899</v>
      </c>
      <c r="P534">
        <v>143.318579407735</v>
      </c>
      <c r="Q534">
        <v>0.15392754630815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111</v>
      </c>
      <c r="E535">
        <v>10164.749744999999</v>
      </c>
      <c r="F535">
        <v>735.5</v>
      </c>
      <c r="G535">
        <v>45.0993620938278</v>
      </c>
      <c r="H535">
        <v>0.46643412583697802</v>
      </c>
      <c r="I535">
        <v>12.976981494279199</v>
      </c>
      <c r="J535">
        <v>2.5701246059985099</v>
      </c>
      <c r="K535">
        <v>706.38726020327897</v>
      </c>
      <c r="L535">
        <v>642.68448092525603</v>
      </c>
      <c r="M535">
        <v>67.858661923288395</v>
      </c>
      <c r="N535">
        <v>0.72868060314687999</v>
      </c>
      <c r="O535">
        <v>10.135961930659301</v>
      </c>
      <c r="P535">
        <v>77.122215532811495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116</v>
      </c>
      <c r="E536">
        <v>10118.09275236</v>
      </c>
      <c r="F536">
        <v>1189.8</v>
      </c>
      <c r="G536">
        <v>35.187748438844501</v>
      </c>
      <c r="H536">
        <v>-12.644765687417401</v>
      </c>
      <c r="I536">
        <v>28.1928098977166</v>
      </c>
      <c r="J536">
        <v>-8.7004020215962399</v>
      </c>
      <c r="K536">
        <v>1201.53170314773</v>
      </c>
      <c r="L536">
        <v>1012.6882780324599</v>
      </c>
      <c r="M536">
        <v>32.995084880003198</v>
      </c>
      <c r="N536">
        <v>0.35747644088608299</v>
      </c>
      <c r="O536">
        <v>16.317868549336001</v>
      </c>
      <c r="P536">
        <v>71.675925257917896</v>
      </c>
      <c r="Q536">
        <v>6.0740502714450003E-3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1201</v>
      </c>
      <c r="E537">
        <v>10087.113244800001</v>
      </c>
      <c r="F537">
        <v>928</v>
      </c>
      <c r="G537">
        <v>-43.481871796457497</v>
      </c>
      <c r="H537">
        <v>-7.5139067171920102</v>
      </c>
      <c r="I537">
        <v>-19.6758759598304</v>
      </c>
      <c r="J537">
        <v>-1.2482435545380901</v>
      </c>
      <c r="K537">
        <v>948.92801455927099</v>
      </c>
      <c r="L537">
        <v>1004.1885509705</v>
      </c>
      <c r="M537">
        <v>43.218072214978903</v>
      </c>
      <c r="N537">
        <v>0.61634153234548705</v>
      </c>
      <c r="O537">
        <v>39.762931034482698</v>
      </c>
      <c r="P537">
        <v>8.6651053864168706</v>
      </c>
      <c r="Q537">
        <v>-6.3286979418485004E-2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21</v>
      </c>
      <c r="E538">
        <v>10069.173050560001</v>
      </c>
      <c r="F538">
        <v>488.8</v>
      </c>
      <c r="G538">
        <v>-10.7865584913395</v>
      </c>
      <c r="H538">
        <v>-5.6361048684048001</v>
      </c>
      <c r="I538">
        <v>-10.6992991772661</v>
      </c>
      <c r="J538">
        <v>1.5039369118677801E-3</v>
      </c>
      <c r="K538">
        <v>495.52261958805599</v>
      </c>
      <c r="L538">
        <v>482.64821151513797</v>
      </c>
      <c r="M538">
        <v>54.150924640528501</v>
      </c>
      <c r="N538">
        <v>1.149812638609</v>
      </c>
      <c r="O538">
        <v>17.6350245499181</v>
      </c>
      <c r="P538">
        <v>24.424080437826099</v>
      </c>
      <c r="Q538">
        <v>-8.1328590968562001E-2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553</v>
      </c>
      <c r="E539">
        <v>10055.251537599999</v>
      </c>
      <c r="F539">
        <v>1129</v>
      </c>
      <c r="G539">
        <v>5.5318382462138604</v>
      </c>
      <c r="H539">
        <v>3.4716188735274001</v>
      </c>
      <c r="I539">
        <v>20.0110621317911</v>
      </c>
      <c r="J539">
        <v>-1.85464702733912</v>
      </c>
      <c r="K539">
        <v>1060.2505322836701</v>
      </c>
      <c r="L539">
        <v>966.23572911601605</v>
      </c>
      <c r="M539">
        <v>56.4102165894355</v>
      </c>
      <c r="N539">
        <v>0.92695074732149296</v>
      </c>
      <c r="O539">
        <v>7.9760850310008902</v>
      </c>
      <c r="P539">
        <v>45.3679263503508</v>
      </c>
      <c r="Q539">
        <v>6.7246511600598996E-2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211</v>
      </c>
      <c r="E540">
        <v>10027.652362049999</v>
      </c>
      <c r="F540">
        <v>513.25</v>
      </c>
      <c r="G540">
        <v>-20.426895159925799</v>
      </c>
      <c r="H540">
        <v>-11.767546585344</v>
      </c>
      <c r="I540">
        <v>-32.549001928480102</v>
      </c>
      <c r="J540">
        <v>-3.2244745614102901</v>
      </c>
      <c r="K540">
        <v>531.04426638624898</v>
      </c>
      <c r="L540">
        <v>543.07735640439603</v>
      </c>
      <c r="M540">
        <v>51.587287987246398</v>
      </c>
      <c r="N540">
        <v>0.50186738527883001</v>
      </c>
      <c r="O540">
        <v>38.217243058938102</v>
      </c>
      <c r="P540">
        <v>18.205895900506601</v>
      </c>
      <c r="Q540">
        <v>-4.8034924885297002E-2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78</v>
      </c>
      <c r="E541">
        <v>10020.320778375</v>
      </c>
      <c r="F541">
        <v>1301.25</v>
      </c>
      <c r="G541">
        <v>-23.070569916148099</v>
      </c>
      <c r="H541">
        <v>-5.2066825646775499</v>
      </c>
      <c r="I541">
        <v>-24.503186504019101</v>
      </c>
      <c r="J541">
        <v>-1.9263857056147999</v>
      </c>
      <c r="K541">
        <v>1395.0822878992201</v>
      </c>
      <c r="L541">
        <v>1420.6813062260001</v>
      </c>
      <c r="M541">
        <v>38.617918957885003</v>
      </c>
      <c r="N541">
        <v>0.725852638965091</v>
      </c>
      <c r="O541">
        <v>38.482228626320797</v>
      </c>
      <c r="P541">
        <v>14.3604165751197</v>
      </c>
      <c r="Q541">
        <v>-1.9601938309298999E-2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1007</v>
      </c>
      <c r="E542">
        <v>10001.773443327</v>
      </c>
      <c r="F542">
        <v>46.99</v>
      </c>
      <c r="G542">
        <v>-35.921784336907102</v>
      </c>
      <c r="H542">
        <v>-2.2488096504272401</v>
      </c>
      <c r="I542">
        <v>-4.0079859385910499</v>
      </c>
      <c r="J542">
        <v>-5.5243111627174901</v>
      </c>
      <c r="K542">
        <v>47.549823380894203</v>
      </c>
      <c r="L542">
        <v>46.815719979750902</v>
      </c>
      <c r="M542">
        <v>43.454891095076299</v>
      </c>
      <c r="N542">
        <v>0.68282606638287102</v>
      </c>
      <c r="O542">
        <v>21.8344328580549</v>
      </c>
      <c r="P542">
        <v>28.563611491107999</v>
      </c>
      <c r="Q542">
        <v>4.6643244077066E-2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166</v>
      </c>
      <c r="E543">
        <v>9986.5172971800002</v>
      </c>
      <c r="F543">
        <v>665.4</v>
      </c>
      <c r="G543">
        <v>344.25878311373702</v>
      </c>
      <c r="H543">
        <v>-6.6123725541010998</v>
      </c>
      <c r="I543">
        <v>83.252570114427698</v>
      </c>
      <c r="J543">
        <v>-7.4818133940235798</v>
      </c>
      <c r="K543">
        <v>709.30374895895</v>
      </c>
      <c r="L543">
        <v>542.81088398686995</v>
      </c>
      <c r="M543">
        <v>26.732200944263599</v>
      </c>
      <c r="N543">
        <v>0.53596767293778003</v>
      </c>
      <c r="O543">
        <v>27.096483318304699</v>
      </c>
      <c r="P543">
        <v>389.26470588235202</v>
      </c>
      <c r="Q543">
        <v>0.25606409167046501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54</v>
      </c>
      <c r="E544">
        <v>9974.5597962600004</v>
      </c>
      <c r="F544">
        <v>612.65</v>
      </c>
      <c r="G544">
        <v>35.691559453102997</v>
      </c>
      <c r="H544">
        <v>15.4938185402718</v>
      </c>
      <c r="I544">
        <v>28.674734648049402</v>
      </c>
      <c r="J544">
        <v>0.44453354462542199</v>
      </c>
      <c r="K544">
        <v>520.80040229414897</v>
      </c>
      <c r="L544">
        <v>459.836969041327</v>
      </c>
      <c r="M544">
        <v>79.834517831602099</v>
      </c>
      <c r="N544">
        <v>3.6447948100483898</v>
      </c>
      <c r="O544">
        <v>7.5410103648086304</v>
      </c>
      <c r="P544">
        <v>78.459073696475301</v>
      </c>
      <c r="Q544">
        <v>4.8981761141260002E-2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1218</v>
      </c>
      <c r="E545">
        <v>9956.7254722500002</v>
      </c>
      <c r="F545">
        <v>517.75</v>
      </c>
      <c r="G545">
        <v>2.953345648375</v>
      </c>
      <c r="H545">
        <v>4.2896742446820602</v>
      </c>
      <c r="I545">
        <v>27.966294915996201</v>
      </c>
      <c r="J545">
        <v>3.3886840966950902</v>
      </c>
      <c r="K545">
        <v>513.88408908605697</v>
      </c>
      <c r="L545">
        <v>457.98634249155299</v>
      </c>
      <c r="M545">
        <v>56.050640498375103</v>
      </c>
      <c r="N545">
        <v>0.462798591780897</v>
      </c>
      <c r="O545">
        <v>12.2935779816513</v>
      </c>
      <c r="P545">
        <v>67.231912144702804</v>
      </c>
      <c r="Q545">
        <v>3.0435573684286E-2</v>
      </c>
    </row>
    <row r="546" spans="1:17" hidden="1" x14ac:dyDescent="0.3">
      <c r="A546" t="s">
        <v>1219</v>
      </c>
      <c r="B546" t="s">
        <v>1220</v>
      </c>
      <c r="C546" t="str">
        <f>IFERROR(VLOOKUP(Table1[[#This Row],[Ticker]],[1]!Table1[[Symbol]:[Industry]],2,FALSE),"-")</f>
        <v>-</v>
      </c>
      <c r="D546" t="s">
        <v>251</v>
      </c>
      <c r="E546">
        <v>9911.5292006849995</v>
      </c>
      <c r="F546">
        <v>354.35</v>
      </c>
      <c r="G546">
        <v>-15.521806039407201</v>
      </c>
      <c r="H546">
        <v>14.992607695451101</v>
      </c>
      <c r="I546">
        <v>-2.2037264366010501</v>
      </c>
      <c r="J546">
        <v>-1.7618759396185999</v>
      </c>
      <c r="K546">
        <v>323.01690196078403</v>
      </c>
      <c r="M546">
        <v>62.651635568834799</v>
      </c>
      <c r="O546">
        <v>4.9386200084662102</v>
      </c>
      <c r="P546">
        <v>25.6337528806949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Row],[Ticker]],[1]!Table1[[Symbol]:[Industry]],2,FALSE),"-")</f>
        <v>-</v>
      </c>
      <c r="D547" t="s">
        <v>46</v>
      </c>
      <c r="E547">
        <v>9899.4579200000007</v>
      </c>
      <c r="F547">
        <v>352</v>
      </c>
      <c r="G547">
        <v>4.2821358627960002</v>
      </c>
      <c r="H547">
        <v>-11.708959592106</v>
      </c>
      <c r="I547">
        <v>19.5628034902299</v>
      </c>
      <c r="J547">
        <v>-3.7282918687792099</v>
      </c>
      <c r="K547">
        <v>345.84738555442499</v>
      </c>
      <c r="L547">
        <v>310.20979331937599</v>
      </c>
      <c r="M547">
        <v>58.843540597779302</v>
      </c>
      <c r="N547">
        <v>0.54142784564309199</v>
      </c>
      <c r="O547">
        <v>18.011363636363601</v>
      </c>
      <c r="P547">
        <v>48.680042238648298</v>
      </c>
      <c r="Q547">
        <v>-6.1394607780409999E-3</v>
      </c>
    </row>
    <row r="548" spans="1:17" hidden="1" x14ac:dyDescent="0.3">
      <c r="A548" t="s">
        <v>1223</v>
      </c>
      <c r="B548" t="s">
        <v>1224</v>
      </c>
      <c r="C548" t="str">
        <f>IFERROR(VLOOKUP(Table1[[#This Row],[Ticker]],[1]!Table1[[Symbol]:[Industry]],2,FALSE),"-")</f>
        <v>-</v>
      </c>
      <c r="D548" t="s">
        <v>57</v>
      </c>
      <c r="E548">
        <v>9889.7587439899999</v>
      </c>
      <c r="F548">
        <v>138.35</v>
      </c>
      <c r="G548">
        <v>288.47778965569</v>
      </c>
      <c r="H548">
        <v>35.420021461578401</v>
      </c>
      <c r="I548">
        <v>197.92950289212899</v>
      </c>
      <c r="J548">
        <v>-7.3991028019682599</v>
      </c>
      <c r="K548">
        <v>113.867378129515</v>
      </c>
      <c r="L548">
        <v>77.417867875527406</v>
      </c>
      <c r="M548">
        <v>59.442381695155802</v>
      </c>
      <c r="N548">
        <v>1.2582825093625201</v>
      </c>
      <c r="O548">
        <v>11.6949765088543</v>
      </c>
      <c r="P548">
        <v>365.82491582491502</v>
      </c>
      <c r="Q548">
        <v>0.118207829369286</v>
      </c>
    </row>
    <row r="549" spans="1:17" x14ac:dyDescent="0.3">
      <c r="A549" t="s">
        <v>1225</v>
      </c>
      <c r="B549" t="s">
        <v>1226</v>
      </c>
      <c r="C549" t="str">
        <f>IFERROR(VLOOKUP(Table1[[#This Row],[Ticker]],[1]!Table1[[Symbol]:[Industry]],2,FALSE),"-")</f>
        <v>-</v>
      </c>
      <c r="D549" t="s">
        <v>219</v>
      </c>
      <c r="E549">
        <v>9863.0398108000009</v>
      </c>
      <c r="F549">
        <v>738.65</v>
      </c>
      <c r="G549">
        <v>-16.320210082005399</v>
      </c>
      <c r="H549">
        <v>10.7497906099457</v>
      </c>
      <c r="I549">
        <v>7.8288822863280103</v>
      </c>
      <c r="J549">
        <v>-7.3070726006259799</v>
      </c>
      <c r="K549">
        <v>683.46015031582203</v>
      </c>
      <c r="L549">
        <v>630.95771455652402</v>
      </c>
      <c r="M549">
        <v>49.073112843774197</v>
      </c>
      <c r="N549">
        <v>2.5220436712826899</v>
      </c>
      <c r="O549">
        <v>15.7517091992147</v>
      </c>
      <c r="P549">
        <v>33.910442349528601</v>
      </c>
      <c r="Q549">
        <v>6.7397516984483999E-2</v>
      </c>
    </row>
    <row r="550" spans="1:17" x14ac:dyDescent="0.3">
      <c r="A550" t="s">
        <v>1227</v>
      </c>
      <c r="B550" t="s">
        <v>1228</v>
      </c>
      <c r="C550" t="str">
        <f>IFERROR(VLOOKUP(Table1[[#This Row],[Ticker]],[1]!Table1[[Symbol]:[Industry]],2,FALSE),"-")</f>
        <v>-</v>
      </c>
      <c r="D550" t="s">
        <v>996</v>
      </c>
      <c r="E550">
        <v>9851.8513973499994</v>
      </c>
      <c r="F550">
        <v>1339.85</v>
      </c>
      <c r="G550">
        <v>50.852780786986003</v>
      </c>
      <c r="H550">
        <v>-4.3052161754837304</v>
      </c>
      <c r="I550">
        <v>42.326445241395</v>
      </c>
      <c r="J550">
        <v>-3.4223008556232699</v>
      </c>
      <c r="K550">
        <v>1368.5441350451899</v>
      </c>
      <c r="L550">
        <v>1133.7324175364499</v>
      </c>
      <c r="M550">
        <v>33.005520923710797</v>
      </c>
      <c r="N550">
        <v>0.46402499149607601</v>
      </c>
      <c r="O550">
        <v>18.763294398626702</v>
      </c>
      <c r="P550">
        <v>104.245426829268</v>
      </c>
      <c r="Q550">
        <v>5.1925991107160001E-2</v>
      </c>
    </row>
    <row r="551" spans="1:17" x14ac:dyDescent="0.3">
      <c r="A551" t="s">
        <v>1229</v>
      </c>
      <c r="B551" t="s">
        <v>1230</v>
      </c>
      <c r="C551" t="str">
        <f>IFERROR(VLOOKUP(Table1[[#This Row],[Ticker]],[1]!Table1[[Symbol]:[Industry]],2,FALSE),"-")</f>
        <v>-</v>
      </c>
      <c r="D551" t="s">
        <v>75</v>
      </c>
      <c r="E551">
        <v>9844.6979463949992</v>
      </c>
      <c r="F551">
        <v>895.15</v>
      </c>
      <c r="G551">
        <v>-0.43787726591444398</v>
      </c>
      <c r="H551">
        <v>14.0353719462159</v>
      </c>
      <c r="I551">
        <v>2.5836505462776298</v>
      </c>
      <c r="J551">
        <v>7.3367656427576797</v>
      </c>
      <c r="K551">
        <v>788.95462590525597</v>
      </c>
      <c r="L551">
        <v>750.39454899221903</v>
      </c>
      <c r="M551">
        <v>79.541679723117298</v>
      </c>
      <c r="N551">
        <v>2.1336343271503102</v>
      </c>
      <c r="O551">
        <v>5.3901580740657904</v>
      </c>
      <c r="P551">
        <v>45.316558441558399</v>
      </c>
      <c r="Q551">
        <v>0.154292563021065</v>
      </c>
    </row>
    <row r="552" spans="1:17" hidden="1" x14ac:dyDescent="0.3">
      <c r="A552" t="s">
        <v>1231</v>
      </c>
      <c r="B552" t="s">
        <v>1232</v>
      </c>
      <c r="C552" t="str">
        <f>IFERROR(VLOOKUP(Table1[[#This Row],[Ticker]],[1]!Table1[[Symbol]:[Industry]],2,FALSE),"-")</f>
        <v>-</v>
      </c>
      <c r="D552" t="s">
        <v>144</v>
      </c>
      <c r="E552">
        <v>9797.4241506899998</v>
      </c>
      <c r="F552">
        <v>609.29999999999995</v>
      </c>
      <c r="G552">
        <v>88.274645334898693</v>
      </c>
      <c r="H552">
        <v>12.578860211875901</v>
      </c>
      <c r="I552">
        <v>126.78028540313301</v>
      </c>
      <c r="J552">
        <v>-3.79713134216321</v>
      </c>
      <c r="K552">
        <v>569.54596728296701</v>
      </c>
      <c r="L552">
        <v>400.09840418398898</v>
      </c>
      <c r="M552">
        <v>43.883757824153498</v>
      </c>
      <c r="N552">
        <v>1.9313582239329901</v>
      </c>
      <c r="O552">
        <v>14.680781224355799</v>
      </c>
      <c r="P552">
        <v>150.99897013388201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Row],[Ticker]],[1]!Table1[[Symbol]:[Industry]],2,FALSE),"-")</f>
        <v>-</v>
      </c>
      <c r="D553" t="s">
        <v>46</v>
      </c>
      <c r="E553">
        <v>9786.7457388700004</v>
      </c>
      <c r="F553">
        <v>1501.7</v>
      </c>
      <c r="G553">
        <v>32.149716231765503</v>
      </c>
      <c r="H553">
        <v>-10.1562226279864</v>
      </c>
      <c r="I553">
        <v>52.539590289987103</v>
      </c>
      <c r="J553">
        <v>-2.73504491332955</v>
      </c>
      <c r="K553">
        <v>1562.08879954237</v>
      </c>
      <c r="L553">
        <v>1317.21612868541</v>
      </c>
      <c r="M553">
        <v>43.383250852892701</v>
      </c>
      <c r="N553">
        <v>0.64064313447731402</v>
      </c>
      <c r="O553">
        <v>25.184790570686499</v>
      </c>
      <c r="P553">
        <v>86.523413240591196</v>
      </c>
      <c r="Q553">
        <v>9.3408686842564995E-2</v>
      </c>
    </row>
    <row r="554" spans="1:17" hidden="1" x14ac:dyDescent="0.3">
      <c r="A554" t="s">
        <v>1235</v>
      </c>
      <c r="B554" t="s">
        <v>1236</v>
      </c>
      <c r="C554" t="str">
        <f>IFERROR(VLOOKUP(Table1[[#This Row],[Ticker]],[1]!Table1[[Symbol]:[Industry]],2,FALSE),"-")</f>
        <v>-</v>
      </c>
      <c r="D554" t="s">
        <v>232</v>
      </c>
      <c r="E554">
        <v>9769.4920791999994</v>
      </c>
      <c r="F554">
        <v>2359.4</v>
      </c>
      <c r="G554">
        <v>87.454496423807896</v>
      </c>
      <c r="H554">
        <v>-1.98538003483712</v>
      </c>
      <c r="I554">
        <v>72.571868844141903</v>
      </c>
      <c r="J554">
        <v>-2.1200132172789701</v>
      </c>
      <c r="K554">
        <v>2244.7553045060099</v>
      </c>
      <c r="L554">
        <v>1746.2012042999299</v>
      </c>
      <c r="M554">
        <v>46.913399079598797</v>
      </c>
      <c r="N554">
        <v>0.61596796284517896</v>
      </c>
      <c r="O554">
        <v>16.033737390862001</v>
      </c>
      <c r="P554">
        <v>119.356638155448</v>
      </c>
      <c r="Q554">
        <v>0.17483182259282401</v>
      </c>
    </row>
    <row r="555" spans="1:17" hidden="1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21</v>
      </c>
      <c r="E555">
        <v>9733.6697060499991</v>
      </c>
      <c r="F555">
        <v>1762.85</v>
      </c>
      <c r="G555">
        <v>167.92658600536399</v>
      </c>
      <c r="H555">
        <v>2.5676814875126501</v>
      </c>
      <c r="I555">
        <v>64.910153577764703</v>
      </c>
      <c r="J555">
        <v>-5.6204912357965702</v>
      </c>
      <c r="K555">
        <v>1706.83389164046</v>
      </c>
      <c r="L555">
        <v>1299.2607816086199</v>
      </c>
      <c r="M555">
        <v>34.257112090893003</v>
      </c>
      <c r="N555">
        <v>1.14341157196473</v>
      </c>
      <c r="O555">
        <v>12.984655529398401</v>
      </c>
      <c r="P555">
        <v>207.92139737991201</v>
      </c>
      <c r="Q555">
        <v>0.25637781346274202</v>
      </c>
    </row>
    <row r="556" spans="1:17" hidden="1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144</v>
      </c>
      <c r="E556">
        <v>9717.1900299270001</v>
      </c>
      <c r="F556">
        <v>279.7</v>
      </c>
      <c r="G556">
        <v>-13.0569222456205</v>
      </c>
      <c r="H556">
        <v>-2.9429922208365999</v>
      </c>
      <c r="I556">
        <v>-2.0307361447035999</v>
      </c>
      <c r="J556">
        <v>0.791317112070963</v>
      </c>
      <c r="K556">
        <v>267.89064777770898</v>
      </c>
      <c r="L556">
        <v>261.204799042552</v>
      </c>
      <c r="M556">
        <v>22.227502817667499</v>
      </c>
      <c r="N556">
        <v>1.0800570979944799</v>
      </c>
      <c r="O556">
        <v>0.107257776188784</v>
      </c>
      <c r="P556">
        <v>20.508401551055499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378</v>
      </c>
      <c r="E557">
        <v>9684.8604165300003</v>
      </c>
      <c r="F557">
        <v>659.1</v>
      </c>
      <c r="G557">
        <v>-21.6833140906508</v>
      </c>
      <c r="H557">
        <v>-4.8709586784513403</v>
      </c>
      <c r="I557">
        <v>-7.3888576759685396</v>
      </c>
      <c r="J557">
        <v>-7.0462476274980599</v>
      </c>
      <c r="K557">
        <v>676.88873887214299</v>
      </c>
      <c r="L557">
        <v>672.16335499816103</v>
      </c>
      <c r="M557">
        <v>37.961178864491103</v>
      </c>
      <c r="N557">
        <v>0.63348657771063999</v>
      </c>
      <c r="O557">
        <v>23.638294644211701</v>
      </c>
      <c r="P557">
        <v>11.6645489199491</v>
      </c>
      <c r="Q557">
        <v>7.0760652151461004E-2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850</v>
      </c>
      <c r="E558">
        <v>9671.066642754</v>
      </c>
      <c r="F558">
        <v>207.81</v>
      </c>
      <c r="G558">
        <v>44.969295642438098</v>
      </c>
      <c r="H558">
        <v>-6.9577371369174399</v>
      </c>
      <c r="I558">
        <v>24.456026923639001</v>
      </c>
      <c r="J558">
        <v>-3.8734696872699299</v>
      </c>
      <c r="K558">
        <v>221.16916075690699</v>
      </c>
      <c r="L558">
        <v>193.03441982826999</v>
      </c>
      <c r="M558">
        <v>40.317341042595402</v>
      </c>
      <c r="N558">
        <v>0.90037362088909001</v>
      </c>
      <c r="O558">
        <v>27.039122275155101</v>
      </c>
      <c r="P558">
        <v>83.011889035667096</v>
      </c>
      <c r="Q558">
        <v>0.12616112687114001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81</v>
      </c>
      <c r="E559">
        <v>9635.2518785600005</v>
      </c>
      <c r="F559">
        <v>1239.7</v>
      </c>
      <c r="G559">
        <v>186.90015809325001</v>
      </c>
      <c r="H559">
        <v>13.468095946056801</v>
      </c>
      <c r="I559">
        <v>46.353638593598802</v>
      </c>
      <c r="J559">
        <v>-9.5432241027009701E-2</v>
      </c>
      <c r="K559">
        <v>1081.1472740261399</v>
      </c>
      <c r="L559">
        <v>884.16802188230395</v>
      </c>
      <c r="M559">
        <v>73.572631097270602</v>
      </c>
      <c r="N559">
        <v>1.1293265134019299</v>
      </c>
      <c r="O559">
        <v>2.0408163265306101</v>
      </c>
      <c r="P559">
        <v>226.23684210526301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269</v>
      </c>
      <c r="E560">
        <v>9624.42959195</v>
      </c>
      <c r="F560">
        <v>937.85</v>
      </c>
      <c r="G560">
        <v>70.766673162285798</v>
      </c>
      <c r="H560">
        <v>5.9869198082174799</v>
      </c>
      <c r="I560">
        <v>39.0125364751635</v>
      </c>
      <c r="J560">
        <v>4.0416913144094402E-2</v>
      </c>
      <c r="K560">
        <v>852.22529810827405</v>
      </c>
      <c r="L560">
        <v>728.972510413539</v>
      </c>
      <c r="M560">
        <v>67.614115977788003</v>
      </c>
      <c r="N560">
        <v>0.84612304799581595</v>
      </c>
      <c r="O560">
        <v>3.7479341046009398</v>
      </c>
      <c r="P560">
        <v>107.03090507726201</v>
      </c>
      <c r="Q560">
        <v>3.0838846998011999E-2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466</v>
      </c>
      <c r="E561">
        <v>9620.1595731899997</v>
      </c>
      <c r="F561">
        <v>315.10000000000002</v>
      </c>
      <c r="G561">
        <v>-22.094200443596801</v>
      </c>
      <c r="H561">
        <v>-1.5225280209482599</v>
      </c>
      <c r="I561">
        <v>19.621435941931001</v>
      </c>
      <c r="J561">
        <v>5.69590909151764</v>
      </c>
      <c r="K561">
        <v>287.53721071864499</v>
      </c>
      <c r="L561">
        <v>281.92672435711199</v>
      </c>
      <c r="M561">
        <v>81.8217277647732</v>
      </c>
      <c r="N561">
        <v>0.99896953207962202</v>
      </c>
      <c r="O561">
        <v>1.6820057124722101</v>
      </c>
      <c r="P561">
        <v>47.934272300469402</v>
      </c>
      <c r="Q561">
        <v>-5.5894991089465003E-2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419</v>
      </c>
      <c r="E562">
        <v>9614.7687754300005</v>
      </c>
      <c r="F562">
        <v>311.35000000000002</v>
      </c>
      <c r="G562">
        <v>300.69089561879599</v>
      </c>
      <c r="H562">
        <v>40.080789045191899</v>
      </c>
      <c r="I562">
        <v>136.10978606338699</v>
      </c>
      <c r="J562">
        <v>-11.276656820753599</v>
      </c>
      <c r="K562">
        <v>246.20567941790699</v>
      </c>
      <c r="L562">
        <v>181.437832308867</v>
      </c>
      <c r="M562">
        <v>61.838615314028701</v>
      </c>
      <c r="N562">
        <v>1.06998449863919</v>
      </c>
      <c r="O562">
        <v>11.771318451902999</v>
      </c>
      <c r="P562">
        <v>344.78571428571399</v>
      </c>
      <c r="Q562">
        <v>0.122806549711497</v>
      </c>
    </row>
    <row r="563" spans="1:17" hidden="1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95</v>
      </c>
      <c r="E563">
        <v>9591.9028099999996</v>
      </c>
      <c r="F563">
        <v>142.71</v>
      </c>
      <c r="G563">
        <v>-22.238703408131101</v>
      </c>
      <c r="H563">
        <v>-4.94862707183922</v>
      </c>
      <c r="I563">
        <v>-5.6378021115868098</v>
      </c>
      <c r="J563">
        <v>-1.6598106623247999</v>
      </c>
      <c r="K563">
        <v>138.89839398416501</v>
      </c>
      <c r="L563">
        <v>136.543873012738</v>
      </c>
      <c r="M563">
        <v>19.599037825510401</v>
      </c>
      <c r="N563">
        <v>1.02939881715438</v>
      </c>
      <c r="O563">
        <v>0.20320930558475001</v>
      </c>
      <c r="P563">
        <v>13.261904761904701</v>
      </c>
      <c r="Q563">
        <v>-1.3388827299693999E-2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258</v>
      </c>
      <c r="E564">
        <v>9568.3012319999998</v>
      </c>
      <c r="F564">
        <v>6216</v>
      </c>
      <c r="G564">
        <v>-9.8593547244163702</v>
      </c>
      <c r="H564">
        <v>-4.6033453411616598</v>
      </c>
      <c r="I564">
        <v>12.492368477423</v>
      </c>
      <c r="J564">
        <v>1.0050801286056199</v>
      </c>
      <c r="K564">
        <v>6135.91239003184</v>
      </c>
      <c r="L564">
        <v>5695.7603164325601</v>
      </c>
      <c r="M564">
        <v>56.050437482251397</v>
      </c>
      <c r="N564">
        <v>0.53552152038610601</v>
      </c>
      <c r="O564">
        <v>12.596525096524999</v>
      </c>
      <c r="P564">
        <v>34.545454545454497</v>
      </c>
      <c r="Q564">
        <v>0.112082453445612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531</v>
      </c>
      <c r="E565">
        <v>9519.1065976600003</v>
      </c>
      <c r="F565">
        <v>288.2</v>
      </c>
      <c r="G565">
        <v>-9.4749337098772699</v>
      </c>
      <c r="H565">
        <v>12.2743297907033</v>
      </c>
      <c r="I565">
        <v>17.8685142448793</v>
      </c>
      <c r="J565">
        <v>-0.223966351735503</v>
      </c>
      <c r="K565">
        <v>257.09256308741101</v>
      </c>
      <c r="L565">
        <v>233.00476201492901</v>
      </c>
      <c r="M565">
        <v>64.248070589216198</v>
      </c>
      <c r="N565">
        <v>1.09275777574354</v>
      </c>
      <c r="O565">
        <v>2.75850104094379</v>
      </c>
      <c r="P565">
        <v>42.956349206349202</v>
      </c>
      <c r="Q565">
        <v>4.6118292809328998E-2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1261</v>
      </c>
      <c r="E566">
        <v>9435.9825347999995</v>
      </c>
      <c r="F566">
        <v>535.15</v>
      </c>
      <c r="G566">
        <v>-14.9026407275677</v>
      </c>
      <c r="H566">
        <v>3.8509645443251102</v>
      </c>
      <c r="I566">
        <v>9.3392533505529993</v>
      </c>
      <c r="J566">
        <v>1.4696986544347499</v>
      </c>
      <c r="K566">
        <v>488.10559676565299</v>
      </c>
      <c r="L566">
        <v>479.21694591234001</v>
      </c>
      <c r="M566">
        <v>48.195912969259403</v>
      </c>
      <c r="N566">
        <v>0.78278185580162996</v>
      </c>
      <c r="O566">
        <v>9.8757357750163397</v>
      </c>
      <c r="P566">
        <v>34.747576482437303</v>
      </c>
      <c r="Q566">
        <v>-1.001023102836E-2</v>
      </c>
    </row>
    <row r="567" spans="1:17" x14ac:dyDescent="0.3">
      <c r="A567" t="s">
        <v>1262</v>
      </c>
      <c r="B567" t="s">
        <v>1263</v>
      </c>
      <c r="C567" t="str">
        <f>IFERROR(VLOOKUP(Table1[[#This Row],[Ticker]],[1]!Table1[[Symbol]:[Industry]],2,FALSE),"-")</f>
        <v>-</v>
      </c>
      <c r="D567" t="s">
        <v>78</v>
      </c>
      <c r="E567">
        <v>9395.36641977</v>
      </c>
      <c r="F567">
        <v>798.45</v>
      </c>
      <c r="G567">
        <v>-4.52601936805753</v>
      </c>
      <c r="H567">
        <v>-8.5986375866555207</v>
      </c>
      <c r="I567">
        <v>-20.734718711770299</v>
      </c>
      <c r="J567">
        <v>-2.0513336069152799</v>
      </c>
      <c r="K567">
        <v>812.49069217476097</v>
      </c>
      <c r="L567">
        <v>814.99929100204395</v>
      </c>
      <c r="M567">
        <v>54.759738722016102</v>
      </c>
      <c r="N567">
        <v>0.43920346034576802</v>
      </c>
      <c r="O567">
        <v>25.230133383430299</v>
      </c>
      <c r="P567">
        <v>27.1518432996257</v>
      </c>
      <c r="Q567">
        <v>1.793817405411E-3</v>
      </c>
    </row>
    <row r="568" spans="1:17" x14ac:dyDescent="0.3">
      <c r="A568" t="s">
        <v>1264</v>
      </c>
      <c r="B568" t="s">
        <v>1265</v>
      </c>
      <c r="C568" t="str">
        <f>IFERROR(VLOOKUP(Table1[[#This Row],[Ticker]],[1]!Table1[[Symbol]:[Industry]],2,FALSE),"-")</f>
        <v>-</v>
      </c>
      <c r="D568" t="s">
        <v>24</v>
      </c>
      <c r="E568">
        <v>9338.443799441</v>
      </c>
      <c r="F568">
        <v>82.07</v>
      </c>
      <c r="G568">
        <v>-29.110514211683501</v>
      </c>
      <c r="H568">
        <v>-0.58793130750353595</v>
      </c>
      <c r="I568">
        <v>-25.3748140660331</v>
      </c>
      <c r="J568">
        <v>-3.2839987908166499</v>
      </c>
      <c r="K568">
        <v>85.019516357157997</v>
      </c>
      <c r="L568">
        <v>91.061543702063702</v>
      </c>
      <c r="M568">
        <v>49.362232111446602</v>
      </c>
      <c r="N568">
        <v>0.78810955762062396</v>
      </c>
      <c r="O568">
        <v>41.9519922017789</v>
      </c>
      <c r="P568">
        <v>10.013404825737201</v>
      </c>
      <c r="Q568">
        <v>1.8999562391139001E-2</v>
      </c>
    </row>
    <row r="569" spans="1:17" hidden="1" x14ac:dyDescent="0.3">
      <c r="A569" t="s">
        <v>1266</v>
      </c>
      <c r="B569" t="s">
        <v>1267</v>
      </c>
      <c r="C569" t="str">
        <f>IFERROR(VLOOKUP(Table1[[#This Row],[Ticker]],[1]!Table1[[Symbol]:[Industry]],2,FALSE),"-")</f>
        <v>-</v>
      </c>
      <c r="D569" t="s">
        <v>60</v>
      </c>
      <c r="E569">
        <v>9329.1887838599996</v>
      </c>
      <c r="F569">
        <v>7080.3</v>
      </c>
      <c r="G569">
        <v>66.876296590421802</v>
      </c>
      <c r="H569">
        <v>-17.7085305280158</v>
      </c>
      <c r="I569">
        <v>-4.2351381782514999</v>
      </c>
      <c r="J569">
        <v>-12.0311900983956</v>
      </c>
      <c r="K569">
        <v>8250.5501914047509</v>
      </c>
      <c r="L569">
        <v>7098.3355839865299</v>
      </c>
      <c r="M569">
        <v>14.1717623408768</v>
      </c>
      <c r="N569">
        <v>1.1123993470012601</v>
      </c>
      <c r="O569">
        <v>45.1612219821194</v>
      </c>
      <c r="P569">
        <v>122.552964103853</v>
      </c>
      <c r="Q569">
        <v>0.13403343365644799</v>
      </c>
    </row>
    <row r="570" spans="1:17" hidden="1" x14ac:dyDescent="0.3">
      <c r="A570" t="s">
        <v>1268</v>
      </c>
      <c r="B570" t="s">
        <v>1269</v>
      </c>
      <c r="C570" t="str">
        <f>IFERROR(VLOOKUP(Table1[[#This Row],[Ticker]],[1]!Table1[[Symbol]:[Industry]],2,FALSE),"-")</f>
        <v>-</v>
      </c>
      <c r="D570" t="s">
        <v>246</v>
      </c>
      <c r="E570">
        <v>9315.9121318350008</v>
      </c>
      <c r="F570">
        <v>1575.95</v>
      </c>
      <c r="G570">
        <v>105.624870315685</v>
      </c>
      <c r="H570">
        <v>-6.3824854692756503</v>
      </c>
      <c r="I570">
        <v>9.1540340634696804</v>
      </c>
      <c r="J570">
        <v>-1.3546493003292699</v>
      </c>
      <c r="K570">
        <v>1599.31990998777</v>
      </c>
      <c r="M570">
        <v>52.073313209302697</v>
      </c>
      <c r="N570">
        <v>1.08277173863691</v>
      </c>
      <c r="O570">
        <v>31.983882737396399</v>
      </c>
      <c r="P570">
        <v>145.32222914072199</v>
      </c>
    </row>
    <row r="571" spans="1:17" x14ac:dyDescent="0.3">
      <c r="A571" t="s">
        <v>1270</v>
      </c>
      <c r="B571" t="s">
        <v>1271</v>
      </c>
      <c r="C571" t="str">
        <f>IFERROR(VLOOKUP(Table1[[#This Row],[Ticker]],[1]!Table1[[Symbol]:[Industry]],2,FALSE),"-")</f>
        <v>-</v>
      </c>
      <c r="D571" t="s">
        <v>1218</v>
      </c>
      <c r="E571">
        <v>9304.2314883529998</v>
      </c>
      <c r="F571">
        <v>88.87</v>
      </c>
      <c r="G571">
        <v>7.9705626108776801</v>
      </c>
      <c r="H571">
        <v>-14.805160955834699</v>
      </c>
      <c r="I571">
        <v>-12.1038819212548</v>
      </c>
      <c r="J571">
        <v>-4.8370359357699204</v>
      </c>
      <c r="K571">
        <v>91.252709171116905</v>
      </c>
      <c r="L571">
        <v>87.692775054241295</v>
      </c>
      <c r="M571">
        <v>33.597284125724599</v>
      </c>
      <c r="N571">
        <v>1.40009763275767</v>
      </c>
      <c r="O571">
        <v>52.694947676381197</v>
      </c>
      <c r="P571">
        <v>41.512738853503102</v>
      </c>
      <c r="Q571">
        <v>5.6489794190232E-2</v>
      </c>
    </row>
    <row r="572" spans="1:17" hidden="1" x14ac:dyDescent="0.3">
      <c r="A572" t="s">
        <v>1272</v>
      </c>
      <c r="B572" t="s">
        <v>1273</v>
      </c>
      <c r="C572" t="str">
        <f>IFERROR(VLOOKUP(Table1[[#This Row],[Ticker]],[1]!Table1[[Symbol]:[Industry]],2,FALSE),"-")</f>
        <v>-</v>
      </c>
      <c r="D572" t="s">
        <v>211</v>
      </c>
      <c r="E572">
        <v>9240.4665007900003</v>
      </c>
      <c r="F572">
        <v>11655.95</v>
      </c>
      <c r="G572">
        <v>35.133567922534297</v>
      </c>
      <c r="H572">
        <v>-4.9314891362150703</v>
      </c>
      <c r="I572">
        <v>31.1158208478722</v>
      </c>
      <c r="J572">
        <v>-2.9003147438949202</v>
      </c>
      <c r="K572">
        <v>11710.9544125305</v>
      </c>
      <c r="L572">
        <v>10165.1627066489</v>
      </c>
      <c r="M572">
        <v>36.999421658022797</v>
      </c>
      <c r="N572">
        <v>0.58280305505084995</v>
      </c>
      <c r="O572">
        <v>11.513862018968799</v>
      </c>
      <c r="P572">
        <v>80.852598913886695</v>
      </c>
      <c r="Q572">
        <v>0.13676947963549901</v>
      </c>
    </row>
    <row r="573" spans="1:17" x14ac:dyDescent="0.3">
      <c r="A573" t="s">
        <v>1274</v>
      </c>
      <c r="B573" t="s">
        <v>1275</v>
      </c>
      <c r="C573" t="str">
        <f>IFERROR(VLOOKUP(Table1[[#This Row],[Ticker]],[1]!Table1[[Symbol]:[Industry]],2,FALSE),"-")</f>
        <v>-</v>
      </c>
      <c r="D573" t="s">
        <v>364</v>
      </c>
      <c r="E573">
        <v>9193.1738842499999</v>
      </c>
      <c r="F573">
        <v>674.75</v>
      </c>
      <c r="G573">
        <v>30.315040124482699</v>
      </c>
      <c r="H573">
        <v>-15.35012177092</v>
      </c>
      <c r="I573">
        <v>19.601191863344901</v>
      </c>
      <c r="J573">
        <v>-1.69223317138034</v>
      </c>
      <c r="K573">
        <v>662.21427922716305</v>
      </c>
      <c r="L573">
        <v>567.38363974603305</v>
      </c>
      <c r="M573">
        <v>46.277920493042302</v>
      </c>
      <c r="N573">
        <v>0.25972223573910402</v>
      </c>
      <c r="O573">
        <v>17.5250092626898</v>
      </c>
      <c r="P573">
        <v>74.850997667789599</v>
      </c>
      <c r="Q573">
        <v>3.202716047819E-3</v>
      </c>
    </row>
    <row r="574" spans="1:17" hidden="1" x14ac:dyDescent="0.3">
      <c r="A574" t="s">
        <v>1276</v>
      </c>
      <c r="B574" t="s">
        <v>1277</v>
      </c>
      <c r="C574" t="str">
        <f>IFERROR(VLOOKUP(Table1[[#This Row],[Ticker]],[1]!Table1[[Symbol]:[Industry]],2,FALSE),"-")</f>
        <v>-</v>
      </c>
      <c r="D574" t="s">
        <v>144</v>
      </c>
      <c r="E574">
        <v>9140</v>
      </c>
      <c r="F574">
        <v>4570</v>
      </c>
      <c r="G574">
        <v>-30.594509811040801</v>
      </c>
      <c r="H574">
        <v>0.342207271423559</v>
      </c>
      <c r="I574">
        <v>-19.462216285303398</v>
      </c>
      <c r="J574">
        <v>-4.8861482001228698</v>
      </c>
      <c r="K574">
        <v>4646.0172692879896</v>
      </c>
      <c r="L574">
        <v>4767.5331453925401</v>
      </c>
      <c r="M574">
        <v>43.028671475253702</v>
      </c>
      <c r="N574">
        <v>1.73284000138317</v>
      </c>
      <c r="O574">
        <v>52.603938730853301</v>
      </c>
      <c r="P574">
        <v>8.7771496578399297</v>
      </c>
      <c r="Q574">
        <v>3.8629697143398999E-2</v>
      </c>
    </row>
    <row r="575" spans="1:17" x14ac:dyDescent="0.3">
      <c r="A575" t="s">
        <v>1278</v>
      </c>
      <c r="B575" t="s">
        <v>1279</v>
      </c>
      <c r="C575" t="str">
        <f>IFERROR(VLOOKUP(Table1[[#This Row],[Ticker]],[1]!Table1[[Symbol]:[Industry]],2,FALSE),"-")</f>
        <v>-</v>
      </c>
      <c r="D575" t="s">
        <v>369</v>
      </c>
      <c r="E575">
        <v>9138.4334878199898</v>
      </c>
      <c r="F575">
        <v>402.7</v>
      </c>
      <c r="G575">
        <v>156.70376483833999</v>
      </c>
      <c r="H575">
        <v>18.161567545873002</v>
      </c>
      <c r="I575">
        <v>79.194388467360298</v>
      </c>
      <c r="J575">
        <v>-3.7002354179001098</v>
      </c>
      <c r="K575">
        <v>364.652021625477</v>
      </c>
      <c r="L575">
        <v>278.64571701557401</v>
      </c>
      <c r="M575">
        <v>51.927861691802399</v>
      </c>
      <c r="N575">
        <v>0.75422537188818894</v>
      </c>
      <c r="O575">
        <v>6.4936677427365401</v>
      </c>
      <c r="P575">
        <v>190.54834054834001</v>
      </c>
      <c r="Q575">
        <v>0.17339356368744399</v>
      </c>
    </row>
    <row r="576" spans="1:17" x14ac:dyDescent="0.3">
      <c r="A576" t="s">
        <v>1280</v>
      </c>
      <c r="B576" t="s">
        <v>1281</v>
      </c>
      <c r="C576" t="str">
        <f>IFERROR(VLOOKUP(Table1[[#This Row],[Ticker]],[1]!Table1[[Symbol]:[Industry]],2,FALSE),"-")</f>
        <v>-</v>
      </c>
      <c r="D576" t="s">
        <v>412</v>
      </c>
      <c r="E576">
        <v>9117.9356495100001</v>
      </c>
      <c r="F576">
        <v>206.97</v>
      </c>
      <c r="G576">
        <v>-36.627492443698003</v>
      </c>
      <c r="H576">
        <v>6.7459109932605603</v>
      </c>
      <c r="I576">
        <v>12.186287040218399</v>
      </c>
      <c r="J576">
        <v>5.0685255247845697</v>
      </c>
      <c r="K576">
        <v>192.83606606029699</v>
      </c>
      <c r="L576">
        <v>192.11286361770701</v>
      </c>
      <c r="M576">
        <v>58.8763088708872</v>
      </c>
      <c r="N576">
        <v>1.69015659510053</v>
      </c>
      <c r="O576">
        <v>17.891481857274002</v>
      </c>
      <c r="P576">
        <v>42.737931034482699</v>
      </c>
    </row>
    <row r="577" spans="1:17" x14ac:dyDescent="0.3">
      <c r="A577" t="s">
        <v>1282</v>
      </c>
      <c r="B577" t="s">
        <v>1283</v>
      </c>
      <c r="C577" t="str">
        <f>IFERROR(VLOOKUP(Table1[[#This Row],[Ticker]],[1]!Table1[[Symbol]:[Industry]],2,FALSE),"-")</f>
        <v>-</v>
      </c>
      <c r="D577" t="s">
        <v>762</v>
      </c>
      <c r="E577">
        <v>9080.2912417619991</v>
      </c>
      <c r="F577">
        <v>227.31</v>
      </c>
      <c r="G577">
        <v>39.600818144053903</v>
      </c>
      <c r="H577">
        <v>-11.2834756966725</v>
      </c>
      <c r="I577">
        <v>27.472906121500198</v>
      </c>
      <c r="J577">
        <v>-4.75603800089735</v>
      </c>
      <c r="K577">
        <v>240.33478302984</v>
      </c>
      <c r="L577">
        <v>201.459992836092</v>
      </c>
      <c r="M577">
        <v>33.8806669231573</v>
      </c>
      <c r="N577">
        <v>0.32667552168136199</v>
      </c>
      <c r="O577">
        <v>30.434208789758401</v>
      </c>
      <c r="P577">
        <v>105.338753387533</v>
      </c>
      <c r="Q577">
        <v>0.17504283327100201</v>
      </c>
    </row>
    <row r="578" spans="1:17" hidden="1" x14ac:dyDescent="0.3">
      <c r="A578" t="s">
        <v>1284</v>
      </c>
      <c r="B578" t="s">
        <v>1285</v>
      </c>
      <c r="C578" t="str">
        <f>IFERROR(VLOOKUP(Table1[[#This Row],[Ticker]],[1]!Table1[[Symbol]:[Industry]],2,FALSE),"-")</f>
        <v>-</v>
      </c>
      <c r="D578" t="s">
        <v>127</v>
      </c>
      <c r="E578">
        <v>9052.8610563999991</v>
      </c>
      <c r="F578">
        <v>375.2</v>
      </c>
      <c r="G578">
        <v>263.43896310801802</v>
      </c>
      <c r="H578">
        <v>1.13546982555529</v>
      </c>
      <c r="I578">
        <v>76.787256584909002</v>
      </c>
      <c r="J578">
        <v>-4.9218272425357803</v>
      </c>
      <c r="K578">
        <v>347.35365713011203</v>
      </c>
      <c r="L578">
        <v>263.82091622343103</v>
      </c>
      <c r="M578">
        <v>56.5319601311054</v>
      </c>
      <c r="N578">
        <v>0.52144757208437198</v>
      </c>
      <c r="O578">
        <v>6.0367803837953096</v>
      </c>
      <c r="P578">
        <v>376.444444444444</v>
      </c>
      <c r="Q578">
        <v>0.15724604191080599</v>
      </c>
    </row>
    <row r="579" spans="1:17" x14ac:dyDescent="0.3">
      <c r="A579" t="s">
        <v>1286</v>
      </c>
      <c r="B579" t="s">
        <v>1287</v>
      </c>
      <c r="C579" t="str">
        <f>IFERROR(VLOOKUP(Table1[[#This Row],[Ticker]],[1]!Table1[[Symbol]:[Industry]],2,FALSE),"-")</f>
        <v>-</v>
      </c>
      <c r="D579" t="s">
        <v>132</v>
      </c>
      <c r="E579">
        <v>9047.3206384549994</v>
      </c>
      <c r="F579">
        <v>84.17</v>
      </c>
      <c r="G579">
        <v>-28.1965959975687</v>
      </c>
      <c r="H579">
        <v>-1.3749655713108699</v>
      </c>
      <c r="I579">
        <v>-8.3254159816875095</v>
      </c>
      <c r="J579">
        <v>-1.1834763439414899</v>
      </c>
      <c r="K579">
        <v>83.717617096065695</v>
      </c>
      <c r="L579">
        <v>84.798499575173594</v>
      </c>
      <c r="M579">
        <v>50.025957485061198</v>
      </c>
      <c r="N579">
        <v>1.0720712173448701</v>
      </c>
      <c r="O579">
        <v>16.431032434359</v>
      </c>
      <c r="P579">
        <v>16.256906077347999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531</v>
      </c>
      <c r="E580">
        <v>9046.8221250000006</v>
      </c>
      <c r="F580">
        <v>453.75</v>
      </c>
      <c r="G580">
        <v>99.688982114540806</v>
      </c>
      <c r="H580">
        <v>10.202598968495399</v>
      </c>
      <c r="I580">
        <v>63.923358783246101</v>
      </c>
      <c r="J580">
        <v>-1.59320498574633</v>
      </c>
      <c r="K580">
        <v>412.83971497256903</v>
      </c>
      <c r="L580">
        <v>332.44082192758799</v>
      </c>
      <c r="M580">
        <v>63.194325446694002</v>
      </c>
      <c r="N580">
        <v>1.2026457321883901</v>
      </c>
      <c r="O580">
        <v>3.0192837465564599</v>
      </c>
      <c r="P580">
        <v>134.49612403100701</v>
      </c>
      <c r="Q580">
        <v>0.34169705038846299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279</v>
      </c>
      <c r="E581">
        <v>9009.3409385600007</v>
      </c>
      <c r="F581">
        <v>552.1</v>
      </c>
      <c r="G581">
        <v>27.273290940713601</v>
      </c>
      <c r="H581">
        <v>-2.1572626673644901</v>
      </c>
      <c r="I581">
        <v>24.3899186717505</v>
      </c>
      <c r="J581">
        <v>0.24813957649579599</v>
      </c>
      <c r="K581">
        <v>533.91075997105099</v>
      </c>
      <c r="L581">
        <v>457.10330024371098</v>
      </c>
      <c r="M581">
        <v>58.856739352283498</v>
      </c>
      <c r="N581">
        <v>0.902816496957485</v>
      </c>
      <c r="O581">
        <v>9.0201050534323297</v>
      </c>
      <c r="P581">
        <v>61.763844125402798</v>
      </c>
      <c r="Q581">
        <v>0.120008513424653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206</v>
      </c>
      <c r="E582">
        <v>8986.7454209999996</v>
      </c>
      <c r="F582">
        <v>455.85</v>
      </c>
      <c r="G582">
        <v>20.013291620086001</v>
      </c>
      <c r="H582">
        <v>7.9400740355543</v>
      </c>
      <c r="I582">
        <v>59.888370669101697</v>
      </c>
      <c r="J582">
        <v>-1.7632233942767701</v>
      </c>
      <c r="K582">
        <v>414.37968927944797</v>
      </c>
      <c r="L582">
        <v>331.86603033198497</v>
      </c>
      <c r="M582">
        <v>59.974832368253502</v>
      </c>
      <c r="N582">
        <v>0.54144984991882605</v>
      </c>
      <c r="O582">
        <v>4.15706921136338</v>
      </c>
      <c r="P582">
        <v>89.858392336526407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1218</v>
      </c>
      <c r="E583">
        <v>8942.4588784499992</v>
      </c>
      <c r="F583">
        <v>699.55</v>
      </c>
      <c r="G583">
        <v>100.508259149574</v>
      </c>
      <c r="H583">
        <v>-7.6827182939428802</v>
      </c>
      <c r="I583">
        <v>31.721653922927999</v>
      </c>
      <c r="J583">
        <v>-7.2191521499027997</v>
      </c>
      <c r="K583">
        <v>654.96512848794998</v>
      </c>
      <c r="L583">
        <v>501.49645137088299</v>
      </c>
      <c r="M583">
        <v>40.357440084735899</v>
      </c>
      <c r="N583">
        <v>0.58750902476122802</v>
      </c>
      <c r="O583">
        <v>12.207847902222801</v>
      </c>
      <c r="P583">
        <v>145.112123335669</v>
      </c>
      <c r="Q583">
        <v>0.191460956436244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269</v>
      </c>
      <c r="E584">
        <v>8875.6723981399991</v>
      </c>
      <c r="F584">
        <v>1353.7</v>
      </c>
      <c r="G584">
        <v>0.50938093616298297</v>
      </c>
      <c r="H584">
        <v>-3.1575219307134499</v>
      </c>
      <c r="I584">
        <v>-2.7742083147761099</v>
      </c>
      <c r="J584">
        <v>-1.60795733877689</v>
      </c>
      <c r="K584">
        <v>1317.8803016829399</v>
      </c>
      <c r="L584">
        <v>1223.54324595598</v>
      </c>
      <c r="M584">
        <v>58.827227074900101</v>
      </c>
      <c r="N584">
        <v>1.023936909114</v>
      </c>
      <c r="O584">
        <v>22.1799512447366</v>
      </c>
      <c r="P584">
        <v>38.570989865902298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979</v>
      </c>
      <c r="E585">
        <v>8872.6109976000007</v>
      </c>
      <c r="F585">
        <v>934.5</v>
      </c>
      <c r="G585">
        <v>109.62455358635</v>
      </c>
      <c r="H585">
        <v>5.31456205792262</v>
      </c>
      <c r="I585">
        <v>48.106565828865698</v>
      </c>
      <c r="J585">
        <v>2.0029232709075302</v>
      </c>
      <c r="K585">
        <v>876.12230445386899</v>
      </c>
      <c r="L585">
        <v>739.31899165715095</v>
      </c>
      <c r="M585">
        <v>73.122548947879494</v>
      </c>
      <c r="N585">
        <v>0.642104222961842</v>
      </c>
      <c r="O585">
        <v>13.322632423756</v>
      </c>
      <c r="P585">
        <v>139.12487205731799</v>
      </c>
      <c r="Q585">
        <v>0.175166680099787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438</v>
      </c>
      <c r="E586">
        <v>8840.6006507000002</v>
      </c>
      <c r="F586">
        <v>659.75</v>
      </c>
      <c r="G586">
        <v>-9.0066314607052291</v>
      </c>
      <c r="H586">
        <v>9.1043525840932098</v>
      </c>
      <c r="I586">
        <v>-39.2603027991982</v>
      </c>
      <c r="J586">
        <v>-4.5209061775349904</v>
      </c>
      <c r="K586">
        <v>660.70863889766497</v>
      </c>
      <c r="L586">
        <v>720.24611833953202</v>
      </c>
      <c r="M586">
        <v>48.093990298156797</v>
      </c>
      <c r="N586">
        <v>0.75445047454705805</v>
      </c>
      <c r="O586">
        <v>66.275104206138593</v>
      </c>
      <c r="P586">
        <v>21.612903225806399</v>
      </c>
      <c r="Q586">
        <v>0.15760283201289799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258</v>
      </c>
      <c r="E587">
        <v>8805.3330344400001</v>
      </c>
      <c r="F587">
        <v>76.95</v>
      </c>
      <c r="G587">
        <v>69.565123261767894</v>
      </c>
      <c r="H587">
        <v>-5.2704958840924396</v>
      </c>
      <c r="I587">
        <v>46.309613772240802</v>
      </c>
      <c r="J587">
        <v>0.52138926769437399</v>
      </c>
      <c r="K587">
        <v>77.426095156611794</v>
      </c>
      <c r="L587">
        <v>63.394635237913903</v>
      </c>
      <c r="M587">
        <v>47.671123071431801</v>
      </c>
      <c r="N587">
        <v>0.40024316766691098</v>
      </c>
      <c r="O587">
        <v>21.377517868745901</v>
      </c>
      <c r="P587">
        <v>99.992473055295207</v>
      </c>
      <c r="Q587">
        <v>0.230010003498061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54</v>
      </c>
      <c r="E588">
        <v>8805.1049729999995</v>
      </c>
      <c r="F588">
        <v>507.6</v>
      </c>
      <c r="G588">
        <v>-4.2010284948261098</v>
      </c>
      <c r="H588">
        <v>1.98130642466699</v>
      </c>
      <c r="I588">
        <v>34.297172485641298</v>
      </c>
      <c r="J588">
        <v>3.5052173153404098</v>
      </c>
      <c r="K588">
        <v>464.81404434253898</v>
      </c>
      <c r="L588">
        <v>401.70556874588499</v>
      </c>
      <c r="M588">
        <v>60.114042048530301</v>
      </c>
      <c r="N588">
        <v>0.82097412783538004</v>
      </c>
      <c r="O588">
        <v>6.08747044917257</v>
      </c>
      <c r="P588">
        <v>58.873239436619698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144</v>
      </c>
      <c r="E589">
        <v>8796.2020432999998</v>
      </c>
      <c r="F589">
        <v>698.05</v>
      </c>
      <c r="G589">
        <v>-7.65268991354489</v>
      </c>
      <c r="H589">
        <v>-2.8411555011943599</v>
      </c>
      <c r="I589">
        <v>-5.5788560397346698</v>
      </c>
      <c r="J589">
        <v>-4.7056999874047696</v>
      </c>
      <c r="K589">
        <v>713.18739298015998</v>
      </c>
      <c r="L589">
        <v>669.51638379183805</v>
      </c>
      <c r="M589">
        <v>37.642527288411898</v>
      </c>
      <c r="N589">
        <v>1.05109757878256</v>
      </c>
      <c r="O589">
        <v>13.222548528042401</v>
      </c>
      <c r="P589">
        <v>34.758687258687203</v>
      </c>
    </row>
    <row r="590" spans="1:17" hidden="1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54</v>
      </c>
      <c r="E590">
        <v>8796.0125217999994</v>
      </c>
      <c r="F590">
        <v>5299</v>
      </c>
      <c r="G590">
        <v>-23.0694141216673</v>
      </c>
      <c r="H590">
        <v>-0.674264107692926</v>
      </c>
      <c r="I590">
        <v>-9.3072131444383395</v>
      </c>
      <c r="J590">
        <v>1.5129286543584399</v>
      </c>
      <c r="K590">
        <v>5195.5026956110096</v>
      </c>
      <c r="L590">
        <v>5055.6475213521398</v>
      </c>
      <c r="M590">
        <v>53.808900151125101</v>
      </c>
      <c r="N590">
        <v>1.1451194391067101</v>
      </c>
      <c r="O590">
        <v>6.48896018116627</v>
      </c>
      <c r="P590">
        <v>14.287562950900901</v>
      </c>
      <c r="Q590">
        <v>-5.5262422457039002E-2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378</v>
      </c>
      <c r="E591">
        <v>8792.0082219199994</v>
      </c>
      <c r="F591">
        <v>220.64</v>
      </c>
      <c r="G591">
        <v>6.1686307683779598</v>
      </c>
      <c r="H591">
        <v>-7.0569124919255701</v>
      </c>
      <c r="I591">
        <v>-5.1670144513753096</v>
      </c>
      <c r="J591">
        <v>-8.4233244193746799</v>
      </c>
      <c r="K591">
        <v>233.22050235819401</v>
      </c>
      <c r="L591">
        <v>225.339926447707</v>
      </c>
      <c r="M591">
        <v>30.223707564811999</v>
      </c>
      <c r="N591">
        <v>0.42914212576447802</v>
      </c>
      <c r="O591">
        <v>46.0523930384336</v>
      </c>
      <c r="P591">
        <v>35.113288426209401</v>
      </c>
      <c r="Q591">
        <v>7.0639583243518003E-2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276</v>
      </c>
      <c r="E592">
        <v>8763.0357535349995</v>
      </c>
      <c r="F592">
        <v>710.15</v>
      </c>
      <c r="G592">
        <v>-10.282663484385001</v>
      </c>
      <c r="H592">
        <v>-4.0482687149648697</v>
      </c>
      <c r="I592">
        <v>-2.5610927257831602</v>
      </c>
      <c r="J592">
        <v>-4.1163547620931196</v>
      </c>
      <c r="K592">
        <v>724.648925408541</v>
      </c>
      <c r="L592">
        <v>672.57292885993604</v>
      </c>
      <c r="M592">
        <v>39.697179689538103</v>
      </c>
      <c r="N592">
        <v>0.52617400813671</v>
      </c>
      <c r="O592">
        <v>17.960994156164201</v>
      </c>
      <c r="P592">
        <v>39.2314478972649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471</v>
      </c>
      <c r="E593">
        <v>8746.3365948749997</v>
      </c>
      <c r="F593">
        <v>316.25</v>
      </c>
      <c r="G593">
        <v>-17.4638662859658</v>
      </c>
      <c r="H593">
        <v>13.185144896717301</v>
      </c>
      <c r="I593">
        <v>19.825549424098799</v>
      </c>
      <c r="J593">
        <v>4.0727285838071703</v>
      </c>
      <c r="K593">
        <v>279.77562292892901</v>
      </c>
      <c r="L593">
        <v>266.58630305453897</v>
      </c>
      <c r="M593">
        <v>69.091922934888103</v>
      </c>
      <c r="N593">
        <v>1.28052402956636</v>
      </c>
      <c r="O593">
        <v>2.9249011857707501</v>
      </c>
      <c r="P593">
        <v>43.75</v>
      </c>
      <c r="Q593">
        <v>-9.8058279285404004E-2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54</v>
      </c>
      <c r="E594">
        <v>8727.8385390000003</v>
      </c>
      <c r="F594">
        <v>892.5</v>
      </c>
      <c r="G594">
        <v>126.347549850173</v>
      </c>
      <c r="H594">
        <v>20.784908378268899</v>
      </c>
      <c r="I594">
        <v>106.945902495292</v>
      </c>
      <c r="J594">
        <v>7.0240127938105896</v>
      </c>
      <c r="K594">
        <v>711.999331368458</v>
      </c>
      <c r="L594">
        <v>546.60851274824404</v>
      </c>
      <c r="M594">
        <v>83.447170772828699</v>
      </c>
      <c r="N594">
        <v>0.97647236107211199</v>
      </c>
      <c r="O594">
        <v>1.8207282913165199</v>
      </c>
      <c r="P594">
        <v>200.70754716981099</v>
      </c>
      <c r="Q594">
        <v>3.9955370042602002E-2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279</v>
      </c>
      <c r="E595">
        <v>8716.3371210000005</v>
      </c>
      <c r="F595">
        <v>739.5</v>
      </c>
      <c r="G595">
        <v>6.5925265023633903</v>
      </c>
      <c r="H595">
        <v>-12.7584908266474</v>
      </c>
      <c r="I595">
        <v>-18.740199544581401</v>
      </c>
      <c r="J595">
        <v>-5.3843970479601797</v>
      </c>
      <c r="K595">
        <v>755.49894026981701</v>
      </c>
      <c r="L595">
        <v>716.883982647724</v>
      </c>
      <c r="M595">
        <v>46.154397117546097</v>
      </c>
      <c r="N595">
        <v>0.97905869052437799</v>
      </c>
      <c r="O595">
        <v>24.638269100743699</v>
      </c>
      <c r="P595">
        <v>40.0435564813938</v>
      </c>
      <c r="Q595">
        <v>8.2168443005017994E-2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276</v>
      </c>
      <c r="E596">
        <v>8707.0433596900002</v>
      </c>
      <c r="F596">
        <v>2095.5500000000002</v>
      </c>
      <c r="G596">
        <v>83.546307211272506</v>
      </c>
      <c r="H596">
        <v>1.0583913436147701</v>
      </c>
      <c r="I596">
        <v>90.794253924751004</v>
      </c>
      <c r="J596">
        <v>4.92367498779846</v>
      </c>
      <c r="K596">
        <v>1775.0341215456799</v>
      </c>
      <c r="L596">
        <v>1404.3412943057699</v>
      </c>
      <c r="M596">
        <v>65.497189981919306</v>
      </c>
      <c r="N596">
        <v>0.886319386475245</v>
      </c>
      <c r="O596">
        <v>3.9655460380329601</v>
      </c>
      <c r="P596">
        <v>140.28781103084501</v>
      </c>
      <c r="Q596">
        <v>9.8407348509043993E-2</v>
      </c>
    </row>
    <row r="597" spans="1:17" hidden="1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412</v>
      </c>
      <c r="E597">
        <v>8680.0818092999998</v>
      </c>
      <c r="F597">
        <v>1114.5999999999999</v>
      </c>
      <c r="G597">
        <v>14.2528994927653</v>
      </c>
      <c r="H597">
        <v>3.3591697650758601</v>
      </c>
      <c r="I597">
        <v>25.333958073756602</v>
      </c>
      <c r="J597">
        <v>-0.93755503670520701</v>
      </c>
      <c r="K597">
        <v>1029.6815105875601</v>
      </c>
      <c r="L597">
        <v>915.78757897369303</v>
      </c>
      <c r="M597">
        <v>58.780011677403401</v>
      </c>
      <c r="N597">
        <v>0.43454456113046502</v>
      </c>
      <c r="O597">
        <v>11.071236317961599</v>
      </c>
      <c r="P597">
        <v>47.1127829472711</v>
      </c>
      <c r="Q597">
        <v>0.106257696392135</v>
      </c>
    </row>
    <row r="598" spans="1:17" hidden="1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282</v>
      </c>
      <c r="E598">
        <v>8646.4426422399993</v>
      </c>
      <c r="F598">
        <v>388.6</v>
      </c>
      <c r="G598">
        <v>-30.200627241904801</v>
      </c>
      <c r="H598">
        <v>-9.8069552736666399</v>
      </c>
      <c r="I598">
        <v>-26.275016200222201</v>
      </c>
      <c r="J598">
        <v>-2.14855165493426</v>
      </c>
      <c r="K598">
        <v>409.65679097492301</v>
      </c>
      <c r="M598">
        <v>41.099059415206099</v>
      </c>
      <c r="N598">
        <v>0.89524998416096602</v>
      </c>
      <c r="O598">
        <v>38.510036026762698</v>
      </c>
      <c r="P598">
        <v>6.4657534246575299</v>
      </c>
    </row>
    <row r="599" spans="1:17" hidden="1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748</v>
      </c>
      <c r="E599">
        <v>8642.3479203879997</v>
      </c>
      <c r="F599">
        <v>530.64</v>
      </c>
      <c r="G599">
        <v>-12.650248531171499</v>
      </c>
      <c r="H599">
        <v>-2.3411007209472898</v>
      </c>
      <c r="I599">
        <v>-3.59429593937312</v>
      </c>
      <c r="J599">
        <v>-1.25312647586227</v>
      </c>
      <c r="K599">
        <v>523.317321602275</v>
      </c>
      <c r="L599">
        <v>499.51470711594999</v>
      </c>
      <c r="M599">
        <v>73.886051750125603</v>
      </c>
      <c r="N599">
        <v>1.6071832549630301</v>
      </c>
      <c r="O599">
        <v>4.1007085783205204</v>
      </c>
      <c r="P599">
        <v>23.6548365297229</v>
      </c>
      <c r="Q599">
        <v>-1.0545973830429E-2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-</v>
      </c>
      <c r="D600" t="s">
        <v>232</v>
      </c>
      <c r="E600">
        <v>8641.8323600000003</v>
      </c>
      <c r="F600">
        <v>7787.5</v>
      </c>
      <c r="G600">
        <v>36.154286502598303</v>
      </c>
      <c r="H600">
        <v>11.8325742524855</v>
      </c>
      <c r="I600">
        <v>2.1003950220138901</v>
      </c>
      <c r="J600">
        <v>0.52541215859618196</v>
      </c>
      <c r="K600">
        <v>7119.1822110889498</v>
      </c>
      <c r="L600">
        <v>6441.8537264017996</v>
      </c>
      <c r="M600">
        <v>75.894032150154203</v>
      </c>
      <c r="N600">
        <v>1.2947523321876</v>
      </c>
      <c r="O600">
        <v>1.4317817014446199</v>
      </c>
      <c r="P600">
        <v>76.587301587301496</v>
      </c>
      <c r="Q600">
        <v>4.6949326928715E-2</v>
      </c>
    </row>
    <row r="601" spans="1:17" hidden="1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258</v>
      </c>
      <c r="E601">
        <v>8605.8768540000001</v>
      </c>
      <c r="F601">
        <v>4295.3999999999996</v>
      </c>
      <c r="G601">
        <v>443.867530516226</v>
      </c>
      <c r="H601">
        <v>-7.39156497837629</v>
      </c>
      <c r="I601">
        <v>239.207791346943</v>
      </c>
      <c r="J601">
        <v>-3.7132710168651002</v>
      </c>
      <c r="K601">
        <v>4176.3858685969699</v>
      </c>
      <c r="L601">
        <v>2761.1425558434898</v>
      </c>
      <c r="M601">
        <v>37.545985032547698</v>
      </c>
      <c r="N601">
        <v>0.52862366118206605</v>
      </c>
      <c r="O601">
        <v>18.160124784653298</v>
      </c>
      <c r="P601">
        <v>488.24979457682798</v>
      </c>
      <c r="Q601">
        <v>0.16154518950906199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419</v>
      </c>
      <c r="E602">
        <v>8599.2574676700006</v>
      </c>
      <c r="F602">
        <v>389.65</v>
      </c>
      <c r="G602">
        <v>201.830889591068</v>
      </c>
      <c r="H602">
        <v>31.8622155843372</v>
      </c>
      <c r="I602">
        <v>77.569667596711795</v>
      </c>
      <c r="J602">
        <v>-10.069076264062501</v>
      </c>
      <c r="K602">
        <v>324.75370876448898</v>
      </c>
      <c r="L602">
        <v>245.899924665236</v>
      </c>
      <c r="M602">
        <v>58.2845023797652</v>
      </c>
      <c r="N602">
        <v>1.94931077550287</v>
      </c>
      <c r="O602">
        <v>11.1253689208263</v>
      </c>
      <c r="P602">
        <v>245.43439716312</v>
      </c>
      <c r="Q602">
        <v>0.17721236333965901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124</v>
      </c>
      <c r="E603">
        <v>8599.1509298750007</v>
      </c>
      <c r="F603">
        <v>2679.65</v>
      </c>
      <c r="G603">
        <v>-40.964283808642101</v>
      </c>
      <c r="H603">
        <v>-8.0275916217310392</v>
      </c>
      <c r="I603">
        <v>-10.6675397406317</v>
      </c>
      <c r="J603">
        <v>-5.9060805371339002</v>
      </c>
      <c r="K603">
        <v>2760.4057598868199</v>
      </c>
      <c r="L603">
        <v>2711.5969346545799</v>
      </c>
      <c r="M603">
        <v>33.3585987044153</v>
      </c>
      <c r="N603">
        <v>0.67480793900036995</v>
      </c>
      <c r="O603">
        <v>30.614072733379299</v>
      </c>
      <c r="P603">
        <v>14.076202639421</v>
      </c>
      <c r="Q603">
        <v>8.8469069987700004E-4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206</v>
      </c>
      <c r="E604">
        <v>8598.0546599999998</v>
      </c>
      <c r="F604">
        <v>562.75</v>
      </c>
      <c r="G604">
        <v>9.1560280731326102</v>
      </c>
      <c r="H604">
        <v>-4.4501638528707002</v>
      </c>
      <c r="I604">
        <v>3.4114398899829301</v>
      </c>
      <c r="J604">
        <v>-4.1092900260576899</v>
      </c>
      <c r="K604">
        <v>584.15982636073295</v>
      </c>
      <c r="L604">
        <v>548.64632301125005</v>
      </c>
      <c r="M604">
        <v>46.960828626682698</v>
      </c>
      <c r="N604">
        <v>0.56907476677964497</v>
      </c>
      <c r="O604">
        <v>25.775211017325599</v>
      </c>
      <c r="P604">
        <v>39.2945544554455</v>
      </c>
      <c r="Q604">
        <v>6.1028851074976999E-2</v>
      </c>
    </row>
    <row r="605" spans="1:17" hidden="1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279</v>
      </c>
      <c r="E605">
        <v>8575.1910917999994</v>
      </c>
      <c r="F605">
        <v>510.2</v>
      </c>
      <c r="G605">
        <v>133.58433644762999</v>
      </c>
      <c r="H605">
        <v>-9.5183479242520495</v>
      </c>
      <c r="I605">
        <v>105.818465741837</v>
      </c>
      <c r="J605">
        <v>-2.7977957962077702</v>
      </c>
      <c r="K605">
        <v>474.78285357242697</v>
      </c>
      <c r="L605">
        <v>341.39181163211902</v>
      </c>
      <c r="M605">
        <v>41.945482958150897</v>
      </c>
      <c r="N605">
        <v>0.23116123621554599</v>
      </c>
      <c r="O605">
        <v>14.464915719325701</v>
      </c>
      <c r="P605">
        <v>188.819699971695</v>
      </c>
      <c r="Q605">
        <v>7.0686369431886997E-2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81</v>
      </c>
      <c r="E606">
        <v>8569.9203099749993</v>
      </c>
      <c r="F606">
        <v>290.25</v>
      </c>
      <c r="G606">
        <v>-69.958498090942399</v>
      </c>
      <c r="H606">
        <v>-5.77470443882049</v>
      </c>
      <c r="I606">
        <v>-18.505661780739601</v>
      </c>
      <c r="J606">
        <v>-2.4816351218628001</v>
      </c>
      <c r="K606">
        <v>296.12166477343499</v>
      </c>
      <c r="L606">
        <v>336.537127052534</v>
      </c>
      <c r="M606">
        <v>41.350720155073297</v>
      </c>
      <c r="N606">
        <v>0.35750146495539198</v>
      </c>
      <c r="O606">
        <v>83.634797588285906</v>
      </c>
      <c r="P606">
        <v>11.2068965517241</v>
      </c>
      <c r="Q606">
        <v>-9.0033001169183002E-2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282</v>
      </c>
      <c r="E607">
        <v>8568.9169889700006</v>
      </c>
      <c r="F607">
        <v>425.1</v>
      </c>
      <c r="G607">
        <v>-20.499699857871502</v>
      </c>
      <c r="H607">
        <v>-5.5726798764324696</v>
      </c>
      <c r="I607">
        <v>-4.3472353994597901</v>
      </c>
      <c r="J607">
        <v>-1.03971522396009</v>
      </c>
      <c r="K607">
        <v>426.28314453873401</v>
      </c>
      <c r="L607">
        <v>410.55084595451899</v>
      </c>
      <c r="M607">
        <v>52.827951003381401</v>
      </c>
      <c r="N607">
        <v>0.82458482644512998</v>
      </c>
      <c r="O607">
        <v>18.7955775111738</v>
      </c>
      <c r="P607">
        <v>22.242990654205599</v>
      </c>
      <c r="Q607">
        <v>6.0328933393854998E-2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-</v>
      </c>
      <c r="D608" t="s">
        <v>1346</v>
      </c>
      <c r="E608">
        <v>8536.5690994199995</v>
      </c>
      <c r="F608">
        <v>1372.65</v>
      </c>
      <c r="G608">
        <v>169.20897464943499</v>
      </c>
      <c r="H608">
        <v>4.3213674544118996</v>
      </c>
      <c r="I608">
        <v>83.976192129963906</v>
      </c>
      <c r="J608">
        <v>5.9203907464846903</v>
      </c>
      <c r="K608">
        <v>1279.2230316283899</v>
      </c>
      <c r="L608">
        <v>987.87765049014399</v>
      </c>
      <c r="M608">
        <v>68.762371753357598</v>
      </c>
      <c r="N608">
        <v>0.69811285843818605</v>
      </c>
      <c r="O608">
        <v>3.8137908425308602</v>
      </c>
      <c r="P608">
        <v>215.22562866000601</v>
      </c>
      <c r="Q608">
        <v>0.16189181507375999</v>
      </c>
    </row>
    <row r="609" spans="1:17" hidden="1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258</v>
      </c>
      <c r="E609">
        <v>8517.0224982</v>
      </c>
      <c r="F609">
        <v>1313.8</v>
      </c>
      <c r="G609">
        <v>86.655709831333596</v>
      </c>
      <c r="H609">
        <v>1.7343822754765501</v>
      </c>
      <c r="I609">
        <v>85.965717575130796</v>
      </c>
      <c r="J609">
        <v>2.9745588175154398</v>
      </c>
      <c r="K609">
        <v>1279.8225986482701</v>
      </c>
      <c r="L609">
        <v>1033.96618411127</v>
      </c>
      <c r="M609">
        <v>59.590578000746</v>
      </c>
      <c r="N609">
        <v>1.0192557903956501</v>
      </c>
      <c r="O609">
        <v>10.728421373116101</v>
      </c>
      <c r="P609">
        <v>142.82413824969899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116</v>
      </c>
      <c r="E610">
        <v>8471.0896289499997</v>
      </c>
      <c r="F610">
        <v>709.15</v>
      </c>
      <c r="G610">
        <v>-38.282941304803103</v>
      </c>
      <c r="H610">
        <v>7.4628995295968101</v>
      </c>
      <c r="I610">
        <v>-8.6647838874310992</v>
      </c>
      <c r="J610">
        <v>-1.3718475347361101</v>
      </c>
      <c r="K610">
        <v>681.51408739660906</v>
      </c>
      <c r="L610">
        <v>702.50920872812299</v>
      </c>
      <c r="M610">
        <v>58.054960824251701</v>
      </c>
      <c r="N610">
        <v>0.86134319450383701</v>
      </c>
      <c r="O610">
        <v>19.720792498061002</v>
      </c>
      <c r="P610">
        <v>18.468092215168699</v>
      </c>
      <c r="Q610">
        <v>-9.3311828870576999E-2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471</v>
      </c>
      <c r="E611">
        <v>8461.6643635199998</v>
      </c>
      <c r="F611">
        <v>770.4</v>
      </c>
      <c r="G611">
        <v>-47.544520357339103</v>
      </c>
      <c r="H611">
        <v>-5.4567562204020099</v>
      </c>
      <c r="I611">
        <v>-31.088397793419901</v>
      </c>
      <c r="J611">
        <v>-1.8919747163455101</v>
      </c>
      <c r="K611">
        <v>780.39716839497498</v>
      </c>
      <c r="L611">
        <v>835.51547388594201</v>
      </c>
      <c r="M611">
        <v>45.475950387481298</v>
      </c>
      <c r="N611">
        <v>0.34080096112832797</v>
      </c>
      <c r="O611">
        <v>43.600726895119401</v>
      </c>
      <c r="P611">
        <v>6.9405885619100403</v>
      </c>
      <c r="Q611">
        <v>-2.8974117083954001E-2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216</v>
      </c>
      <c r="E612">
        <v>8445.8150859300004</v>
      </c>
      <c r="F612">
        <v>213.45</v>
      </c>
      <c r="G612">
        <v>-4.1033925627977696</v>
      </c>
      <c r="H612">
        <v>-12.608727759653499</v>
      </c>
      <c r="I612">
        <v>-15.5542204312853</v>
      </c>
      <c r="J612">
        <v>-1.4976254059065</v>
      </c>
      <c r="K612">
        <v>207.80331814795201</v>
      </c>
      <c r="L612">
        <v>199.69449934348901</v>
      </c>
      <c r="M612">
        <v>51.406370125814803</v>
      </c>
      <c r="N612">
        <v>0.89811344171222596</v>
      </c>
      <c r="O612">
        <v>44.296088076832902</v>
      </c>
      <c r="P612">
        <v>47.767393561786101</v>
      </c>
      <c r="Q612">
        <v>8.0957933245905001E-2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24</v>
      </c>
      <c r="E613">
        <v>8430.0031896839992</v>
      </c>
      <c r="F613">
        <v>223.24</v>
      </c>
      <c r="G613">
        <v>-28.208914747828398</v>
      </c>
      <c r="H613">
        <v>-4.2479872014876099</v>
      </c>
      <c r="I613">
        <v>-17.6936718733491</v>
      </c>
      <c r="J613">
        <v>-0.49211663017419599</v>
      </c>
      <c r="K613">
        <v>223.754859535392</v>
      </c>
      <c r="L613">
        <v>222.26994773638799</v>
      </c>
      <c r="M613">
        <v>49.551027795076003</v>
      </c>
      <c r="N613">
        <v>1.3008266299778699</v>
      </c>
      <c r="O613">
        <v>28.359612972585499</v>
      </c>
      <c r="P613">
        <v>16.2708333333333</v>
      </c>
      <c r="Q613">
        <v>0.117155136045794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78</v>
      </c>
      <c r="E614">
        <v>8421.9073490289993</v>
      </c>
      <c r="F614">
        <v>208.37</v>
      </c>
      <c r="G614">
        <v>3.56996830050036</v>
      </c>
      <c r="H614">
        <v>5.6928928465814597</v>
      </c>
      <c r="I614">
        <v>-10.4138974953734</v>
      </c>
      <c r="J614">
        <v>-6.5361104746488001</v>
      </c>
      <c r="K614">
        <v>215.187001018448</v>
      </c>
      <c r="L614">
        <v>202.199911629317</v>
      </c>
      <c r="M614">
        <v>31.627970591467299</v>
      </c>
      <c r="N614">
        <v>0.608186007897769</v>
      </c>
      <c r="O614">
        <v>22.858376925660998</v>
      </c>
      <c r="P614">
        <v>41.748299319727899</v>
      </c>
      <c r="Q614">
        <v>7.1127311355752995E-2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144</v>
      </c>
      <c r="E615">
        <v>8413.3156781399994</v>
      </c>
      <c r="F615">
        <v>542.04999999999995</v>
      </c>
      <c r="G615">
        <v>-31.396458104105601</v>
      </c>
      <c r="H615">
        <v>-6.6501438244302999</v>
      </c>
      <c r="I615">
        <v>-15.967721657581899</v>
      </c>
      <c r="J615">
        <v>-3.51405658639109</v>
      </c>
      <c r="K615">
        <v>580.16504183176005</v>
      </c>
      <c r="L615">
        <v>573.33439772856104</v>
      </c>
      <c r="M615">
        <v>30.988991215820899</v>
      </c>
      <c r="N615">
        <v>0.68586390411380704</v>
      </c>
      <c r="O615">
        <v>25.2282999723272</v>
      </c>
      <c r="P615">
        <v>14.115789473684099</v>
      </c>
      <c r="Q615">
        <v>7.4623719923108997E-2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21</v>
      </c>
      <c r="E616">
        <v>8381.9301677999993</v>
      </c>
      <c r="F616">
        <v>2715.3</v>
      </c>
      <c r="G616">
        <v>-13.836031854280799</v>
      </c>
      <c r="H616">
        <v>-6.49042708004876</v>
      </c>
      <c r="I616">
        <v>-13.286964365345399</v>
      </c>
      <c r="J616">
        <v>-8.0435556174870708</v>
      </c>
      <c r="K616">
        <v>2798.7231099526998</v>
      </c>
      <c r="L616">
        <v>2652.48265563939</v>
      </c>
      <c r="M616">
        <v>38.5769234893461</v>
      </c>
      <c r="N616">
        <v>1.83861247945569</v>
      </c>
      <c r="O616">
        <v>15.8251390269951</v>
      </c>
      <c r="P616">
        <v>29.112479494068101</v>
      </c>
      <c r="Q616">
        <v>-2.741777002161E-2</v>
      </c>
    </row>
    <row r="617" spans="1:17" hidden="1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748</v>
      </c>
      <c r="E617">
        <v>8375.5088797930002</v>
      </c>
      <c r="F617">
        <v>266.91000000000003</v>
      </c>
      <c r="G617">
        <v>1.1742371835983501</v>
      </c>
      <c r="H617">
        <v>-1.74126668842816</v>
      </c>
      <c r="I617">
        <v>0.61428304800841105</v>
      </c>
      <c r="J617">
        <v>-2.2421428923035802</v>
      </c>
      <c r="K617">
        <v>258.799100453233</v>
      </c>
      <c r="L617">
        <v>239.778989646485</v>
      </c>
      <c r="M617">
        <v>59.785019392106697</v>
      </c>
      <c r="N617">
        <v>0.967257250164129</v>
      </c>
      <c r="O617">
        <v>1.5885504477164401</v>
      </c>
      <c r="P617">
        <v>35.5561198577958</v>
      </c>
      <c r="Q617">
        <v>1.1816369177710001E-3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1367</v>
      </c>
      <c r="E618">
        <v>8369.7008711939998</v>
      </c>
      <c r="F618">
        <v>1230.3900000000001</v>
      </c>
      <c r="K618">
        <v>1221.0284065276701</v>
      </c>
      <c r="L618">
        <v>1201.49851616978</v>
      </c>
      <c r="M618">
        <v>68.273684852772604</v>
      </c>
      <c r="N618">
        <v>1</v>
      </c>
      <c r="Q618">
        <v>-6.1080809493942997E-2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144</v>
      </c>
      <c r="E619">
        <v>8322.625895485</v>
      </c>
      <c r="F619">
        <v>568.15</v>
      </c>
      <c r="G619">
        <v>19.518255082437101</v>
      </c>
      <c r="H619">
        <v>-7.4840637591732104</v>
      </c>
      <c r="I619">
        <v>19.060225075591301</v>
      </c>
      <c r="J619">
        <v>-4.2658975855644501</v>
      </c>
      <c r="K619">
        <v>572.27771799206505</v>
      </c>
      <c r="L619">
        <v>504.17554415490901</v>
      </c>
      <c r="M619">
        <v>44.101373500148</v>
      </c>
      <c r="N619">
        <v>0.56596233390414696</v>
      </c>
      <c r="O619">
        <v>23.0308897298248</v>
      </c>
      <c r="P619">
        <v>50.145348837209298</v>
      </c>
      <c r="Q619">
        <v>1.9337259350209999E-2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1372</v>
      </c>
      <c r="E620">
        <v>8321.3233363700001</v>
      </c>
      <c r="F620">
        <v>2056.4499999999998</v>
      </c>
      <c r="G620">
        <v>105.90586892408599</v>
      </c>
      <c r="H620">
        <v>5.4951584730018004</v>
      </c>
      <c r="I620">
        <v>86.959672085713706</v>
      </c>
      <c r="J620">
        <v>0.76346574745661699</v>
      </c>
      <c r="K620">
        <v>1826.34972676244</v>
      </c>
      <c r="L620">
        <v>1370.1576473125001</v>
      </c>
      <c r="M620">
        <v>54.595248073996899</v>
      </c>
      <c r="N620">
        <v>0.65026498532974197</v>
      </c>
      <c r="O620">
        <v>8.1961632911084799</v>
      </c>
      <c r="P620">
        <v>165.34838709677399</v>
      </c>
    </row>
    <row r="621" spans="1:17" x14ac:dyDescent="0.3">
      <c r="A621" t="s">
        <v>1373</v>
      </c>
      <c r="B621" t="s">
        <v>1374</v>
      </c>
      <c r="C621" t="str">
        <f>IFERROR(VLOOKUP(Table1[[#This Row],[Ticker]],[1]!Table1[[Symbol]:[Industry]],2,FALSE),"-")</f>
        <v>-</v>
      </c>
      <c r="D621" t="s">
        <v>57</v>
      </c>
      <c r="E621">
        <v>8312.9238712799997</v>
      </c>
      <c r="F621">
        <v>15.48</v>
      </c>
      <c r="G621">
        <v>100.659383013754</v>
      </c>
      <c r="H621">
        <v>-6.4299149704253598</v>
      </c>
      <c r="I621">
        <v>62.239494702121704</v>
      </c>
      <c r="J621">
        <v>-2.9340846411836301</v>
      </c>
      <c r="K621">
        <v>15.846391045863401</v>
      </c>
      <c r="L621">
        <v>12.931932004360799</v>
      </c>
      <c r="M621">
        <v>44.072157110713597</v>
      </c>
      <c r="N621">
        <v>0.41727413605889102</v>
      </c>
      <c r="O621">
        <v>36.304909560723502</v>
      </c>
      <c r="P621">
        <v>147.67999999999901</v>
      </c>
      <c r="Q621">
        <v>0.10777830161761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Row],[Ticker]],[1]!Table1[[Symbol]:[Industry]],2,FALSE),"-")</f>
        <v>-</v>
      </c>
      <c r="D622" t="s">
        <v>335</v>
      </c>
      <c r="E622">
        <v>8306.7257715800006</v>
      </c>
      <c r="F622">
        <v>215.9</v>
      </c>
      <c r="G622">
        <v>35.465296349743099</v>
      </c>
      <c r="H622">
        <v>-8.3641987645881901</v>
      </c>
      <c r="I622">
        <v>-0.42543150725759998</v>
      </c>
      <c r="J622">
        <v>-2.6040383088944399</v>
      </c>
      <c r="K622">
        <v>220.874310078859</v>
      </c>
      <c r="L622">
        <v>204.83130874486301</v>
      </c>
      <c r="M622">
        <v>44.4781058527198</v>
      </c>
      <c r="N622">
        <v>1.14734242841439</v>
      </c>
      <c r="O622">
        <v>21.352477999073599</v>
      </c>
      <c r="P622">
        <v>73.413654618473799</v>
      </c>
    </row>
    <row r="623" spans="1:17" hidden="1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46</v>
      </c>
      <c r="E623">
        <v>8285.1630050000003</v>
      </c>
      <c r="F623">
        <v>789.5</v>
      </c>
      <c r="G623">
        <v>290.73719191509201</v>
      </c>
      <c r="H623">
        <v>38.277144403113603</v>
      </c>
      <c r="I623">
        <v>304.05527151789801</v>
      </c>
      <c r="J623">
        <v>4.5259228948695203</v>
      </c>
      <c r="K623">
        <v>604.517562706989</v>
      </c>
      <c r="L623">
        <v>380.53751218955802</v>
      </c>
      <c r="M623">
        <v>56.1333103449834</v>
      </c>
      <c r="N623">
        <v>0.67440571807480398</v>
      </c>
      <c r="O623">
        <v>9.7530082330588908</v>
      </c>
      <c r="P623">
        <v>410.83791653186597</v>
      </c>
    </row>
    <row r="624" spans="1:17" hidden="1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258</v>
      </c>
      <c r="E624">
        <v>8279.1806731550005</v>
      </c>
      <c r="F624">
        <v>3605.65</v>
      </c>
      <c r="G624">
        <v>51.7177488178855</v>
      </c>
      <c r="H624">
        <v>0.72213827477438397</v>
      </c>
      <c r="I624">
        <v>99.191257444368006</v>
      </c>
      <c r="J624">
        <v>2.16810436888903E-2</v>
      </c>
      <c r="K624">
        <v>3288.6949913633398</v>
      </c>
      <c r="L624">
        <v>2646.86874773107</v>
      </c>
      <c r="M624">
        <v>61.1469404304477</v>
      </c>
      <c r="N624">
        <v>0.47525222793604799</v>
      </c>
      <c r="O624">
        <v>9.0788068725472506</v>
      </c>
      <c r="P624">
        <v>135.27895595432301</v>
      </c>
      <c r="Q624">
        <v>0.145159994960468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Row],[Ticker]],[1]!Table1[[Symbol]:[Industry]],2,FALSE),"-")</f>
        <v>-</v>
      </c>
      <c r="D625" t="s">
        <v>135</v>
      </c>
      <c r="E625">
        <v>8235.5081313749997</v>
      </c>
      <c r="F625">
        <v>463.75</v>
      </c>
      <c r="G625">
        <v>-39.172868008222501</v>
      </c>
      <c r="H625">
        <v>-3.8365287423602599</v>
      </c>
      <c r="I625">
        <v>-19.887998633662701</v>
      </c>
      <c r="J625">
        <v>-5.5625694173608498</v>
      </c>
      <c r="K625">
        <v>447.17766710823503</v>
      </c>
      <c r="L625">
        <v>476.666927216087</v>
      </c>
      <c r="M625">
        <v>72.997016560990701</v>
      </c>
      <c r="N625">
        <v>0.77508247694327104</v>
      </c>
      <c r="O625">
        <v>52.064690026954104</v>
      </c>
      <c r="P625">
        <v>20.11137011137</v>
      </c>
      <c r="Q625">
        <v>4.0685034396090003E-2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144</v>
      </c>
      <c r="E626">
        <v>8195.1046360559994</v>
      </c>
      <c r="F626">
        <v>128.88</v>
      </c>
      <c r="G626">
        <v>47.292243054322</v>
      </c>
      <c r="H626">
        <v>-1.7846765370602899</v>
      </c>
      <c r="I626">
        <v>3.70745297335875</v>
      </c>
      <c r="J626">
        <v>-6.5497453381400597</v>
      </c>
      <c r="K626">
        <v>133.47672390823499</v>
      </c>
      <c r="L626">
        <v>120.798054551671</v>
      </c>
      <c r="M626">
        <v>44.699456665524501</v>
      </c>
      <c r="N626">
        <v>0.49870262706419499</v>
      </c>
      <c r="O626">
        <v>27.5294847920546</v>
      </c>
      <c r="P626">
        <v>86.782608695652101</v>
      </c>
      <c r="Q626">
        <v>2.430059230504E-3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615</v>
      </c>
      <c r="E627">
        <v>8187.7841241599999</v>
      </c>
      <c r="F627">
        <v>47.76</v>
      </c>
      <c r="G627">
        <v>-18.688356081884098</v>
      </c>
      <c r="H627">
        <v>-2.27937733601676</v>
      </c>
      <c r="I627">
        <v>-15.5997810118972</v>
      </c>
      <c r="J627">
        <v>-5.4408716942815598</v>
      </c>
      <c r="K627">
        <v>46.941320801827104</v>
      </c>
      <c r="L627">
        <v>46.7255005735894</v>
      </c>
      <c r="M627">
        <v>42.893661434445001</v>
      </c>
      <c r="N627">
        <v>1.6829359978634</v>
      </c>
      <c r="O627">
        <v>43.844221105527602</v>
      </c>
      <c r="P627">
        <v>23.5705045278137</v>
      </c>
      <c r="Q627">
        <v>2.5118265413501002E-2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1389</v>
      </c>
      <c r="E628">
        <v>8186.5533177500001</v>
      </c>
      <c r="F628">
        <v>665.95</v>
      </c>
      <c r="G628">
        <v>-2.5924203694092101</v>
      </c>
      <c r="H628">
        <v>-4.8930119988918701</v>
      </c>
      <c r="I628">
        <v>31.861435261562299</v>
      </c>
      <c r="J628">
        <v>-0.81875441195242404</v>
      </c>
      <c r="K628">
        <v>655.57940632529301</v>
      </c>
      <c r="L628">
        <v>575.658145672827</v>
      </c>
      <c r="M628">
        <v>45.6428752377088</v>
      </c>
      <c r="N628">
        <v>0.52204404427904705</v>
      </c>
      <c r="O628">
        <v>15.384037840678699</v>
      </c>
      <c r="P628">
        <v>63.644182331981803</v>
      </c>
      <c r="Q628">
        <v>0.13983468824988701</v>
      </c>
    </row>
    <row r="629" spans="1:17" x14ac:dyDescent="0.3">
      <c r="A629" t="s">
        <v>1390</v>
      </c>
      <c r="B629" t="s">
        <v>1391</v>
      </c>
      <c r="C629" t="str">
        <f>IFERROR(VLOOKUP(Table1[[#This Row],[Ticker]],[1]!Table1[[Symbol]:[Industry]],2,FALSE),"-")</f>
        <v>-</v>
      </c>
      <c r="D629" t="s">
        <v>24</v>
      </c>
      <c r="E629">
        <v>8156.454952731</v>
      </c>
      <c r="F629">
        <v>42.17</v>
      </c>
      <c r="G629">
        <v>-39.949492115244801</v>
      </c>
      <c r="H629">
        <v>-4.2082367147220001</v>
      </c>
      <c r="I629">
        <v>-27.958214093147902</v>
      </c>
      <c r="J629">
        <v>-5.7529661024310199</v>
      </c>
      <c r="K629">
        <v>44.2264584284246</v>
      </c>
      <c r="L629">
        <v>47.5289714705794</v>
      </c>
      <c r="M629">
        <v>30.883355683468299</v>
      </c>
      <c r="N629">
        <v>0.52029722338455597</v>
      </c>
      <c r="O629">
        <v>49.395304718994502</v>
      </c>
      <c r="P629">
        <v>5.4250000000000096</v>
      </c>
      <c r="Q629">
        <v>7.4480867234301001E-2</v>
      </c>
    </row>
    <row r="630" spans="1:17" x14ac:dyDescent="0.3">
      <c r="A630" t="s">
        <v>1392</v>
      </c>
      <c r="B630" t="s">
        <v>1393</v>
      </c>
      <c r="C630" t="str">
        <f>IFERROR(VLOOKUP(Table1[[#This Row],[Ticker]],[1]!Table1[[Symbol]:[Industry]],2,FALSE),"-")</f>
        <v>-</v>
      </c>
      <c r="D630" t="s">
        <v>46</v>
      </c>
      <c r="E630">
        <v>8148.7440470399997</v>
      </c>
      <c r="F630">
        <v>474.35</v>
      </c>
      <c r="G630">
        <v>81.931064555782896</v>
      </c>
      <c r="H630">
        <v>-19.413545493440701</v>
      </c>
      <c r="I630">
        <v>39.742434840896301</v>
      </c>
      <c r="J630">
        <v>-14.487027709549499</v>
      </c>
      <c r="K630">
        <v>510.94611938572803</v>
      </c>
      <c r="L630">
        <v>405.62763203061797</v>
      </c>
      <c r="M630">
        <v>17.160204018938501</v>
      </c>
      <c r="N630">
        <v>0.41162905733550298</v>
      </c>
      <c r="O630">
        <v>24.370190787393199</v>
      </c>
      <c r="P630">
        <v>152.313829787234</v>
      </c>
      <c r="Q630">
        <v>0.20933960358867501</v>
      </c>
    </row>
    <row r="631" spans="1:17" x14ac:dyDescent="0.3">
      <c r="A631" t="s">
        <v>1394</v>
      </c>
      <c r="B631" t="s">
        <v>1395</v>
      </c>
      <c r="C631" t="str">
        <f>IFERROR(VLOOKUP(Table1[[#This Row],[Ticker]],[1]!Table1[[Symbol]:[Industry]],2,FALSE),"-")</f>
        <v>-</v>
      </c>
      <c r="D631" t="s">
        <v>633</v>
      </c>
      <c r="E631">
        <v>8143.9944607999996</v>
      </c>
      <c r="F631">
        <v>411.2</v>
      </c>
      <c r="G631">
        <v>47.582479146709403</v>
      </c>
      <c r="H631">
        <v>-0.37875941634631199</v>
      </c>
      <c r="I631">
        <v>17.306673899735699</v>
      </c>
      <c r="J631">
        <v>-4.7946440972894697</v>
      </c>
      <c r="K631">
        <v>398.59336934960697</v>
      </c>
      <c r="L631">
        <v>349.13670682011099</v>
      </c>
      <c r="M631">
        <v>50.9725973735042</v>
      </c>
      <c r="N631">
        <v>0.69264628266245098</v>
      </c>
      <c r="O631">
        <v>9.5938715953307394</v>
      </c>
      <c r="P631">
        <v>91.078066914498095</v>
      </c>
      <c r="Q631">
        <v>4.1640925809104001E-2</v>
      </c>
    </row>
    <row r="632" spans="1:17" hidden="1" x14ac:dyDescent="0.3">
      <c r="A632" t="s">
        <v>1396</v>
      </c>
      <c r="B632" t="s">
        <v>1397</v>
      </c>
      <c r="C632" t="str">
        <f>IFERROR(VLOOKUP(Table1[[#This Row],[Ticker]],[1]!Table1[[Symbol]:[Industry]],2,FALSE),"-")</f>
        <v>-</v>
      </c>
      <c r="D632" t="s">
        <v>553</v>
      </c>
      <c r="E632">
        <v>8127.2634619749997</v>
      </c>
      <c r="F632">
        <v>757.75</v>
      </c>
      <c r="G632">
        <v>12.125597551707999</v>
      </c>
      <c r="H632">
        <v>-3.0612603698682999</v>
      </c>
      <c r="I632">
        <v>16.988219121938499</v>
      </c>
      <c r="J632">
        <v>-2.2495200899597401</v>
      </c>
      <c r="K632">
        <v>729.96612775855203</v>
      </c>
      <c r="M632">
        <v>53.748914887428199</v>
      </c>
      <c r="N632">
        <v>0.76723541108587201</v>
      </c>
      <c r="O632">
        <v>4.8630814912569997</v>
      </c>
      <c r="P632">
        <v>45.959741885774797</v>
      </c>
    </row>
    <row r="633" spans="1:17" x14ac:dyDescent="0.3">
      <c r="A633" t="s">
        <v>1398</v>
      </c>
      <c r="B633" t="s">
        <v>1399</v>
      </c>
      <c r="C633" t="str">
        <f>IFERROR(VLOOKUP(Table1[[#This Row],[Ticker]],[1]!Table1[[Symbol]:[Industry]],2,FALSE),"-")</f>
        <v>-</v>
      </c>
      <c r="D633" t="s">
        <v>46</v>
      </c>
      <c r="E633">
        <v>8092.2675699949996</v>
      </c>
      <c r="F633">
        <v>553.45000000000005</v>
      </c>
      <c r="G633">
        <v>55.819921217474899</v>
      </c>
      <c r="H633">
        <v>-1.13284968753417</v>
      </c>
      <c r="I633">
        <v>18.4817887022954</v>
      </c>
      <c r="J633">
        <v>-0.58906888618495201</v>
      </c>
      <c r="K633">
        <v>529.82450726213597</v>
      </c>
      <c r="L633">
        <v>457.85663744933601</v>
      </c>
      <c r="M633">
        <v>52.953544339797801</v>
      </c>
      <c r="N633">
        <v>0.584682891413283</v>
      </c>
      <c r="O633">
        <v>6.2426596801879102</v>
      </c>
      <c r="P633">
        <v>93.344978165938798</v>
      </c>
      <c r="Q633">
        <v>1.238134760429E-3</v>
      </c>
    </row>
    <row r="634" spans="1:17" x14ac:dyDescent="0.3">
      <c r="A634" t="s">
        <v>1400</v>
      </c>
      <c r="B634" t="s">
        <v>1401</v>
      </c>
      <c r="C634" t="str">
        <f>IFERROR(VLOOKUP(Table1[[#This Row],[Ticker]],[1]!Table1[[Symbol]:[Industry]],2,FALSE),"-")</f>
        <v>-</v>
      </c>
      <c r="D634" t="s">
        <v>206</v>
      </c>
      <c r="E634">
        <v>8066.8096223599996</v>
      </c>
      <c r="F634">
        <v>1493.9</v>
      </c>
      <c r="G634">
        <v>32.463706408177501</v>
      </c>
      <c r="H634">
        <v>1.54372735712403</v>
      </c>
      <c r="I634">
        <v>42.392038684647503</v>
      </c>
      <c r="J634">
        <v>2.49294328247441</v>
      </c>
      <c r="K634">
        <v>1398.7892023473901</v>
      </c>
      <c r="L634">
        <v>1174.9620361577499</v>
      </c>
      <c r="M634">
        <v>64.171531938286805</v>
      </c>
      <c r="N634">
        <v>0.767633758523248</v>
      </c>
      <c r="O634">
        <v>3.7552714371778402</v>
      </c>
      <c r="P634">
        <v>82.071907373552705</v>
      </c>
      <c r="Q634">
        <v>6.5654377683318998E-2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Row],[Ticker]],[1]!Table1[[Symbol]:[Industry]],2,FALSE),"-")</f>
        <v>-</v>
      </c>
      <c r="D635" t="s">
        <v>81</v>
      </c>
      <c r="E635">
        <v>8064.2251308449904</v>
      </c>
      <c r="F635">
        <v>3294.15</v>
      </c>
      <c r="G635">
        <v>76.461664893680094</v>
      </c>
      <c r="H635">
        <v>0.40003198444606602</v>
      </c>
      <c r="I635">
        <v>5.5734944158250297</v>
      </c>
      <c r="J635">
        <v>-2.7171162892181902</v>
      </c>
      <c r="K635">
        <v>3105.3867547395998</v>
      </c>
      <c r="L635">
        <v>2588.9729270818698</v>
      </c>
      <c r="M635">
        <v>50.849394058412997</v>
      </c>
      <c r="N635">
        <v>0.77681122598346197</v>
      </c>
      <c r="O635">
        <v>6.4902933989041003</v>
      </c>
      <c r="P635">
        <v>112.381934818348</v>
      </c>
      <c r="Q635">
        <v>0.19132419856139099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Row],[Ticker]],[1]!Table1[[Symbol]:[Industry]],2,FALSE),"-")</f>
        <v>-</v>
      </c>
      <c r="D636" t="s">
        <v>1406</v>
      </c>
      <c r="E636">
        <v>8008.1604789049998</v>
      </c>
      <c r="F636">
        <v>393.55</v>
      </c>
      <c r="G636">
        <v>50.446949979223703</v>
      </c>
      <c r="H636">
        <v>-14.627737991754399</v>
      </c>
      <c r="I636">
        <v>27.5395892971571</v>
      </c>
      <c r="J636">
        <v>-0.753232564993496</v>
      </c>
      <c r="K636">
        <v>432.45494076634998</v>
      </c>
      <c r="L636">
        <v>389.02945800599701</v>
      </c>
      <c r="M636">
        <v>43.423257488227001</v>
      </c>
      <c r="N636">
        <v>0.558495169726684</v>
      </c>
      <c r="O636">
        <v>49.409223732689597</v>
      </c>
      <c r="P636">
        <v>90.074861144650995</v>
      </c>
      <c r="Q636">
        <v>8.9294687856284999E-2</v>
      </c>
    </row>
    <row r="637" spans="1:17" x14ac:dyDescent="0.3">
      <c r="A637" t="s">
        <v>1407</v>
      </c>
      <c r="B637" t="s">
        <v>1408</v>
      </c>
      <c r="C637" t="str">
        <f>IFERROR(VLOOKUP(Table1[[#This Row],[Ticker]],[1]!Table1[[Symbol]:[Industry]],2,FALSE),"-")</f>
        <v>-</v>
      </c>
      <c r="D637" t="s">
        <v>141</v>
      </c>
      <c r="E637">
        <v>7966.4477267699904</v>
      </c>
      <c r="F637">
        <v>487.2</v>
      </c>
      <c r="G637">
        <v>70.179463000422999</v>
      </c>
      <c r="H637">
        <v>-15.6611955178349</v>
      </c>
      <c r="I637">
        <v>19.883035371978199</v>
      </c>
      <c r="J637">
        <v>-0.61956230620555597</v>
      </c>
      <c r="K637">
        <v>515.75089819240395</v>
      </c>
      <c r="L637">
        <v>462.88609311771</v>
      </c>
      <c r="M637">
        <v>48.317481499767403</v>
      </c>
      <c r="N637">
        <v>0.65887492117789304</v>
      </c>
      <c r="O637">
        <v>30.295566502463</v>
      </c>
      <c r="P637">
        <v>104.47677672076099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Row],[Ticker]],[1]!Table1[[Symbol]:[Industry]],2,FALSE),"-")</f>
        <v>-</v>
      </c>
      <c r="D638" t="s">
        <v>1411</v>
      </c>
      <c r="E638">
        <v>7922.1783500109996</v>
      </c>
      <c r="F638">
        <v>248.81</v>
      </c>
      <c r="G638">
        <v>-1.67415276772043</v>
      </c>
      <c r="H638">
        <v>11.572932058285801</v>
      </c>
      <c r="I638">
        <v>16.6315297422322</v>
      </c>
      <c r="J638">
        <v>-2.5631513007042801</v>
      </c>
      <c r="K638">
        <v>234.980101729495</v>
      </c>
      <c r="L638">
        <v>208.926129779473</v>
      </c>
      <c r="M638">
        <v>45.186119247107897</v>
      </c>
      <c r="N638">
        <v>1.1081886079972501</v>
      </c>
      <c r="O638">
        <v>8.1146256179413996</v>
      </c>
      <c r="P638">
        <v>46.704009433962199</v>
      </c>
      <c r="Q638">
        <v>-2.2839256395886999E-2</v>
      </c>
    </row>
    <row r="639" spans="1:17" x14ac:dyDescent="0.3">
      <c r="A639" t="s">
        <v>1412</v>
      </c>
      <c r="B639" t="s">
        <v>1413</v>
      </c>
      <c r="C639" t="str">
        <f>IFERROR(VLOOKUP(Table1[[#This Row],[Ticker]],[1]!Table1[[Symbol]:[Industry]],2,FALSE),"-")</f>
        <v>-</v>
      </c>
      <c r="D639" t="s">
        <v>46</v>
      </c>
      <c r="E639">
        <v>7893.1441948000002</v>
      </c>
      <c r="F639">
        <v>1178.3</v>
      </c>
      <c r="G639">
        <v>40.289439465636299</v>
      </c>
      <c r="H639">
        <v>-14.8797280691983</v>
      </c>
      <c r="I639">
        <v>-4.7089895859223301</v>
      </c>
      <c r="J639">
        <v>1.97349936500237</v>
      </c>
      <c r="K639">
        <v>1276.0433238867399</v>
      </c>
      <c r="L639">
        <v>1116.85644422774</v>
      </c>
      <c r="M639">
        <v>35.531234439286102</v>
      </c>
      <c r="N639">
        <v>1.0217571491067401</v>
      </c>
      <c r="O639">
        <v>30.9046932020707</v>
      </c>
      <c r="P639">
        <v>81.276923076922998</v>
      </c>
      <c r="Q639">
        <v>0.12818770064030799</v>
      </c>
    </row>
    <row r="640" spans="1:17" hidden="1" x14ac:dyDescent="0.3">
      <c r="A640" t="s">
        <v>1414</v>
      </c>
      <c r="B640" t="s">
        <v>1415</v>
      </c>
      <c r="C640" t="str">
        <f>IFERROR(VLOOKUP(Table1[[#This Row],[Ticker]],[1]!Table1[[Symbol]:[Industry]],2,FALSE),"-")</f>
        <v>-</v>
      </c>
      <c r="D640" t="s">
        <v>633</v>
      </c>
      <c r="E640">
        <v>7861.3585947749998</v>
      </c>
      <c r="F640">
        <v>3959.75</v>
      </c>
      <c r="G640">
        <v>-2.9936253948700502</v>
      </c>
      <c r="H640">
        <v>-0.68546338008811702</v>
      </c>
      <c r="I640">
        <v>6.21384309063912</v>
      </c>
      <c r="J640">
        <v>6.7720548463421597</v>
      </c>
      <c r="K640">
        <v>3775.2405037366798</v>
      </c>
      <c r="L640">
        <v>3566.3561263945599</v>
      </c>
      <c r="M640">
        <v>64.654612694694094</v>
      </c>
      <c r="N640">
        <v>1.0629714447372001</v>
      </c>
      <c r="O640">
        <v>8.3098680472251996</v>
      </c>
      <c r="P640">
        <v>30.8337876459995</v>
      </c>
      <c r="Q640">
        <v>-1.9882816855971999E-2</v>
      </c>
    </row>
    <row r="641" spans="1:17" x14ac:dyDescent="0.3">
      <c r="A641" t="s">
        <v>1416</v>
      </c>
      <c r="B641" t="s">
        <v>1417</v>
      </c>
      <c r="C641" t="str">
        <f>IFERROR(VLOOKUP(Table1[[#This Row],[Ticker]],[1]!Table1[[Symbol]:[Industry]],2,FALSE),"-")</f>
        <v>-</v>
      </c>
      <c r="D641" t="s">
        <v>46</v>
      </c>
      <c r="E641">
        <v>7849.5440749999998</v>
      </c>
      <c r="F641">
        <v>575</v>
      </c>
      <c r="G641">
        <v>91.042342951950701</v>
      </c>
      <c r="H641">
        <v>1.5777915472042101</v>
      </c>
      <c r="I641">
        <v>72.746354514379505</v>
      </c>
      <c r="J641">
        <v>1.1122966896058999</v>
      </c>
      <c r="K641">
        <v>539.85803849644299</v>
      </c>
      <c r="L641">
        <v>421.26630550278702</v>
      </c>
      <c r="M641">
        <v>51.3851561227548</v>
      </c>
      <c r="N641">
        <v>1.0184152136069999</v>
      </c>
      <c r="O641">
        <v>7.6521739130434696</v>
      </c>
      <c r="P641">
        <v>138.34196891191701</v>
      </c>
      <c r="Q641">
        <v>0.20192614388696301</v>
      </c>
    </row>
    <row r="642" spans="1:17" x14ac:dyDescent="0.3">
      <c r="A642" t="s">
        <v>1418</v>
      </c>
      <c r="B642" t="s">
        <v>1419</v>
      </c>
      <c r="C642" t="str">
        <f>IFERROR(VLOOKUP(Table1[[#This Row],[Ticker]],[1]!Table1[[Symbol]:[Industry]],2,FALSE),"-")</f>
        <v>-</v>
      </c>
      <c r="D642" t="s">
        <v>633</v>
      </c>
      <c r="E642">
        <v>7782.0125868199902</v>
      </c>
      <c r="F642">
        <v>584.20000000000005</v>
      </c>
      <c r="G642">
        <v>54.751319368323898</v>
      </c>
      <c r="H642">
        <v>17.111330490612399</v>
      </c>
      <c r="I642">
        <v>18.1296141709214</v>
      </c>
      <c r="J642">
        <v>-1.0123661644739701</v>
      </c>
      <c r="K642">
        <v>519.02507705825599</v>
      </c>
      <c r="L642">
        <v>466.11134216187497</v>
      </c>
      <c r="M642">
        <v>73.139608587356506</v>
      </c>
      <c r="N642">
        <v>1.59677759175081</v>
      </c>
      <c r="O642">
        <v>2.0198562136254501</v>
      </c>
      <c r="P642">
        <v>95.482683620545401</v>
      </c>
      <c r="Q642">
        <v>9.3134244078625E-2</v>
      </c>
    </row>
    <row r="643" spans="1:17" x14ac:dyDescent="0.3">
      <c r="A643" t="s">
        <v>1420</v>
      </c>
      <c r="B643" t="s">
        <v>1421</v>
      </c>
      <c r="C643" t="str">
        <f>IFERROR(VLOOKUP(Table1[[#This Row],[Ticker]],[1]!Table1[[Symbol]:[Industry]],2,FALSE),"-")</f>
        <v>-</v>
      </c>
      <c r="D643" t="s">
        <v>21</v>
      </c>
      <c r="E643">
        <v>7774.5211998160003</v>
      </c>
      <c r="F643">
        <v>28.07</v>
      </c>
      <c r="G643">
        <v>50.4469108125761</v>
      </c>
      <c r="H643">
        <v>-11.8453923736107</v>
      </c>
      <c r="I643">
        <v>-32.416792401975002</v>
      </c>
      <c r="J643">
        <v>-0.75992147574826197</v>
      </c>
      <c r="K643">
        <v>29.4136429249047</v>
      </c>
      <c r="L643">
        <v>27.980231049613799</v>
      </c>
      <c r="M643">
        <v>34.218176733647503</v>
      </c>
      <c r="N643">
        <v>0.63340583327100697</v>
      </c>
      <c r="O643">
        <v>44.292102942961797</v>
      </c>
      <c r="P643">
        <v>79.598423044575199</v>
      </c>
      <c r="Q643">
        <v>3.3474107442134998E-2</v>
      </c>
    </row>
    <row r="644" spans="1:17" x14ac:dyDescent="0.3">
      <c r="A644" t="s">
        <v>1422</v>
      </c>
      <c r="B644" t="s">
        <v>1423</v>
      </c>
      <c r="C644" t="str">
        <f>IFERROR(VLOOKUP(Table1[[#This Row],[Ticker]],[1]!Table1[[Symbol]:[Industry]],2,FALSE),"-")</f>
        <v>-</v>
      </c>
      <c r="D644" t="s">
        <v>206</v>
      </c>
      <c r="E644">
        <v>7768.0609751399998</v>
      </c>
      <c r="F644">
        <v>1917.15</v>
      </c>
      <c r="G644">
        <v>82.285329320668893</v>
      </c>
      <c r="H644">
        <v>-13.1402576950351</v>
      </c>
      <c r="I644">
        <v>26.115310829122699</v>
      </c>
      <c r="J644">
        <v>-1.7079253460502699</v>
      </c>
      <c r="K644">
        <v>1859.1064090704599</v>
      </c>
      <c r="L644">
        <v>1507.60824648377</v>
      </c>
      <c r="M644">
        <v>42.363044950026797</v>
      </c>
      <c r="N644">
        <v>0.45130620889880801</v>
      </c>
      <c r="O644">
        <v>13.293169548548599</v>
      </c>
      <c r="P644">
        <v>125.547058823529</v>
      </c>
      <c r="Q644">
        <v>4.0740218641761999E-2</v>
      </c>
    </row>
    <row r="645" spans="1:17" x14ac:dyDescent="0.3">
      <c r="A645" t="s">
        <v>1424</v>
      </c>
      <c r="B645" t="s">
        <v>1425</v>
      </c>
      <c r="C645" t="str">
        <f>IFERROR(VLOOKUP(Table1[[#This Row],[Ticker]],[1]!Table1[[Symbol]:[Industry]],2,FALSE),"-")</f>
        <v>-</v>
      </c>
      <c r="D645" t="s">
        <v>438</v>
      </c>
      <c r="E645">
        <v>7756.85570043999</v>
      </c>
      <c r="F645">
        <v>490.6</v>
      </c>
      <c r="G645">
        <v>-28.848047884190201</v>
      </c>
      <c r="H645">
        <v>-8.9104452971818109</v>
      </c>
      <c r="I645">
        <v>-2.0427475152739998</v>
      </c>
      <c r="J645">
        <v>-1.8674741341207399</v>
      </c>
      <c r="K645">
        <v>510.49076875089997</v>
      </c>
      <c r="L645">
        <v>495.99740114892802</v>
      </c>
      <c r="M645">
        <v>35.691490676489501</v>
      </c>
      <c r="N645">
        <v>0.39627841780616702</v>
      </c>
      <c r="O645">
        <v>29.2091316754993</v>
      </c>
      <c r="P645">
        <v>21.797418073485598</v>
      </c>
      <c r="Q645">
        <v>-1.6774643832876999E-2</v>
      </c>
    </row>
    <row r="646" spans="1:17" hidden="1" x14ac:dyDescent="0.3">
      <c r="A646" t="s">
        <v>1426</v>
      </c>
      <c r="B646" t="s">
        <v>1427</v>
      </c>
      <c r="C646" t="str">
        <f>IFERROR(VLOOKUP(Table1[[#This Row],[Ticker]],[1]!Table1[[Symbol]:[Industry]],2,FALSE),"-")</f>
        <v>-</v>
      </c>
      <c r="D646" t="s">
        <v>166</v>
      </c>
      <c r="E646">
        <v>7731.3796370250002</v>
      </c>
      <c r="F646">
        <v>212.25</v>
      </c>
      <c r="G646">
        <v>206.47658184929699</v>
      </c>
      <c r="H646">
        <v>18.670749460263799</v>
      </c>
      <c r="I646">
        <v>53.062532622567403</v>
      </c>
      <c r="J646">
        <v>2.9020862445076601</v>
      </c>
      <c r="K646">
        <v>184.55085650856199</v>
      </c>
      <c r="L646">
        <v>143.65277253271401</v>
      </c>
      <c r="M646">
        <v>69.334915175088298</v>
      </c>
      <c r="N646">
        <v>0.77951886744251697</v>
      </c>
      <c r="O646">
        <v>2.2096584216725499</v>
      </c>
      <c r="P646">
        <v>251.40728476821101</v>
      </c>
    </row>
    <row r="647" spans="1:17" hidden="1" x14ac:dyDescent="0.3">
      <c r="A647" t="s">
        <v>1428</v>
      </c>
      <c r="B647" t="s">
        <v>1429</v>
      </c>
      <c r="C647" t="str">
        <f>IFERROR(VLOOKUP(Table1[[#This Row],[Ticker]],[1]!Table1[[Symbol]:[Industry]],2,FALSE),"-")</f>
        <v>-</v>
      </c>
      <c r="D647" t="s">
        <v>1430</v>
      </c>
      <c r="E647">
        <v>7722.8390399999998</v>
      </c>
      <c r="F647">
        <v>3707.2</v>
      </c>
      <c r="G647">
        <v>800.50794590651196</v>
      </c>
      <c r="H647">
        <v>18.138511787303202</v>
      </c>
      <c r="I647">
        <v>137.14735856452</v>
      </c>
      <c r="J647">
        <v>3.10076141533334</v>
      </c>
      <c r="K647">
        <v>3281.9343207940601</v>
      </c>
      <c r="L647">
        <v>2191.52830534852</v>
      </c>
      <c r="M647">
        <v>64.956755075854801</v>
      </c>
      <c r="N647">
        <v>0.48372546629281898</v>
      </c>
      <c r="O647">
        <v>6.5494173500215904</v>
      </c>
      <c r="P647">
        <v>921.68940333471096</v>
      </c>
    </row>
    <row r="648" spans="1:17" x14ac:dyDescent="0.3">
      <c r="A648" t="s">
        <v>1431</v>
      </c>
      <c r="B648" t="s">
        <v>1432</v>
      </c>
      <c r="C648" t="str">
        <f>IFERROR(VLOOKUP(Table1[[#This Row],[Ticker]],[1]!Table1[[Symbol]:[Industry]],2,FALSE),"-")</f>
        <v>-</v>
      </c>
      <c r="D648" t="s">
        <v>211</v>
      </c>
      <c r="E648">
        <v>7720.0660876499996</v>
      </c>
      <c r="F648">
        <v>2000.25</v>
      </c>
      <c r="G648">
        <v>-9.8358660405355494</v>
      </c>
      <c r="H648">
        <v>-8.67366810513718</v>
      </c>
      <c r="I648">
        <v>-3.0882876407530002</v>
      </c>
      <c r="J648">
        <v>6.1225004285473499E-2</v>
      </c>
      <c r="K648">
        <v>2067.08600841508</v>
      </c>
      <c r="L648">
        <v>1996.8108224863199</v>
      </c>
      <c r="M648">
        <v>47.503197847893802</v>
      </c>
      <c r="N648">
        <v>0.42098312790464298</v>
      </c>
      <c r="O648">
        <v>37.132858392700903</v>
      </c>
      <c r="P648">
        <v>36.825364252000803</v>
      </c>
      <c r="Q648">
        <v>-2.3154076550065999E-2</v>
      </c>
    </row>
    <row r="649" spans="1:17" x14ac:dyDescent="0.3">
      <c r="A649" t="s">
        <v>1433</v>
      </c>
      <c r="B649" t="s">
        <v>1434</v>
      </c>
      <c r="C649" t="str">
        <f>IFERROR(VLOOKUP(Table1[[#This Row],[Ticker]],[1]!Table1[[Symbol]:[Industry]],2,FALSE),"-")</f>
        <v>-</v>
      </c>
      <c r="D649" t="s">
        <v>1435</v>
      </c>
      <c r="E649">
        <v>7716.9281448000002</v>
      </c>
      <c r="F649">
        <v>1008.2</v>
      </c>
      <c r="G649">
        <v>-4.6926733837685202</v>
      </c>
      <c r="H649">
        <v>-0.93854855349186295</v>
      </c>
      <c r="I649">
        <v>36.248619406413702</v>
      </c>
      <c r="J649">
        <v>-0.128446222693783</v>
      </c>
      <c r="K649">
        <v>913.05550336264798</v>
      </c>
      <c r="L649">
        <v>819.36422916926097</v>
      </c>
      <c r="M649">
        <v>75.925307658093402</v>
      </c>
      <c r="N649">
        <v>1.4259059427718099</v>
      </c>
      <c r="O649">
        <v>2.6482840706209201</v>
      </c>
      <c r="P649">
        <v>70.448013524936599</v>
      </c>
      <c r="Q649">
        <v>-7.1431078790460002E-3</v>
      </c>
    </row>
    <row r="650" spans="1:17" hidden="1" x14ac:dyDescent="0.3">
      <c r="A650" t="s">
        <v>1436</v>
      </c>
      <c r="B650" t="s">
        <v>1437</v>
      </c>
      <c r="C650" t="str">
        <f>IFERROR(VLOOKUP(Table1[[#This Row],[Ticker]],[1]!Table1[[Symbol]:[Industry]],2,FALSE),"-")</f>
        <v>-</v>
      </c>
      <c r="D650" t="s">
        <v>54</v>
      </c>
      <c r="E650">
        <v>7689.2699135250004</v>
      </c>
      <c r="F650">
        <v>1516.05</v>
      </c>
      <c r="G650">
        <v>166.42242676425201</v>
      </c>
      <c r="H650">
        <v>-7.6992633398166301</v>
      </c>
      <c r="I650">
        <v>38.0947563632295</v>
      </c>
      <c r="J650">
        <v>7.8501790762685397</v>
      </c>
      <c r="K650">
        <v>1363.0259931686601</v>
      </c>
      <c r="L650">
        <v>1080.9269345447599</v>
      </c>
      <c r="M650">
        <v>65.822227786532096</v>
      </c>
      <c r="N650">
        <v>0.92484033279312206</v>
      </c>
      <c r="O650">
        <v>4.8778074601761201</v>
      </c>
      <c r="P650">
        <v>250.896886934382</v>
      </c>
      <c r="Q650">
        <v>0.127159294081925</v>
      </c>
    </row>
    <row r="651" spans="1:17" x14ac:dyDescent="0.3">
      <c r="A651" t="s">
        <v>1438</v>
      </c>
      <c r="B651" t="s">
        <v>1439</v>
      </c>
      <c r="C651" t="str">
        <f>IFERROR(VLOOKUP(Table1[[#This Row],[Ticker]],[1]!Table1[[Symbol]:[Industry]],2,FALSE),"-")</f>
        <v>-</v>
      </c>
      <c r="D651" t="s">
        <v>633</v>
      </c>
      <c r="E651">
        <v>7585.5816517049998</v>
      </c>
      <c r="F651">
        <v>541.04999999999995</v>
      </c>
      <c r="G651">
        <v>3.9696036286852698</v>
      </c>
      <c r="H651">
        <v>-7.4010135039392502</v>
      </c>
      <c r="I651">
        <v>-1.58134263332089</v>
      </c>
      <c r="J651">
        <v>-3.8472704423525901</v>
      </c>
      <c r="K651">
        <v>545.71740682642803</v>
      </c>
      <c r="L651">
        <v>509.76541367766498</v>
      </c>
      <c r="M651">
        <v>40.713474463328197</v>
      </c>
      <c r="N651">
        <v>1.2155713863608399</v>
      </c>
      <c r="O651">
        <v>23.0939839201552</v>
      </c>
      <c r="P651">
        <v>37.078794020775199</v>
      </c>
      <c r="Q651">
        <v>7.3026973277048005E-2</v>
      </c>
    </row>
    <row r="652" spans="1:17" x14ac:dyDescent="0.3">
      <c r="A652" t="s">
        <v>1440</v>
      </c>
      <c r="B652" t="s">
        <v>1441</v>
      </c>
      <c r="C652" t="str">
        <f>IFERROR(VLOOKUP(Table1[[#This Row],[Ticker]],[1]!Table1[[Symbol]:[Industry]],2,FALSE),"-")</f>
        <v>-</v>
      </c>
      <c r="D652" t="s">
        <v>628</v>
      </c>
      <c r="E652">
        <v>7584.1429408800004</v>
      </c>
      <c r="F652">
        <v>447.7</v>
      </c>
      <c r="G652">
        <v>-6.6220352666915696</v>
      </c>
      <c r="H652">
        <v>-12.911803078590999</v>
      </c>
      <c r="I652">
        <v>11.473660257042001</v>
      </c>
      <c r="J652">
        <v>-7.7659955359231896</v>
      </c>
      <c r="K652">
        <v>477.61143059029303</v>
      </c>
      <c r="L652">
        <v>434.99918320340799</v>
      </c>
      <c r="M652">
        <v>37.952842334764199</v>
      </c>
      <c r="N652">
        <v>0.303026515999891</v>
      </c>
      <c r="O652">
        <v>42.673665400938098</v>
      </c>
      <c r="P652">
        <v>40.300846129739803</v>
      </c>
      <c r="Q652">
        <v>6.4357473890464006E-2</v>
      </c>
    </row>
    <row r="653" spans="1:17" x14ac:dyDescent="0.3">
      <c r="A653" t="s">
        <v>1442</v>
      </c>
      <c r="B653" t="s">
        <v>1443</v>
      </c>
      <c r="C653" t="str">
        <f>IFERROR(VLOOKUP(Table1[[#This Row],[Ticker]],[1]!Table1[[Symbol]:[Industry]],2,FALSE),"-")</f>
        <v>-</v>
      </c>
      <c r="D653" t="s">
        <v>46</v>
      </c>
      <c r="E653">
        <v>7569.5428127039904</v>
      </c>
      <c r="F653">
        <v>45.06</v>
      </c>
      <c r="G653">
        <v>67.377176089232705</v>
      </c>
      <c r="H653">
        <v>-9.5291116612027302</v>
      </c>
      <c r="I653">
        <v>18.355015571524799</v>
      </c>
      <c r="J653">
        <v>-4.68447540840135</v>
      </c>
      <c r="K653">
        <v>47.220293688376202</v>
      </c>
      <c r="L653">
        <v>40.150256241550103</v>
      </c>
      <c r="M653">
        <v>38.219046572775397</v>
      </c>
      <c r="N653">
        <v>0.37093493478496797</v>
      </c>
      <c r="O653">
        <v>27.607634265423801</v>
      </c>
      <c r="P653">
        <v>101.024033120387</v>
      </c>
      <c r="Q653">
        <v>0.13287024125788299</v>
      </c>
    </row>
    <row r="654" spans="1:17" hidden="1" x14ac:dyDescent="0.3">
      <c r="A654" t="s">
        <v>1444</v>
      </c>
      <c r="B654" t="s">
        <v>1445</v>
      </c>
      <c r="C654" t="str">
        <f>IFERROR(VLOOKUP(Table1[[#This Row],[Ticker]],[1]!Table1[[Symbol]:[Industry]],2,FALSE),"-")</f>
        <v>-</v>
      </c>
      <c r="D654" t="s">
        <v>21</v>
      </c>
      <c r="E654">
        <v>7538.697048</v>
      </c>
      <c r="F654">
        <v>129</v>
      </c>
      <c r="G654">
        <v>33.539949874644698</v>
      </c>
      <c r="H654">
        <v>-2.6627491604971301</v>
      </c>
      <c r="I654">
        <v>-4.73529456873234</v>
      </c>
      <c r="J654">
        <v>0.60795721853524598</v>
      </c>
      <c r="K654">
        <v>126.104291860812</v>
      </c>
      <c r="L654">
        <v>111.153913062523</v>
      </c>
      <c r="M654">
        <v>49.490737111424103</v>
      </c>
      <c r="N654">
        <v>1.0855645902385</v>
      </c>
      <c r="O654">
        <v>11.0077519379844</v>
      </c>
      <c r="P654">
        <v>61.654135338345803</v>
      </c>
      <c r="Q654">
        <v>0.27709808823143101</v>
      </c>
    </row>
    <row r="655" spans="1:17" x14ac:dyDescent="0.3">
      <c r="A655" t="s">
        <v>1446</v>
      </c>
      <c r="B655" t="s">
        <v>1447</v>
      </c>
      <c r="C655" t="str">
        <f>IFERROR(VLOOKUP(Table1[[#This Row],[Ticker]],[1]!Table1[[Symbol]:[Industry]],2,FALSE),"-")</f>
        <v>-</v>
      </c>
      <c r="D655" t="s">
        <v>24</v>
      </c>
      <c r="E655">
        <v>7511.40122048999</v>
      </c>
      <c r="F655">
        <v>474.35</v>
      </c>
      <c r="G655">
        <v>-44.341103808729898</v>
      </c>
      <c r="H655">
        <v>1.7950257733669099</v>
      </c>
      <c r="I655">
        <v>-12.345234357134601</v>
      </c>
      <c r="J655">
        <v>0.76650152867427301</v>
      </c>
      <c r="K655">
        <v>467.40451373637302</v>
      </c>
      <c r="L655">
        <v>478.12031257075199</v>
      </c>
      <c r="M655">
        <v>52.8291569438775</v>
      </c>
      <c r="N655">
        <v>0.77116937206062897</v>
      </c>
      <c r="O655">
        <v>26.488879519342198</v>
      </c>
      <c r="P655">
        <v>8.2867252596735508</v>
      </c>
      <c r="Q655">
        <v>-0.117708000369383</v>
      </c>
    </row>
    <row r="656" spans="1:17" hidden="1" x14ac:dyDescent="0.3">
      <c r="A656" t="s">
        <v>1448</v>
      </c>
      <c r="B656" t="s">
        <v>1449</v>
      </c>
      <c r="C656" t="str">
        <f>IFERROR(VLOOKUP(Table1[[#This Row],[Ticker]],[1]!Table1[[Symbol]:[Industry]],2,FALSE),"-")</f>
        <v>-</v>
      </c>
      <c r="D656" t="s">
        <v>258</v>
      </c>
      <c r="E656">
        <v>7490.1841919999997</v>
      </c>
      <c r="F656">
        <v>3408</v>
      </c>
      <c r="G656">
        <v>-3.08743586212753</v>
      </c>
      <c r="H656">
        <v>-6.0751504303058796</v>
      </c>
      <c r="I656">
        <v>32.5306139987321</v>
      </c>
      <c r="J656">
        <v>2.6702057531697898</v>
      </c>
      <c r="K656">
        <v>3213.77342402365</v>
      </c>
      <c r="L656">
        <v>2921.2292587305601</v>
      </c>
      <c r="M656">
        <v>69.584760149257605</v>
      </c>
      <c r="N656">
        <v>0.57896449687009599</v>
      </c>
      <c r="O656">
        <v>14.143192488262899</v>
      </c>
      <c r="P656">
        <v>62.363030014292498</v>
      </c>
      <c r="Q656">
        <v>9.8813423059631006E-2</v>
      </c>
    </row>
    <row r="657" spans="1:17" x14ac:dyDescent="0.3">
      <c r="A657" t="s">
        <v>1450</v>
      </c>
      <c r="B657" t="s">
        <v>1451</v>
      </c>
      <c r="C657" t="str">
        <f>IFERROR(VLOOKUP(Table1[[#This Row],[Ticker]],[1]!Table1[[Symbol]:[Industry]],2,FALSE),"-")</f>
        <v>-</v>
      </c>
      <c r="D657" t="s">
        <v>158</v>
      </c>
      <c r="E657">
        <v>7439.2713999999996</v>
      </c>
      <c r="F657">
        <v>397.1</v>
      </c>
      <c r="G657">
        <v>-27.151095042961899</v>
      </c>
      <c r="H657">
        <v>-9.1430027282446193</v>
      </c>
      <c r="I657">
        <v>-11.992474199543601</v>
      </c>
      <c r="J657">
        <v>-4.2693763297722098</v>
      </c>
      <c r="K657">
        <v>432.34682387284801</v>
      </c>
      <c r="L657">
        <v>422.31572193471601</v>
      </c>
      <c r="M657">
        <v>40.969965827641502</v>
      </c>
      <c r="N657">
        <v>0.39914348650136799</v>
      </c>
      <c r="O657">
        <v>37.874590783178</v>
      </c>
      <c r="P657">
        <v>15.101449275362301</v>
      </c>
      <c r="Q657">
        <v>7.8834684819845999E-2</v>
      </c>
    </row>
    <row r="658" spans="1:17" x14ac:dyDescent="0.3">
      <c r="A658" t="s">
        <v>1452</v>
      </c>
      <c r="B658" t="s">
        <v>1453</v>
      </c>
      <c r="C658" t="str">
        <f>IFERROR(VLOOKUP(Table1[[#This Row],[Ticker]],[1]!Table1[[Symbol]:[Industry]],2,FALSE),"-")</f>
        <v>-</v>
      </c>
      <c r="D658" t="s">
        <v>1454</v>
      </c>
      <c r="E658">
        <v>7426.3809931199903</v>
      </c>
      <c r="F658">
        <v>278.55</v>
      </c>
      <c r="G658">
        <v>-37.794592236288203</v>
      </c>
      <c r="H658">
        <v>-3.1660354853140702</v>
      </c>
      <c r="I658">
        <v>-11.5243816855169</v>
      </c>
      <c r="J658">
        <v>3.6376781546610202</v>
      </c>
      <c r="K658">
        <v>280.30551597375103</v>
      </c>
      <c r="L658">
        <v>283.97077696768599</v>
      </c>
      <c r="M658">
        <v>61.468979479407302</v>
      </c>
      <c r="N658">
        <v>0.67265420403294596</v>
      </c>
      <c r="O658">
        <v>31.017770597738199</v>
      </c>
      <c r="P658">
        <v>11.3977204559088</v>
      </c>
      <c r="Q658">
        <v>7.7235705713166999E-2</v>
      </c>
    </row>
    <row r="659" spans="1:17" x14ac:dyDescent="0.3">
      <c r="A659" t="s">
        <v>1455</v>
      </c>
      <c r="B659" t="s">
        <v>1456</v>
      </c>
      <c r="C659" t="str">
        <f>IFERROR(VLOOKUP(Table1[[#This Row],[Ticker]],[1]!Table1[[Symbol]:[Industry]],2,FALSE),"-")</f>
        <v>-</v>
      </c>
      <c r="D659" t="s">
        <v>276</v>
      </c>
      <c r="E659">
        <v>7424.14382663999</v>
      </c>
      <c r="F659">
        <v>3195.6</v>
      </c>
      <c r="G659">
        <v>127.378319573493</v>
      </c>
      <c r="H659">
        <v>-4.2499295593239097</v>
      </c>
      <c r="I659">
        <v>77.741005769670593</v>
      </c>
      <c r="J659">
        <v>-6.5134199252952198</v>
      </c>
      <c r="K659">
        <v>2889.3380367796799</v>
      </c>
      <c r="L659">
        <v>2121.6762760401898</v>
      </c>
      <c r="M659">
        <v>44.453679745757299</v>
      </c>
      <c r="N659">
        <v>0.97727523903374303</v>
      </c>
      <c r="O659">
        <v>12.3404055576417</v>
      </c>
      <c r="P659">
        <v>165.08502695976699</v>
      </c>
      <c r="Q659">
        <v>0.13276080899217099</v>
      </c>
    </row>
    <row r="660" spans="1:17" x14ac:dyDescent="0.3">
      <c r="A660" t="s">
        <v>1457</v>
      </c>
      <c r="B660" t="s">
        <v>1458</v>
      </c>
      <c r="C660" t="str">
        <f>IFERROR(VLOOKUP(Table1[[#This Row],[Ticker]],[1]!Table1[[Symbol]:[Industry]],2,FALSE),"-")</f>
        <v>-</v>
      </c>
      <c r="D660" t="s">
        <v>206</v>
      </c>
      <c r="E660">
        <v>7401.6836997749997</v>
      </c>
      <c r="F660">
        <v>534.15</v>
      </c>
      <c r="G660">
        <v>3.2769260680444301</v>
      </c>
      <c r="H660">
        <v>-0.91413219531468604</v>
      </c>
      <c r="I660">
        <v>13.493836717682701</v>
      </c>
      <c r="J660">
        <v>0.83042739937402998</v>
      </c>
      <c r="K660">
        <v>524.13784414508905</v>
      </c>
      <c r="L660">
        <v>463.54922016903498</v>
      </c>
      <c r="M660">
        <v>50.583941586967399</v>
      </c>
      <c r="N660">
        <v>0.86322927666189897</v>
      </c>
      <c r="O660">
        <v>19.741645605167001</v>
      </c>
      <c r="P660">
        <v>50.996466431095399</v>
      </c>
      <c r="Q660">
        <v>4.5757993140198003E-2</v>
      </c>
    </row>
    <row r="661" spans="1:17" x14ac:dyDescent="0.3">
      <c r="A661" t="s">
        <v>1459</v>
      </c>
      <c r="B661" t="s">
        <v>1460</v>
      </c>
      <c r="C661" t="str">
        <f>IFERROR(VLOOKUP(Table1[[#This Row],[Ticker]],[1]!Table1[[Symbol]:[Industry]],2,FALSE),"-")</f>
        <v>-</v>
      </c>
      <c r="D661" t="s">
        <v>121</v>
      </c>
      <c r="E661">
        <v>7392.5697148600002</v>
      </c>
      <c r="F661">
        <v>1225.4000000000001</v>
      </c>
      <c r="G661">
        <v>45.579568240358398</v>
      </c>
      <c r="H661">
        <v>1.5223468019142601</v>
      </c>
      <c r="I661">
        <v>29.034491367270999</v>
      </c>
      <c r="J661">
        <v>-2.0376472449369598</v>
      </c>
      <c r="K661">
        <v>1178.81533557904</v>
      </c>
      <c r="L661">
        <v>998.638949958186</v>
      </c>
      <c r="M661">
        <v>48.789769534108999</v>
      </c>
      <c r="N661">
        <v>0.46586076073124</v>
      </c>
      <c r="O661">
        <v>9.8498449485881991</v>
      </c>
      <c r="P661">
        <v>88.1612284069098</v>
      </c>
      <c r="Q661">
        <v>6.9478144171017997E-2</v>
      </c>
    </row>
    <row r="662" spans="1:17" x14ac:dyDescent="0.3">
      <c r="A662" t="s">
        <v>1461</v>
      </c>
      <c r="B662" t="s">
        <v>1462</v>
      </c>
      <c r="C662" t="str">
        <f>IFERROR(VLOOKUP(Table1[[#This Row],[Ticker]],[1]!Table1[[Symbol]:[Industry]],2,FALSE),"-")</f>
        <v>-</v>
      </c>
      <c r="D662" t="s">
        <v>471</v>
      </c>
      <c r="E662">
        <v>7343.8486549999998</v>
      </c>
      <c r="F662">
        <v>2266.5500000000002</v>
      </c>
      <c r="G662">
        <v>-24.858626109419301</v>
      </c>
      <c r="H662">
        <v>-1.2041809274870201</v>
      </c>
      <c r="I662">
        <v>-8.5591085774098907</v>
      </c>
      <c r="J662">
        <v>2.2794437006668802</v>
      </c>
      <c r="K662">
        <v>2248.78890839923</v>
      </c>
      <c r="L662">
        <v>2258.0992089566098</v>
      </c>
      <c r="M662">
        <v>59.330227992155798</v>
      </c>
      <c r="N662">
        <v>0.62388000579765801</v>
      </c>
      <c r="O662">
        <v>20.667975557565399</v>
      </c>
      <c r="P662">
        <v>15.640306122448999</v>
      </c>
      <c r="Q662">
        <v>-0.11392203370630299</v>
      </c>
    </row>
    <row r="663" spans="1:17" x14ac:dyDescent="0.3">
      <c r="A663" t="s">
        <v>1463</v>
      </c>
      <c r="B663" t="s">
        <v>1464</v>
      </c>
      <c r="C663" t="str">
        <f>IFERROR(VLOOKUP(Table1[[#This Row],[Ticker]],[1]!Table1[[Symbol]:[Industry]],2,FALSE),"-")</f>
        <v>-</v>
      </c>
      <c r="D663" t="s">
        <v>633</v>
      </c>
      <c r="E663">
        <v>7338.044038</v>
      </c>
      <c r="F663">
        <v>365.95</v>
      </c>
      <c r="G663">
        <v>-29.1269992487377</v>
      </c>
      <c r="H663">
        <v>-6.1919456420276902</v>
      </c>
      <c r="I663">
        <v>-9.2019970062839906</v>
      </c>
      <c r="J663">
        <v>-7.9643912534757098</v>
      </c>
      <c r="K663">
        <v>362.890475176302</v>
      </c>
      <c r="L663">
        <v>349.71976832527099</v>
      </c>
      <c r="M663">
        <v>48.836596061506498</v>
      </c>
      <c r="N663">
        <v>0.65674911228545296</v>
      </c>
      <c r="O663">
        <v>19.401557589834599</v>
      </c>
      <c r="P663">
        <v>36.676003734827198</v>
      </c>
      <c r="Q663">
        <v>0.13162992768919801</v>
      </c>
    </row>
    <row r="664" spans="1:17" x14ac:dyDescent="0.3">
      <c r="A664" t="s">
        <v>1465</v>
      </c>
      <c r="B664" t="s">
        <v>1466</v>
      </c>
      <c r="C664" t="str">
        <f>IFERROR(VLOOKUP(Table1[[#This Row],[Ticker]],[1]!Table1[[Symbol]:[Industry]],2,FALSE),"-")</f>
        <v>-</v>
      </c>
      <c r="D664" t="s">
        <v>206</v>
      </c>
      <c r="E664">
        <v>7316.5040839000003</v>
      </c>
      <c r="F664">
        <v>509.35</v>
      </c>
      <c r="G664">
        <v>47.417391815631198</v>
      </c>
      <c r="H664">
        <v>-3.2624951166466301</v>
      </c>
      <c r="I664">
        <v>54.710569082287002</v>
      </c>
      <c r="J664">
        <v>-5.4059226519942403</v>
      </c>
      <c r="K664">
        <v>498.96283105674303</v>
      </c>
      <c r="L664">
        <v>414.328977834037</v>
      </c>
      <c r="M664">
        <v>41.100036668435003</v>
      </c>
      <c r="N664">
        <v>0.75295385560058603</v>
      </c>
      <c r="O664">
        <v>9.8556984391871794</v>
      </c>
      <c r="P664">
        <v>87.571349659362895</v>
      </c>
      <c r="Q664">
        <v>0.14533862804170899</v>
      </c>
    </row>
    <row r="665" spans="1:17" x14ac:dyDescent="0.3">
      <c r="A665" t="s">
        <v>1467</v>
      </c>
      <c r="B665" t="s">
        <v>1468</v>
      </c>
      <c r="C665" t="str">
        <f>IFERROR(VLOOKUP(Table1[[#This Row],[Ticker]],[1]!Table1[[Symbol]:[Industry]],2,FALSE),"-")</f>
        <v>-</v>
      </c>
      <c r="D665" t="s">
        <v>54</v>
      </c>
      <c r="E665">
        <v>7313.4185071679904</v>
      </c>
      <c r="F665">
        <v>225.36</v>
      </c>
      <c r="G665">
        <v>-32.773628987032801</v>
      </c>
      <c r="H665">
        <v>-2.4020192742866802</v>
      </c>
      <c r="I665">
        <v>-53.749362226644699</v>
      </c>
      <c r="J665">
        <v>-1.7750961909596901</v>
      </c>
      <c r="K665">
        <v>228.010944283686</v>
      </c>
      <c r="L665">
        <v>257.32929222116297</v>
      </c>
      <c r="M665">
        <v>49.930270061112601</v>
      </c>
      <c r="N665">
        <v>0.87559236806440399</v>
      </c>
      <c r="O665">
        <v>109.797657082002</v>
      </c>
      <c r="P665">
        <v>14.9209586945436</v>
      </c>
      <c r="Q665">
        <v>-2.5224600606517E-2</v>
      </c>
    </row>
    <row r="666" spans="1:17" x14ac:dyDescent="0.3">
      <c r="A666" t="s">
        <v>1469</v>
      </c>
      <c r="B666" t="s">
        <v>1470</v>
      </c>
      <c r="C666" t="str">
        <f>IFERROR(VLOOKUP(Table1[[#This Row],[Ticker]],[1]!Table1[[Symbol]:[Industry]],2,FALSE),"-")</f>
        <v>-</v>
      </c>
      <c r="D666" t="s">
        <v>75</v>
      </c>
      <c r="E666">
        <v>7292.9343391800003</v>
      </c>
      <c r="F666">
        <v>3685.8</v>
      </c>
      <c r="G666">
        <v>39.7504869707316</v>
      </c>
      <c r="H666">
        <v>-5.9254341700188897</v>
      </c>
      <c r="I666">
        <v>80.422030965226796</v>
      </c>
      <c r="J666">
        <v>-3.1948100497440199</v>
      </c>
      <c r="K666">
        <v>3412.9653304244198</v>
      </c>
      <c r="L666">
        <v>2718.5444038403598</v>
      </c>
      <c r="M666">
        <v>58.207172379004199</v>
      </c>
      <c r="N666">
        <v>0.43192273051040903</v>
      </c>
      <c r="O666">
        <v>3.6423571544847699</v>
      </c>
      <c r="P666">
        <v>131.08463949843201</v>
      </c>
      <c r="Q666">
        <v>-1.5031793996639E-2</v>
      </c>
    </row>
    <row r="667" spans="1:17" hidden="1" x14ac:dyDescent="0.3">
      <c r="A667" t="s">
        <v>1471</v>
      </c>
      <c r="B667" t="s">
        <v>1472</v>
      </c>
      <c r="C667" t="str">
        <f>IFERROR(VLOOKUP(Table1[[#This Row],[Ticker]],[1]!Table1[[Symbol]:[Industry]],2,FALSE),"-")</f>
        <v>-</v>
      </c>
      <c r="D667" t="s">
        <v>43</v>
      </c>
      <c r="E667">
        <v>7288.8324075</v>
      </c>
      <c r="F667">
        <v>429.25</v>
      </c>
      <c r="G667">
        <v>7.4049353361232102</v>
      </c>
      <c r="H667">
        <v>-94.065042568965694</v>
      </c>
      <c r="I667">
        <v>11.710453979570699</v>
      </c>
      <c r="J667">
        <v>-91.5436028197647</v>
      </c>
      <c r="K667">
        <v>401.51709681035601</v>
      </c>
      <c r="L667">
        <v>362.110678449212</v>
      </c>
      <c r="M667">
        <v>52.416770932445701</v>
      </c>
      <c r="N667">
        <v>1.19226154642544</v>
      </c>
      <c r="O667">
        <v>13.2556785090273</v>
      </c>
      <c r="P667">
        <v>49.469768914213297</v>
      </c>
      <c r="Q667">
        <v>1.0346410807134001E-2</v>
      </c>
    </row>
    <row r="668" spans="1:17" x14ac:dyDescent="0.3">
      <c r="A668" t="s">
        <v>1473</v>
      </c>
      <c r="B668" t="s">
        <v>1474</v>
      </c>
      <c r="C668" t="str">
        <f>IFERROR(VLOOKUP(Table1[[#This Row],[Ticker]],[1]!Table1[[Symbol]:[Industry]],2,FALSE),"-")</f>
        <v>-</v>
      </c>
      <c r="D668" t="s">
        <v>850</v>
      </c>
      <c r="E668">
        <v>7281.3148993619998</v>
      </c>
      <c r="F668">
        <v>41.09</v>
      </c>
      <c r="G668">
        <v>-21.493452446489002</v>
      </c>
      <c r="H668">
        <v>1.9213850528015199</v>
      </c>
      <c r="I668">
        <v>-21.0202162746128</v>
      </c>
      <c r="J668">
        <v>5.9922907216161398</v>
      </c>
      <c r="K668">
        <v>40.846062703908402</v>
      </c>
      <c r="L668">
        <v>42.627247131518899</v>
      </c>
      <c r="M668">
        <v>52.424473871826102</v>
      </c>
      <c r="N668">
        <v>1.82250057728279</v>
      </c>
      <c r="O668">
        <v>31.418836699926899</v>
      </c>
      <c r="P668">
        <v>11.054054054053999</v>
      </c>
      <c r="Q668">
        <v>-4.8865832921799997E-4</v>
      </c>
    </row>
    <row r="669" spans="1:17" x14ac:dyDescent="0.3">
      <c r="A669" t="s">
        <v>1475</v>
      </c>
      <c r="B669" t="s">
        <v>1476</v>
      </c>
      <c r="C669" t="str">
        <f>IFERROR(VLOOKUP(Table1[[#This Row],[Ticker]],[1]!Table1[[Symbol]:[Industry]],2,FALSE),"-")</f>
        <v>-</v>
      </c>
      <c r="D669" t="s">
        <v>206</v>
      </c>
      <c r="E669">
        <v>7265.8063098899902</v>
      </c>
      <c r="F669">
        <v>2531.3000000000002</v>
      </c>
      <c r="G669">
        <v>127.452692084882</v>
      </c>
      <c r="H669">
        <v>-2.7467726930684999</v>
      </c>
      <c r="I669">
        <v>88.478622927354394</v>
      </c>
      <c r="J669">
        <v>-3.6645493745525899</v>
      </c>
      <c r="K669">
        <v>2475.2326875188101</v>
      </c>
      <c r="L669">
        <v>1853.2616162203401</v>
      </c>
      <c r="M669">
        <v>32.138500322494401</v>
      </c>
      <c r="N669">
        <v>0.52934132225166697</v>
      </c>
      <c r="O669">
        <v>16.62386915814</v>
      </c>
      <c r="P669">
        <v>192.77122368725401</v>
      </c>
      <c r="Q669">
        <v>0.15137758043666399</v>
      </c>
    </row>
    <row r="670" spans="1:17" hidden="1" x14ac:dyDescent="0.3">
      <c r="A670" t="s">
        <v>1477</v>
      </c>
      <c r="B670" t="s">
        <v>1478</v>
      </c>
      <c r="C670" t="str">
        <f>IFERROR(VLOOKUP(Table1[[#This Row],[Ticker]],[1]!Table1[[Symbol]:[Industry]],2,FALSE),"-")</f>
        <v>-</v>
      </c>
      <c r="D670" t="s">
        <v>1007</v>
      </c>
      <c r="E670">
        <v>7239.1246508000004</v>
      </c>
      <c r="F670">
        <v>767.35</v>
      </c>
      <c r="G670">
        <v>654.38884240884795</v>
      </c>
      <c r="H670">
        <v>-12.7965778105126</v>
      </c>
      <c r="I670">
        <v>131.09914382492801</v>
      </c>
      <c r="J670">
        <v>-4.4489217871090698</v>
      </c>
      <c r="K670">
        <v>767.16732569746796</v>
      </c>
      <c r="L670">
        <v>572.54028114791095</v>
      </c>
      <c r="M670">
        <v>45.631534213271003</v>
      </c>
      <c r="N670">
        <v>0.75754132539646801</v>
      </c>
      <c r="O670">
        <v>18.681175474033999</v>
      </c>
      <c r="P670">
        <v>707.73684210526301</v>
      </c>
      <c r="Q670">
        <v>0.24473779651230601</v>
      </c>
    </row>
    <row r="671" spans="1:17" x14ac:dyDescent="0.3">
      <c r="A671" t="s">
        <v>1479</v>
      </c>
      <c r="B671" t="s">
        <v>1480</v>
      </c>
      <c r="C671" t="str">
        <f>IFERROR(VLOOKUP(Table1[[#This Row],[Ticker]],[1]!Table1[[Symbol]:[Industry]],2,FALSE),"-")</f>
        <v>-</v>
      </c>
      <c r="D671" t="s">
        <v>378</v>
      </c>
      <c r="E671">
        <v>7231.0011026000002</v>
      </c>
      <c r="F671">
        <v>1586.5</v>
      </c>
      <c r="G671">
        <v>61.3321057796365</v>
      </c>
      <c r="H671">
        <v>-18.1640958346762</v>
      </c>
      <c r="I671">
        <v>39.076757232591802</v>
      </c>
      <c r="J671">
        <v>-7.0732295330121904</v>
      </c>
      <c r="K671">
        <v>1688.7722210936399</v>
      </c>
      <c r="L671">
        <v>1383.3988638430801</v>
      </c>
      <c r="M671">
        <v>33.184437010453401</v>
      </c>
      <c r="N671">
        <v>0.92818148569658099</v>
      </c>
      <c r="O671">
        <v>21.386700283643201</v>
      </c>
      <c r="P671">
        <v>107.494114569709</v>
      </c>
      <c r="Q671">
        <v>6.6451038708667004E-2</v>
      </c>
    </row>
    <row r="672" spans="1:17" hidden="1" x14ac:dyDescent="0.3">
      <c r="A672" t="s">
        <v>1481</v>
      </c>
      <c r="B672" t="s">
        <v>1482</v>
      </c>
      <c r="C672" t="str">
        <f>IFERROR(VLOOKUP(Table1[[#This Row],[Ticker]],[1]!Table1[[Symbol]:[Industry]],2,FALSE),"-")</f>
        <v>-</v>
      </c>
      <c r="D672" t="s">
        <v>211</v>
      </c>
      <c r="E672">
        <v>7166.8064160000004</v>
      </c>
      <c r="F672">
        <v>1360</v>
      </c>
      <c r="G672">
        <v>5709.9221954348504</v>
      </c>
      <c r="H672">
        <v>-13.7829558843353</v>
      </c>
      <c r="I672">
        <v>203.494582897508</v>
      </c>
      <c r="J672">
        <v>-7.1081394774478799</v>
      </c>
      <c r="K672">
        <v>1380.6214006801799</v>
      </c>
      <c r="L672">
        <v>803.087154236586</v>
      </c>
      <c r="M672">
        <v>21.815706281514899</v>
      </c>
      <c r="N672">
        <v>1.2914260735570799</v>
      </c>
      <c r="O672">
        <v>20.955882352941099</v>
      </c>
    </row>
    <row r="673" spans="1:17" x14ac:dyDescent="0.3">
      <c r="A673" t="s">
        <v>1483</v>
      </c>
      <c r="B673" t="s">
        <v>1484</v>
      </c>
      <c r="C673" t="str">
        <f>IFERROR(VLOOKUP(Table1[[#This Row],[Ticker]],[1]!Table1[[Symbol]:[Industry]],2,FALSE),"-")</f>
        <v>-</v>
      </c>
      <c r="D673" t="s">
        <v>89</v>
      </c>
      <c r="E673">
        <v>7136.3936292050003</v>
      </c>
      <c r="F673">
        <v>1498.15</v>
      </c>
      <c r="G673">
        <v>-28.8866379287551</v>
      </c>
      <c r="H673">
        <v>1.50784769134809</v>
      </c>
      <c r="I673">
        <v>-1.6332516063110201</v>
      </c>
      <c r="J673">
        <v>-4.94700922124711</v>
      </c>
      <c r="K673">
        <v>1457.8453176053099</v>
      </c>
      <c r="L673">
        <v>1427.084816092</v>
      </c>
      <c r="M673">
        <v>57.066151229956198</v>
      </c>
      <c r="N673">
        <v>4.86111502109555</v>
      </c>
      <c r="O673">
        <v>6.4679771718452601</v>
      </c>
      <c r="P673">
        <v>19.852</v>
      </c>
      <c r="Q673">
        <v>-0.13093885303139399</v>
      </c>
    </row>
    <row r="674" spans="1:17" x14ac:dyDescent="0.3">
      <c r="A674" t="s">
        <v>1485</v>
      </c>
      <c r="B674" t="s">
        <v>1486</v>
      </c>
      <c r="C674" t="str">
        <f>IFERROR(VLOOKUP(Table1[[#This Row],[Ticker]],[1]!Table1[[Symbol]:[Industry]],2,FALSE),"-")</f>
        <v>-</v>
      </c>
      <c r="D674" t="s">
        <v>127</v>
      </c>
      <c r="E674">
        <v>7096.8787741599999</v>
      </c>
      <c r="F674">
        <v>654.1</v>
      </c>
      <c r="G674">
        <v>3.0004005018303999</v>
      </c>
      <c r="H674">
        <v>-1.8592495404896101</v>
      </c>
      <c r="I674">
        <v>16.798140902834401</v>
      </c>
      <c r="J674">
        <v>-4.5560387660395101</v>
      </c>
      <c r="K674">
        <v>639.74208404442504</v>
      </c>
      <c r="L674">
        <v>595.68277801411796</v>
      </c>
      <c r="M674">
        <v>48.781207628765401</v>
      </c>
      <c r="N674">
        <v>0.47683589589601399</v>
      </c>
      <c r="O674">
        <v>28.672985781990501</v>
      </c>
      <c r="P674">
        <v>45.097604259094901</v>
      </c>
      <c r="Q674">
        <v>5.1266295531569001E-2</v>
      </c>
    </row>
    <row r="675" spans="1:17" x14ac:dyDescent="0.3">
      <c r="A675" t="s">
        <v>1487</v>
      </c>
      <c r="B675" t="s">
        <v>1488</v>
      </c>
      <c r="C675" t="str">
        <f>IFERROR(VLOOKUP(Table1[[#This Row],[Ticker]],[1]!Table1[[Symbol]:[Industry]],2,FALSE),"-")</f>
        <v>-</v>
      </c>
      <c r="D675" t="s">
        <v>1489</v>
      </c>
      <c r="E675">
        <v>7082.0391318299999</v>
      </c>
      <c r="F675">
        <v>520.04999999999995</v>
      </c>
      <c r="G675">
        <v>5.7458617093670696</v>
      </c>
      <c r="H675">
        <v>4.9249237392520504</v>
      </c>
      <c r="I675">
        <v>-12.324960135644901</v>
      </c>
      <c r="J675">
        <v>-1.40094514964558</v>
      </c>
      <c r="K675">
        <v>481.07507185352102</v>
      </c>
      <c r="L675">
        <v>456.00056357376297</v>
      </c>
      <c r="M675">
        <v>72.408830018926693</v>
      </c>
      <c r="N675">
        <v>1.06352201153878</v>
      </c>
      <c r="O675">
        <v>10.9316411883472</v>
      </c>
      <c r="P675">
        <v>51.928133216476702</v>
      </c>
    </row>
    <row r="676" spans="1:17" x14ac:dyDescent="0.3">
      <c r="A676" t="s">
        <v>1490</v>
      </c>
      <c r="B676" t="s">
        <v>1491</v>
      </c>
      <c r="C676" t="str">
        <f>IFERROR(VLOOKUP(Table1[[#This Row],[Ticker]],[1]!Table1[[Symbol]:[Industry]],2,FALSE),"-")</f>
        <v>-</v>
      </c>
      <c r="D676" t="s">
        <v>46</v>
      </c>
      <c r="E676">
        <v>7036.9616356549996</v>
      </c>
      <c r="F676">
        <v>189.07</v>
      </c>
      <c r="G676">
        <v>5.5070684088651696</v>
      </c>
      <c r="H676">
        <v>-2.9954895966141502</v>
      </c>
      <c r="I676">
        <v>-12.7784542645998</v>
      </c>
      <c r="J676">
        <v>-3.5167905689771799</v>
      </c>
      <c r="K676">
        <v>194.787483809772</v>
      </c>
      <c r="L676">
        <v>190.35624368017801</v>
      </c>
      <c r="M676">
        <v>39.521248787727401</v>
      </c>
      <c r="N676">
        <v>0.72078462689134803</v>
      </c>
      <c r="O676">
        <v>31.855926376474301</v>
      </c>
      <c r="P676">
        <v>37.8061224489796</v>
      </c>
      <c r="Q676">
        <v>0.13337287146016</v>
      </c>
    </row>
    <row r="677" spans="1:17" x14ac:dyDescent="0.3">
      <c r="A677" t="s">
        <v>1492</v>
      </c>
      <c r="B677" t="s">
        <v>1493</v>
      </c>
      <c r="C677" t="str">
        <f>IFERROR(VLOOKUP(Table1[[#This Row],[Ticker]],[1]!Table1[[Symbol]:[Industry]],2,FALSE),"-")</f>
        <v>-</v>
      </c>
      <c r="D677" t="s">
        <v>21</v>
      </c>
      <c r="E677">
        <v>7001.7298268499999</v>
      </c>
      <c r="F677">
        <v>845.5</v>
      </c>
      <c r="G677">
        <v>52.905941211501201</v>
      </c>
      <c r="H677">
        <v>-2.2045884337248398</v>
      </c>
      <c r="I677">
        <v>24.834785806299699</v>
      </c>
      <c r="J677">
        <v>1.9932551659980999</v>
      </c>
      <c r="K677">
        <v>824.570214025258</v>
      </c>
      <c r="L677">
        <v>708.64882841210897</v>
      </c>
      <c r="M677">
        <v>59.612335404590702</v>
      </c>
      <c r="N677">
        <v>0.70202559263828601</v>
      </c>
      <c r="O677">
        <v>9.7220579538734402</v>
      </c>
      <c r="P677">
        <v>103.734939759036</v>
      </c>
      <c r="Q677">
        <v>0.12750999500441501</v>
      </c>
    </row>
    <row r="678" spans="1:17" x14ac:dyDescent="0.3">
      <c r="A678" t="s">
        <v>1494</v>
      </c>
      <c r="B678" t="s">
        <v>1495</v>
      </c>
      <c r="C678" t="str">
        <f>IFERROR(VLOOKUP(Table1[[#This Row],[Ticker]],[1]!Table1[[Symbol]:[Industry]],2,FALSE),"-")</f>
        <v>-</v>
      </c>
      <c r="D678" t="s">
        <v>378</v>
      </c>
      <c r="E678">
        <v>6958.2096368399998</v>
      </c>
      <c r="F678">
        <v>85.4</v>
      </c>
      <c r="G678">
        <v>9.5657523558006802E-2</v>
      </c>
      <c r="H678">
        <v>-5.6922319972790598</v>
      </c>
      <c r="I678">
        <v>2.2055733995437699</v>
      </c>
      <c r="J678">
        <v>0.25515986072955199</v>
      </c>
      <c r="K678">
        <v>84.631008234455294</v>
      </c>
      <c r="L678">
        <v>76.949530737449393</v>
      </c>
      <c r="M678">
        <v>48.373653847739199</v>
      </c>
      <c r="N678">
        <v>0.39928379006299197</v>
      </c>
      <c r="O678">
        <v>15.1639344262294</v>
      </c>
      <c r="P678">
        <v>45.609548167092903</v>
      </c>
      <c r="Q678">
        <v>6.7754607995438004E-2</v>
      </c>
    </row>
    <row r="679" spans="1:17" hidden="1" x14ac:dyDescent="0.3">
      <c r="A679" t="s">
        <v>1496</v>
      </c>
      <c r="B679" t="s">
        <v>1497</v>
      </c>
      <c r="C679" t="str">
        <f>IFERROR(VLOOKUP(Table1[[#This Row],[Ticker]],[1]!Table1[[Symbol]:[Industry]],2,FALSE),"-")</f>
        <v>-</v>
      </c>
      <c r="D679" t="s">
        <v>46</v>
      </c>
      <c r="E679">
        <v>6956.9431009500004</v>
      </c>
      <c r="F679">
        <v>644.1</v>
      </c>
      <c r="G679">
        <v>1484.0678519541</v>
      </c>
      <c r="H679">
        <v>-83.342517267757302</v>
      </c>
      <c r="I679">
        <v>273.15401799037602</v>
      </c>
      <c r="J679">
        <v>-13.3651456102653</v>
      </c>
      <c r="K679">
        <v>598.02929750753401</v>
      </c>
      <c r="L679">
        <v>356.83857101654303</v>
      </c>
      <c r="M679">
        <v>48.260873200686802</v>
      </c>
      <c r="N679">
        <v>1.10188922977555</v>
      </c>
      <c r="O679">
        <v>17.0594628163328</v>
      </c>
      <c r="P679">
        <v>1953.2355753904999</v>
      </c>
    </row>
    <row r="680" spans="1:17" x14ac:dyDescent="0.3">
      <c r="A680" t="s">
        <v>1498</v>
      </c>
      <c r="B680" t="s">
        <v>1499</v>
      </c>
      <c r="C680" t="str">
        <f>IFERROR(VLOOKUP(Table1[[#This Row],[Ticker]],[1]!Table1[[Symbol]:[Industry]],2,FALSE),"-")</f>
        <v>-</v>
      </c>
      <c r="D680" t="s">
        <v>466</v>
      </c>
      <c r="E680">
        <v>6955.0615991799996</v>
      </c>
      <c r="F680">
        <v>489.8</v>
      </c>
      <c r="G680">
        <v>-51.824628161497799</v>
      </c>
      <c r="H680">
        <v>5.5755333782689398</v>
      </c>
      <c r="I680">
        <v>-14.076265584764901</v>
      </c>
      <c r="J680">
        <v>-0.98988748127605897</v>
      </c>
      <c r="K680">
        <v>477.62182998151201</v>
      </c>
      <c r="L680">
        <v>519.32200028417105</v>
      </c>
      <c r="M680">
        <v>52.115929512811</v>
      </c>
      <c r="N680">
        <v>1.8266231153333701</v>
      </c>
      <c r="O680">
        <v>43.936300530828902</v>
      </c>
      <c r="P680">
        <v>14.3057176196032</v>
      </c>
      <c r="Q680">
        <v>-3.2968473797447002E-2</v>
      </c>
    </row>
    <row r="681" spans="1:17" x14ac:dyDescent="0.3">
      <c r="A681" t="s">
        <v>1500</v>
      </c>
      <c r="B681" t="s">
        <v>1501</v>
      </c>
      <c r="C681" t="str">
        <f>IFERROR(VLOOKUP(Table1[[#This Row],[Ticker]],[1]!Table1[[Symbol]:[Industry]],2,FALSE),"-")</f>
        <v>-</v>
      </c>
      <c r="D681" t="s">
        <v>466</v>
      </c>
      <c r="E681">
        <v>6948.2122534549999</v>
      </c>
      <c r="F681">
        <v>2310.5500000000002</v>
      </c>
      <c r="G681">
        <v>25.2776377096157</v>
      </c>
      <c r="H681">
        <v>-5.6798102364496597</v>
      </c>
      <c r="I681">
        <v>84.950708099744503</v>
      </c>
      <c r="J681">
        <v>-8.5005796444519692</v>
      </c>
      <c r="K681">
        <v>2113.7077273037698</v>
      </c>
      <c r="L681">
        <v>1677.35328337386</v>
      </c>
      <c r="M681">
        <v>49.780409949534203</v>
      </c>
      <c r="N681">
        <v>0.58998284493021003</v>
      </c>
      <c r="O681">
        <v>7.8963883058146198</v>
      </c>
      <c r="P681">
        <v>115.58665733613201</v>
      </c>
      <c r="Q681">
        <v>-8.0306376724344E-2</v>
      </c>
    </row>
    <row r="682" spans="1:17" x14ac:dyDescent="0.3">
      <c r="A682" t="s">
        <v>1502</v>
      </c>
      <c r="B682" t="s">
        <v>1503</v>
      </c>
      <c r="C682" t="str">
        <f>IFERROR(VLOOKUP(Table1[[#This Row],[Ticker]],[1]!Table1[[Symbol]:[Industry]],2,FALSE),"-")</f>
        <v>-</v>
      </c>
      <c r="D682" t="s">
        <v>144</v>
      </c>
      <c r="E682">
        <v>6940.6657992</v>
      </c>
      <c r="F682">
        <v>235.2</v>
      </c>
      <c r="G682">
        <v>144.13624349858199</v>
      </c>
      <c r="H682">
        <v>-1.80666626450862</v>
      </c>
      <c r="I682">
        <v>53.851771314398299</v>
      </c>
      <c r="J682">
        <v>-8.6000946889793894</v>
      </c>
      <c r="K682">
        <v>216.472489954346</v>
      </c>
      <c r="L682">
        <v>172.07103918720401</v>
      </c>
      <c r="M682">
        <v>57.0493516861114</v>
      </c>
      <c r="N682">
        <v>0.44623626376863201</v>
      </c>
      <c r="O682">
        <v>6.2925170068027301</v>
      </c>
      <c r="P682">
        <v>182.692307692307</v>
      </c>
      <c r="Q682">
        <v>0.16855415015782799</v>
      </c>
    </row>
    <row r="683" spans="1:17" x14ac:dyDescent="0.3">
      <c r="A683" t="s">
        <v>1504</v>
      </c>
      <c r="B683" t="s">
        <v>1505</v>
      </c>
      <c r="C683" t="str">
        <f>IFERROR(VLOOKUP(Table1[[#This Row],[Ticker]],[1]!Table1[[Symbol]:[Industry]],2,FALSE),"-")</f>
        <v>-</v>
      </c>
      <c r="D683" t="s">
        <v>144</v>
      </c>
      <c r="E683">
        <v>6927.9755670000004</v>
      </c>
      <c r="F683">
        <v>983.25</v>
      </c>
      <c r="G683">
        <v>18.1843306866073</v>
      </c>
      <c r="H683">
        <v>3.9738012156692402</v>
      </c>
      <c r="I683">
        <v>9.2212924319510101</v>
      </c>
      <c r="J683">
        <v>1.26483094936096</v>
      </c>
      <c r="K683">
        <v>931.32723775089198</v>
      </c>
      <c r="L683">
        <v>863.09281869021299</v>
      </c>
      <c r="M683">
        <v>59.515790800947201</v>
      </c>
      <c r="N683">
        <v>1.25935898236642</v>
      </c>
      <c r="O683">
        <v>4.7444698703279897</v>
      </c>
      <c r="P683">
        <v>59.6055514974434</v>
      </c>
      <c r="Q683">
        <v>4.7796612107070001E-2</v>
      </c>
    </row>
    <row r="684" spans="1:17" x14ac:dyDescent="0.3">
      <c r="A684" t="s">
        <v>1506</v>
      </c>
      <c r="B684" t="s">
        <v>1507</v>
      </c>
      <c r="C684" t="str">
        <f>IFERROR(VLOOKUP(Table1[[#This Row],[Ticker]],[1]!Table1[[Symbol]:[Industry]],2,FALSE),"-")</f>
        <v>-</v>
      </c>
      <c r="D684" t="s">
        <v>46</v>
      </c>
      <c r="E684">
        <v>6926.5646562579996</v>
      </c>
      <c r="F684">
        <v>246.74</v>
      </c>
      <c r="G684">
        <v>115.866654898886</v>
      </c>
      <c r="H684">
        <v>0.85426712728405096</v>
      </c>
      <c r="I684">
        <v>44.903668574521902</v>
      </c>
      <c r="J684">
        <v>2.5478474010450101</v>
      </c>
      <c r="K684">
        <v>236.95202367174099</v>
      </c>
      <c r="L684">
        <v>194.259874319998</v>
      </c>
      <c r="M684">
        <v>49.818565193155699</v>
      </c>
      <c r="N684">
        <v>1.52956533967085</v>
      </c>
      <c r="O684">
        <v>15.400826781227201</v>
      </c>
      <c r="P684">
        <v>146.616691654172</v>
      </c>
      <c r="Q684">
        <v>9.7164890620063005E-2</v>
      </c>
    </row>
    <row r="685" spans="1:17" x14ac:dyDescent="0.3">
      <c r="A685" t="s">
        <v>1508</v>
      </c>
      <c r="B685" t="s">
        <v>1509</v>
      </c>
      <c r="C685" t="str">
        <f>IFERROR(VLOOKUP(Table1[[#This Row],[Ticker]],[1]!Table1[[Symbol]:[Industry]],2,FALSE),"-")</f>
        <v>-</v>
      </c>
      <c r="D685" t="s">
        <v>364</v>
      </c>
      <c r="E685">
        <v>6925.0636824599997</v>
      </c>
      <c r="F685">
        <v>302.55</v>
      </c>
      <c r="G685">
        <v>-55.941532801673802</v>
      </c>
      <c r="H685">
        <v>1.52129061968722</v>
      </c>
      <c r="I685">
        <v>-8.2147338856027705</v>
      </c>
      <c r="J685">
        <v>-3.5747505941534898</v>
      </c>
      <c r="K685">
        <v>299.83674947983798</v>
      </c>
      <c r="L685">
        <v>315.16515139189403</v>
      </c>
      <c r="M685">
        <v>51.039054671324401</v>
      </c>
      <c r="N685">
        <v>0.55265309096614401</v>
      </c>
      <c r="O685">
        <v>51.958353991075803</v>
      </c>
      <c r="P685">
        <v>17.199302730970299</v>
      </c>
      <c r="Q685">
        <v>-2.0377095843249998E-3</v>
      </c>
    </row>
    <row r="686" spans="1:17" hidden="1" x14ac:dyDescent="0.3">
      <c r="A686" t="s">
        <v>1510</v>
      </c>
      <c r="B686" t="s">
        <v>1511</v>
      </c>
      <c r="C686" t="str">
        <f>IFERROR(VLOOKUP(Table1[[#This Row],[Ticker]],[1]!Table1[[Symbol]:[Industry]],2,FALSE),"-")</f>
        <v>-</v>
      </c>
      <c r="D686" t="s">
        <v>127</v>
      </c>
      <c r="E686">
        <v>6836.0156440800001</v>
      </c>
      <c r="F686">
        <v>436.65</v>
      </c>
      <c r="G686">
        <v>-2.35516546297927</v>
      </c>
      <c r="H686">
        <v>21.963677230160702</v>
      </c>
      <c r="I686">
        <v>10.9629141398269</v>
      </c>
      <c r="J686">
        <v>1.11568085559522</v>
      </c>
      <c r="M686">
        <v>72.372177495430805</v>
      </c>
      <c r="O686">
        <v>5.5536470857666203</v>
      </c>
      <c r="P686">
        <v>34.312519224853801</v>
      </c>
    </row>
    <row r="687" spans="1:17" x14ac:dyDescent="0.3">
      <c r="A687" t="s">
        <v>1512</v>
      </c>
      <c r="B687" t="s">
        <v>1513</v>
      </c>
      <c r="C687" t="str">
        <f>IFERROR(VLOOKUP(Table1[[#This Row],[Ticker]],[1]!Table1[[Symbol]:[Industry]],2,FALSE),"-")</f>
        <v>-</v>
      </c>
      <c r="D687" t="s">
        <v>144</v>
      </c>
      <c r="E687">
        <v>6826.4841228499999</v>
      </c>
      <c r="F687">
        <v>818.65</v>
      </c>
      <c r="G687">
        <v>64.756088097005303</v>
      </c>
      <c r="H687">
        <v>-10.7722900017689</v>
      </c>
      <c r="I687">
        <v>-0.82239791625301695</v>
      </c>
      <c r="J687">
        <v>-1.5529464460319</v>
      </c>
      <c r="K687">
        <v>870.21168958191095</v>
      </c>
      <c r="L687">
        <v>763.648949140284</v>
      </c>
      <c r="M687">
        <v>41.353462892260502</v>
      </c>
      <c r="N687">
        <v>0.72122018880003202</v>
      </c>
      <c r="O687">
        <v>35.589079582239002</v>
      </c>
      <c r="P687">
        <v>126.27142067440499</v>
      </c>
      <c r="Q687">
        <v>0.14118644955853901</v>
      </c>
    </row>
    <row r="688" spans="1:17" x14ac:dyDescent="0.3">
      <c r="A688" t="s">
        <v>1514</v>
      </c>
      <c r="B688" t="s">
        <v>1515</v>
      </c>
      <c r="C688" t="str">
        <f>IFERROR(VLOOKUP(Table1[[#This Row],[Ticker]],[1]!Table1[[Symbol]:[Industry]],2,FALSE),"-")</f>
        <v>-</v>
      </c>
      <c r="D688" t="s">
        <v>400</v>
      </c>
      <c r="E688">
        <v>6806.6408563300001</v>
      </c>
      <c r="F688">
        <v>219.1</v>
      </c>
      <c r="G688">
        <v>106.34565752355699</v>
      </c>
      <c r="H688">
        <v>-0.64169617659647304</v>
      </c>
      <c r="I688">
        <v>21.410551758505601</v>
      </c>
      <c r="J688">
        <v>-1.8291317299757499</v>
      </c>
      <c r="K688">
        <v>208.322773879869</v>
      </c>
      <c r="L688">
        <v>177.493198084749</v>
      </c>
      <c r="M688">
        <v>70.430360972367097</v>
      </c>
      <c r="N688">
        <v>1.4614615154619299</v>
      </c>
      <c r="O688">
        <v>1.38749429484252</v>
      </c>
      <c r="P688">
        <v>207.29312762973299</v>
      </c>
      <c r="Q688">
        <v>0.11454853771840499</v>
      </c>
    </row>
    <row r="689" spans="1:17" hidden="1" x14ac:dyDescent="0.3">
      <c r="A689" t="s">
        <v>1516</v>
      </c>
      <c r="B689" t="s">
        <v>1517</v>
      </c>
      <c r="C689" t="str">
        <f>IFERROR(VLOOKUP(Table1[[#This Row],[Ticker]],[1]!Table1[[Symbol]:[Industry]],2,FALSE),"-")</f>
        <v>-</v>
      </c>
      <c r="D689" t="s">
        <v>1518</v>
      </c>
      <c r="E689">
        <v>6793.945435005</v>
      </c>
      <c r="F689">
        <v>532.54999999999995</v>
      </c>
      <c r="G689">
        <v>-5.09479414349014</v>
      </c>
      <c r="H689">
        <v>-11.6775342561786</v>
      </c>
      <c r="I689">
        <v>-5.8986764457629999</v>
      </c>
      <c r="J689">
        <v>-4.6168528228681103</v>
      </c>
      <c r="K689">
        <v>568.52552983552198</v>
      </c>
      <c r="L689">
        <v>546.73246796697902</v>
      </c>
      <c r="M689">
        <v>27.322977094096899</v>
      </c>
      <c r="N689">
        <v>0.861465890619866</v>
      </c>
      <c r="O689">
        <v>24.3075767533565</v>
      </c>
      <c r="P689">
        <v>37.184441009788699</v>
      </c>
      <c r="Q689">
        <v>5.991032292871E-2</v>
      </c>
    </row>
    <row r="690" spans="1:17" x14ac:dyDescent="0.3">
      <c r="A690" t="s">
        <v>1519</v>
      </c>
      <c r="B690" t="s">
        <v>1520</v>
      </c>
      <c r="C690" t="str">
        <f>IFERROR(VLOOKUP(Table1[[#This Row],[Ticker]],[1]!Table1[[Symbol]:[Industry]],2,FALSE),"-")</f>
        <v>-</v>
      </c>
      <c r="D690" t="s">
        <v>163</v>
      </c>
      <c r="E690">
        <v>6759.3486899999998</v>
      </c>
      <c r="F690">
        <v>976.4</v>
      </c>
      <c r="G690">
        <v>70.524208482729904</v>
      </c>
      <c r="H690">
        <v>-6.1568781054842896</v>
      </c>
      <c r="I690">
        <v>59.589209577788203</v>
      </c>
      <c r="J690">
        <v>-10.572597175295099</v>
      </c>
      <c r="K690">
        <v>954.75605213169194</v>
      </c>
      <c r="L690">
        <v>764.67652980643902</v>
      </c>
      <c r="M690">
        <v>41.681140038681399</v>
      </c>
      <c r="N690">
        <v>0.88770402693158101</v>
      </c>
      <c r="O690">
        <v>10.815239655878701</v>
      </c>
      <c r="P690">
        <v>123.38137725920799</v>
      </c>
      <c r="Q690">
        <v>3.0840118115993999E-2</v>
      </c>
    </row>
    <row r="691" spans="1:17" hidden="1" x14ac:dyDescent="0.3">
      <c r="A691" t="s">
        <v>1521</v>
      </c>
      <c r="B691" t="s">
        <v>1522</v>
      </c>
      <c r="C691" t="str">
        <f>IFERROR(VLOOKUP(Table1[[#This Row],[Ticker]],[1]!Table1[[Symbol]:[Industry]],2,FALSE),"-")</f>
        <v>-</v>
      </c>
      <c r="D691" t="s">
        <v>258</v>
      </c>
      <c r="E691">
        <v>6755.7677078400002</v>
      </c>
      <c r="F691">
        <v>2480.6999999999998</v>
      </c>
      <c r="G691">
        <v>-18.4919728641609</v>
      </c>
      <c r="H691">
        <v>5.4642579774412798</v>
      </c>
      <c r="I691">
        <v>15.749226831428199</v>
      </c>
      <c r="J691">
        <v>-4.9820082364950098</v>
      </c>
      <c r="K691">
        <v>2412.8578985908398</v>
      </c>
      <c r="L691">
        <v>2277.0895127574399</v>
      </c>
      <c r="M691">
        <v>53.468980980799202</v>
      </c>
      <c r="N691">
        <v>1.0427683708283799</v>
      </c>
      <c r="O691">
        <v>11.545128391179899</v>
      </c>
      <c r="P691">
        <v>44.226744186046503</v>
      </c>
      <c r="Q691">
        <v>0.102317140822848</v>
      </c>
    </row>
    <row r="692" spans="1:17" hidden="1" x14ac:dyDescent="0.3">
      <c r="A692" t="s">
        <v>1523</v>
      </c>
      <c r="B692" t="s">
        <v>1524</v>
      </c>
      <c r="C692" t="str">
        <f>IFERROR(VLOOKUP(Table1[[#This Row],[Ticker]],[1]!Table1[[Symbol]:[Industry]],2,FALSE),"-")</f>
        <v>-</v>
      </c>
      <c r="D692" t="s">
        <v>1056</v>
      </c>
      <c r="E692">
        <v>6746.8437323999997</v>
      </c>
      <c r="F692">
        <v>131.5</v>
      </c>
      <c r="G692">
        <v>-17.221398681227701</v>
      </c>
      <c r="H692">
        <v>-3.1255311821706102</v>
      </c>
      <c r="I692">
        <v>-7.20048439416043</v>
      </c>
      <c r="J692">
        <v>-0.96957260062597805</v>
      </c>
      <c r="K692">
        <v>122.370050654586</v>
      </c>
      <c r="M692">
        <v>1.05563603616817</v>
      </c>
      <c r="N692">
        <v>1.2395833333333299</v>
      </c>
      <c r="O692">
        <v>0.65399239543726395</v>
      </c>
      <c r="P692">
        <v>10.970464135021</v>
      </c>
    </row>
    <row r="693" spans="1:17" x14ac:dyDescent="0.3">
      <c r="A693" t="s">
        <v>1525</v>
      </c>
      <c r="B693" t="s">
        <v>1526</v>
      </c>
      <c r="C693" t="str">
        <f>IFERROR(VLOOKUP(Table1[[#This Row],[Ticker]],[1]!Table1[[Symbol]:[Industry]],2,FALSE),"-")</f>
        <v>-</v>
      </c>
      <c r="D693" t="s">
        <v>276</v>
      </c>
      <c r="E693">
        <v>6694.0406919449997</v>
      </c>
      <c r="F693">
        <v>1359.45</v>
      </c>
      <c r="G693">
        <v>122.338321439193</v>
      </c>
      <c r="H693">
        <v>2.88551947824892</v>
      </c>
      <c r="I693">
        <v>31.617354738846799</v>
      </c>
      <c r="J693">
        <v>-8.9870452566072601</v>
      </c>
      <c r="K693">
        <v>1286.750539309</v>
      </c>
      <c r="L693">
        <v>1026.87746881781</v>
      </c>
      <c r="M693">
        <v>45.109885902586697</v>
      </c>
      <c r="N693">
        <v>0.78086842663645595</v>
      </c>
      <c r="O693">
        <v>11.335466548971899</v>
      </c>
      <c r="P693">
        <v>160.40609137055799</v>
      </c>
      <c r="Q693">
        <v>8.5892834558354003E-2</v>
      </c>
    </row>
    <row r="694" spans="1:17" x14ac:dyDescent="0.3">
      <c r="A694" t="s">
        <v>1527</v>
      </c>
      <c r="B694" t="s">
        <v>1528</v>
      </c>
      <c r="C694" t="str">
        <f>IFERROR(VLOOKUP(Table1[[#This Row],[Ticker]],[1]!Table1[[Symbol]:[Industry]],2,FALSE),"-")</f>
        <v>-</v>
      </c>
      <c r="D694" t="s">
        <v>466</v>
      </c>
      <c r="E694">
        <v>6687.6624437999999</v>
      </c>
      <c r="F694">
        <v>1238.25</v>
      </c>
      <c r="G694">
        <v>-36.801951119316399</v>
      </c>
      <c r="H694">
        <v>4.8344101887001196</v>
      </c>
      <c r="I694">
        <v>-1.1423333934467601</v>
      </c>
      <c r="J694">
        <v>4.5039287025886097</v>
      </c>
      <c r="K694">
        <v>1131.20315510708</v>
      </c>
      <c r="L694">
        <v>1123.6079553075799</v>
      </c>
      <c r="M694">
        <v>75.961911370240401</v>
      </c>
      <c r="N694">
        <v>0.80185956567856698</v>
      </c>
      <c r="O694">
        <v>13.442358166767599</v>
      </c>
      <c r="P694">
        <v>32.674381227901002</v>
      </c>
      <c r="Q694">
        <v>-4.0170279653327E-2</v>
      </c>
    </row>
    <row r="695" spans="1:17" x14ac:dyDescent="0.3">
      <c r="A695" t="s">
        <v>1529</v>
      </c>
      <c r="B695" t="s">
        <v>1530</v>
      </c>
      <c r="C695" t="str">
        <f>IFERROR(VLOOKUP(Table1[[#This Row],[Ticker]],[1]!Table1[[Symbol]:[Industry]],2,FALSE),"-")</f>
        <v>-</v>
      </c>
      <c r="D695" t="s">
        <v>1531</v>
      </c>
      <c r="E695">
        <v>6675.7028362999999</v>
      </c>
      <c r="F695">
        <v>511.4</v>
      </c>
      <c r="G695">
        <v>-8.6901972069532203</v>
      </c>
      <c r="H695">
        <v>-3.8966116082711499</v>
      </c>
      <c r="I695">
        <v>-13.9426071274059</v>
      </c>
      <c r="J695">
        <v>-0.99889524748357394</v>
      </c>
      <c r="K695">
        <v>510.635453123297</v>
      </c>
      <c r="L695">
        <v>504.81499995093202</v>
      </c>
      <c r="M695">
        <v>55.1996898065266</v>
      </c>
      <c r="N695">
        <v>0.353109134256754</v>
      </c>
      <c r="O695">
        <v>30.885803676182999</v>
      </c>
      <c r="P695">
        <v>30.776115586242099</v>
      </c>
      <c r="Q695">
        <v>4.6603599453421997E-2</v>
      </c>
    </row>
    <row r="696" spans="1:17" x14ac:dyDescent="0.3">
      <c r="A696" t="s">
        <v>1532</v>
      </c>
      <c r="B696" t="s">
        <v>1533</v>
      </c>
      <c r="C696" t="str">
        <f>IFERROR(VLOOKUP(Table1[[#This Row],[Ticker]],[1]!Table1[[Symbol]:[Industry]],2,FALSE),"-")</f>
        <v>-</v>
      </c>
      <c r="D696" t="s">
        <v>412</v>
      </c>
      <c r="E696">
        <v>6636.7274942879903</v>
      </c>
      <c r="F696">
        <v>67.53</v>
      </c>
      <c r="G696">
        <v>-27.788263396995301</v>
      </c>
      <c r="H696">
        <v>9.1850204832464204</v>
      </c>
      <c r="I696">
        <v>-24.638614005255199</v>
      </c>
      <c r="J696">
        <v>-1.2454546973299101</v>
      </c>
      <c r="K696">
        <v>66.273327829804998</v>
      </c>
      <c r="L696">
        <v>68.813798588934404</v>
      </c>
      <c r="M696">
        <v>47.989013272395198</v>
      </c>
      <c r="N696">
        <v>1.15015882573746</v>
      </c>
      <c r="O696">
        <v>45.120687102028697</v>
      </c>
      <c r="P696">
        <v>15.179942009210199</v>
      </c>
      <c r="Q696">
        <v>3.7393742022061999E-2</v>
      </c>
    </row>
    <row r="697" spans="1:17" hidden="1" x14ac:dyDescent="0.3">
      <c r="A697" t="s">
        <v>1534</v>
      </c>
      <c r="B697" t="s">
        <v>1535</v>
      </c>
      <c r="C697" t="str">
        <f>IFERROR(VLOOKUP(Table1[[#This Row],[Ticker]],[1]!Table1[[Symbol]:[Industry]],2,FALSE),"-")</f>
        <v>-</v>
      </c>
      <c r="D697" t="s">
        <v>1367</v>
      </c>
      <c r="E697">
        <v>6636.6662775300001</v>
      </c>
      <c r="F697">
        <v>1406.21</v>
      </c>
      <c r="G697">
        <v>-18.666859904553402</v>
      </c>
      <c r="H697">
        <v>-4.7041123183489102</v>
      </c>
      <c r="I697">
        <v>-9.1497508078313103</v>
      </c>
      <c r="J697">
        <v>-0.470999134149515</v>
      </c>
      <c r="K697">
        <v>1393.70733307402</v>
      </c>
      <c r="L697">
        <v>1359.7229666405201</v>
      </c>
      <c r="M697">
        <v>77.088001342421407</v>
      </c>
      <c r="N697">
        <v>1.1668669028823599</v>
      </c>
      <c r="O697">
        <v>3.0535979690089001</v>
      </c>
      <c r="P697">
        <v>11.750307942941101</v>
      </c>
      <c r="Q697">
        <v>-5.5078309021881003E-2</v>
      </c>
    </row>
    <row r="698" spans="1:17" hidden="1" x14ac:dyDescent="0.3">
      <c r="A698" t="s">
        <v>1536</v>
      </c>
      <c r="B698" t="s">
        <v>1537</v>
      </c>
      <c r="C698" t="str">
        <f>IFERROR(VLOOKUP(Table1[[#This Row],[Ticker]],[1]!Table1[[Symbol]:[Industry]],2,FALSE),"-")</f>
        <v>-</v>
      </c>
      <c r="D698" t="s">
        <v>46</v>
      </c>
      <c r="E698">
        <v>6627.6239367449998</v>
      </c>
      <c r="F698">
        <v>380.45</v>
      </c>
      <c r="G698">
        <v>-28.616635085793401</v>
      </c>
      <c r="H698">
        <v>-9.4272690918380295</v>
      </c>
      <c r="I698">
        <v>-15.298555482987201</v>
      </c>
      <c r="J698">
        <v>-4.3789548103157996</v>
      </c>
      <c r="M698">
        <v>45.843595822105101</v>
      </c>
      <c r="O698">
        <v>11.6572479957944</v>
      </c>
      <c r="P698">
        <v>3.4112530578961699</v>
      </c>
    </row>
    <row r="699" spans="1:17" x14ac:dyDescent="0.3">
      <c r="A699" t="s">
        <v>1538</v>
      </c>
      <c r="B699" t="s">
        <v>1539</v>
      </c>
      <c r="C699" t="str">
        <f>IFERROR(VLOOKUP(Table1[[#This Row],[Ticker]],[1]!Table1[[Symbol]:[Industry]],2,FALSE),"-")</f>
        <v>-</v>
      </c>
      <c r="D699" t="s">
        <v>466</v>
      </c>
      <c r="E699">
        <v>6604.8947993599904</v>
      </c>
      <c r="F699">
        <v>924.95</v>
      </c>
      <c r="G699">
        <v>-6.0712760450848204</v>
      </c>
      <c r="H699">
        <v>-6.6577557143951402</v>
      </c>
      <c r="I699">
        <v>6.3914110619820903</v>
      </c>
      <c r="J699">
        <v>-5.0740700253591502</v>
      </c>
      <c r="K699">
        <v>922.683384857183</v>
      </c>
      <c r="L699">
        <v>849.17219018588105</v>
      </c>
      <c r="M699">
        <v>50.188619243562997</v>
      </c>
      <c r="N699">
        <v>0.30100737290459301</v>
      </c>
      <c r="O699">
        <v>21.952537975025599</v>
      </c>
      <c r="P699">
        <v>34.6949177224406</v>
      </c>
      <c r="Q699">
        <v>0.15501829382091201</v>
      </c>
    </row>
    <row r="700" spans="1:17" hidden="1" x14ac:dyDescent="0.3">
      <c r="A700" t="s">
        <v>1540</v>
      </c>
      <c r="B700" t="s">
        <v>1541</v>
      </c>
      <c r="C700" t="str">
        <f>IFERROR(VLOOKUP(Table1[[#This Row],[Ticker]],[1]!Table1[[Symbol]:[Industry]],2,FALSE),"-")</f>
        <v>-</v>
      </c>
      <c r="D700" t="s">
        <v>121</v>
      </c>
      <c r="E700">
        <v>6569.6360610199999</v>
      </c>
      <c r="F700">
        <v>573.4</v>
      </c>
      <c r="G700">
        <v>-21.689723371982598</v>
      </c>
      <c r="H700">
        <v>-1.58174446419898</v>
      </c>
      <c r="I700">
        <v>2.6387202230511599</v>
      </c>
      <c r="J700">
        <v>-1.55755357771201</v>
      </c>
      <c r="K700">
        <v>564.44225462811596</v>
      </c>
      <c r="L700">
        <v>540.94295522360403</v>
      </c>
      <c r="M700">
        <v>48.524399566323098</v>
      </c>
      <c r="N700">
        <v>0.47380907409675099</v>
      </c>
      <c r="O700">
        <v>9.8622253226369203</v>
      </c>
      <c r="P700">
        <v>22.783725910064199</v>
      </c>
      <c r="Q700">
        <v>3.0387027804493E-2</v>
      </c>
    </row>
    <row r="701" spans="1:17" hidden="1" x14ac:dyDescent="0.3">
      <c r="A701" t="s">
        <v>1542</v>
      </c>
      <c r="B701" t="s">
        <v>1543</v>
      </c>
      <c r="C701" t="str">
        <f>IFERROR(VLOOKUP(Table1[[#This Row],[Ticker]],[1]!Table1[[Symbol]:[Industry]],2,FALSE),"-")</f>
        <v>-</v>
      </c>
      <c r="D701" t="s">
        <v>1544</v>
      </c>
      <c r="E701">
        <v>6518.0701129999998</v>
      </c>
      <c r="F701">
        <v>506.6</v>
      </c>
      <c r="G701">
        <v>94.206054269253599</v>
      </c>
      <c r="H701">
        <v>23.258434354949198</v>
      </c>
      <c r="I701">
        <v>29.538884358401901</v>
      </c>
      <c r="J701">
        <v>-0.28504297027198999</v>
      </c>
      <c r="K701">
        <v>467.27012067744698</v>
      </c>
      <c r="L701">
        <v>382.74636954161298</v>
      </c>
      <c r="M701">
        <v>51.380550240076097</v>
      </c>
      <c r="N701">
        <v>1.23577987711957</v>
      </c>
      <c r="O701">
        <v>13.491906829846</v>
      </c>
      <c r="P701">
        <v>135.081206496519</v>
      </c>
      <c r="Q701">
        <v>0.16514467119308401</v>
      </c>
    </row>
    <row r="702" spans="1:17" x14ac:dyDescent="0.3">
      <c r="A702" t="s">
        <v>1545</v>
      </c>
      <c r="B702" t="s">
        <v>1546</v>
      </c>
      <c r="C702" t="str">
        <f>IFERROR(VLOOKUP(Table1[[#This Row],[Ticker]],[1]!Table1[[Symbol]:[Industry]],2,FALSE),"-")</f>
        <v>-</v>
      </c>
      <c r="D702" t="s">
        <v>24</v>
      </c>
      <c r="E702">
        <v>6511.8872562750003</v>
      </c>
      <c r="F702">
        <v>24.89</v>
      </c>
      <c r="G702">
        <v>-8.4072472133976497</v>
      </c>
      <c r="H702">
        <v>-4.7202590995438101</v>
      </c>
      <c r="I702">
        <v>-23.814000539098998</v>
      </c>
      <c r="J702">
        <v>-3.5195922161614699</v>
      </c>
      <c r="K702">
        <v>25.897377950256899</v>
      </c>
      <c r="L702">
        <v>26.022870834135801</v>
      </c>
      <c r="M702">
        <v>35.739667692076203</v>
      </c>
      <c r="N702">
        <v>0.44882299584938501</v>
      </c>
      <c r="O702">
        <v>48.178887373987301</v>
      </c>
      <c r="P702">
        <v>21.7781030753811</v>
      </c>
      <c r="Q702">
        <v>9.9272788819325997E-2</v>
      </c>
    </row>
    <row r="703" spans="1:17" hidden="1" x14ac:dyDescent="0.3">
      <c r="A703" t="s">
        <v>1547</v>
      </c>
      <c r="B703" t="s">
        <v>1548</v>
      </c>
      <c r="C703" t="str">
        <f>IFERROR(VLOOKUP(Table1[[#This Row],[Ticker]],[1]!Table1[[Symbol]:[Industry]],2,FALSE),"-")</f>
        <v>-</v>
      </c>
      <c r="D703" t="s">
        <v>1367</v>
      </c>
      <c r="E703">
        <v>6496.9056107910001</v>
      </c>
      <c r="F703">
        <v>1183.5</v>
      </c>
      <c r="G703">
        <v>-17.638228793670802</v>
      </c>
      <c r="H703">
        <v>-3.8223327209726001</v>
      </c>
      <c r="I703">
        <v>-8.9369366080239594</v>
      </c>
      <c r="J703">
        <v>-0.77347752422530403</v>
      </c>
      <c r="K703">
        <v>1168.4017203846399</v>
      </c>
      <c r="L703">
        <v>1139.2666523124401</v>
      </c>
      <c r="M703">
        <v>63.340787818078198</v>
      </c>
      <c r="N703">
        <v>0.70506759207407099</v>
      </c>
      <c r="O703">
        <v>11.988170680185799</v>
      </c>
      <c r="P703">
        <v>36.692807890876701</v>
      </c>
    </row>
    <row r="704" spans="1:17" x14ac:dyDescent="0.3">
      <c r="A704" t="s">
        <v>1549</v>
      </c>
      <c r="B704" t="s">
        <v>1550</v>
      </c>
      <c r="C704" t="str">
        <f>IFERROR(VLOOKUP(Table1[[#This Row],[Ticker]],[1]!Table1[[Symbol]:[Industry]],2,FALSE),"-")</f>
        <v>-</v>
      </c>
      <c r="D704" t="s">
        <v>843</v>
      </c>
      <c r="E704">
        <v>6491.7584878509997</v>
      </c>
      <c r="F704">
        <v>219.31</v>
      </c>
      <c r="G704">
        <v>24.0002759974535</v>
      </c>
      <c r="H704">
        <v>1.3736819095955599</v>
      </c>
      <c r="I704">
        <v>8.1692926819197709</v>
      </c>
      <c r="J704">
        <v>-0.72577113781720104</v>
      </c>
      <c r="K704">
        <v>213.64488153840401</v>
      </c>
      <c r="L704">
        <v>197.86018735337899</v>
      </c>
      <c r="M704">
        <v>63.401315374478401</v>
      </c>
      <c r="N704">
        <v>0.73724999839604499</v>
      </c>
      <c r="O704">
        <v>16.091377502165798</v>
      </c>
      <c r="P704">
        <v>74.609872611464894</v>
      </c>
      <c r="Q704">
        <v>8.4503337560844993E-2</v>
      </c>
    </row>
    <row r="705" spans="1:17" x14ac:dyDescent="0.3">
      <c r="A705" t="s">
        <v>1551</v>
      </c>
      <c r="B705" t="s">
        <v>1552</v>
      </c>
      <c r="C705" t="str">
        <f>IFERROR(VLOOKUP(Table1[[#This Row],[Ticker]],[1]!Table1[[Symbol]:[Industry]],2,FALSE),"-")</f>
        <v>-</v>
      </c>
      <c r="D705" t="s">
        <v>276</v>
      </c>
      <c r="E705">
        <v>6490.7381690100001</v>
      </c>
      <c r="F705">
        <v>677.85</v>
      </c>
      <c r="G705">
        <v>-19.503334257408699</v>
      </c>
      <c r="H705">
        <v>5.1515169729263199</v>
      </c>
      <c r="I705">
        <v>27.740646830477399</v>
      </c>
      <c r="J705">
        <v>-1.3175403210672301</v>
      </c>
      <c r="K705">
        <v>624.78155397447199</v>
      </c>
      <c r="L705">
        <v>563.77924455511402</v>
      </c>
      <c r="M705">
        <v>55.386067785823201</v>
      </c>
      <c r="N705">
        <v>0.51663894713840197</v>
      </c>
      <c r="O705">
        <v>7.2213616581839402</v>
      </c>
      <c r="P705">
        <v>55.845499482699097</v>
      </c>
      <c r="Q705">
        <v>6.2190904131342997E-2</v>
      </c>
    </row>
    <row r="706" spans="1:17" x14ac:dyDescent="0.3">
      <c r="A706" t="s">
        <v>1553</v>
      </c>
      <c r="B706" t="s">
        <v>1554</v>
      </c>
      <c r="C706" t="str">
        <f>IFERROR(VLOOKUP(Table1[[#This Row],[Ticker]],[1]!Table1[[Symbol]:[Industry]],2,FALSE),"-")</f>
        <v>-</v>
      </c>
      <c r="D706" t="s">
        <v>166</v>
      </c>
      <c r="E706">
        <v>6463.8804803900002</v>
      </c>
      <c r="F706">
        <v>413.9</v>
      </c>
      <c r="G706">
        <v>30.090123051704701</v>
      </c>
      <c r="H706">
        <v>-4.4653661766863202</v>
      </c>
      <c r="I706">
        <v>33.1034534384209</v>
      </c>
      <c r="J706">
        <v>-8.4089195018562908</v>
      </c>
      <c r="K706">
        <v>404.800280695845</v>
      </c>
      <c r="L706">
        <v>338.74467493190701</v>
      </c>
      <c r="M706">
        <v>44.916735037468499</v>
      </c>
      <c r="N706">
        <v>0.71926609012642995</v>
      </c>
      <c r="O706">
        <v>8.96351775791255</v>
      </c>
      <c r="P706">
        <v>83.101083831010797</v>
      </c>
      <c r="Q706">
        <v>0.188444349776696</v>
      </c>
    </row>
    <row r="707" spans="1:17" x14ac:dyDescent="0.3">
      <c r="A707" t="s">
        <v>1555</v>
      </c>
      <c r="B707" t="s">
        <v>1556</v>
      </c>
      <c r="C707" t="str">
        <f>IFERROR(VLOOKUP(Table1[[#This Row],[Ticker]],[1]!Table1[[Symbol]:[Industry]],2,FALSE),"-")</f>
        <v>-</v>
      </c>
      <c r="D707" t="s">
        <v>984</v>
      </c>
      <c r="E707">
        <v>6412.6744974599997</v>
      </c>
      <c r="F707">
        <v>139.81</v>
      </c>
      <c r="G707">
        <v>-25.584230660183302</v>
      </c>
      <c r="H707">
        <v>3.5551500501630202</v>
      </c>
      <c r="I707">
        <v>-41.5765729511551</v>
      </c>
      <c r="J707">
        <v>-4.9547567696361998</v>
      </c>
      <c r="K707">
        <v>140.09825840816501</v>
      </c>
      <c r="L707">
        <v>151.299127018691</v>
      </c>
      <c r="M707">
        <v>44.1428225461217</v>
      </c>
      <c r="N707">
        <v>1.2127838592970801</v>
      </c>
      <c r="O707">
        <v>50.633001931192297</v>
      </c>
      <c r="P707">
        <v>11.8479999999999</v>
      </c>
      <c r="Q707">
        <v>3.9961887498550001E-2</v>
      </c>
    </row>
    <row r="708" spans="1:17" x14ac:dyDescent="0.3">
      <c r="A708" t="s">
        <v>1557</v>
      </c>
      <c r="B708" t="s">
        <v>1558</v>
      </c>
      <c r="C708" t="str">
        <f>IFERROR(VLOOKUP(Table1[[#This Row],[Ticker]],[1]!Table1[[Symbol]:[Industry]],2,FALSE),"-")</f>
        <v>-</v>
      </c>
      <c r="D708" t="s">
        <v>378</v>
      </c>
      <c r="E708">
        <v>6398.9988254500004</v>
      </c>
      <c r="F708">
        <v>329.05</v>
      </c>
      <c r="G708">
        <v>20.535301101231099</v>
      </c>
      <c r="H708">
        <v>-8.8307615946049598</v>
      </c>
      <c r="I708">
        <v>13.647099478850199</v>
      </c>
      <c r="J708">
        <v>-5.1319943732937103</v>
      </c>
      <c r="K708">
        <v>334.289449324543</v>
      </c>
      <c r="L708">
        <v>291.75354453952002</v>
      </c>
      <c r="M708">
        <v>30.6622820345187</v>
      </c>
      <c r="N708">
        <v>0.38976472073428903</v>
      </c>
      <c r="O708">
        <v>13.4174137669047</v>
      </c>
      <c r="P708">
        <v>60.433934666016498</v>
      </c>
      <c r="Q708">
        <v>-1.044467628307E-2</v>
      </c>
    </row>
    <row r="709" spans="1:17" x14ac:dyDescent="0.3">
      <c r="A709" t="s">
        <v>1559</v>
      </c>
      <c r="B709" t="s">
        <v>1560</v>
      </c>
      <c r="C709" t="str">
        <f>IFERROR(VLOOKUP(Table1[[#This Row],[Ticker]],[1]!Table1[[Symbol]:[Industry]],2,FALSE),"-")</f>
        <v>-</v>
      </c>
      <c r="D709" t="s">
        <v>438</v>
      </c>
      <c r="E709">
        <v>6376.6102313250003</v>
      </c>
      <c r="F709">
        <v>576.75</v>
      </c>
      <c r="G709">
        <v>-49.399729351175701</v>
      </c>
      <c r="H709">
        <v>-8.6318983095195492</v>
      </c>
      <c r="I709">
        <v>-8.3463675729296707</v>
      </c>
      <c r="J709">
        <v>-0.57724478894332798</v>
      </c>
      <c r="K709">
        <v>609.35169176659997</v>
      </c>
      <c r="L709">
        <v>634.363702015473</v>
      </c>
      <c r="M709">
        <v>49.829657364147998</v>
      </c>
      <c r="N709">
        <v>1.35631864828149</v>
      </c>
      <c r="O709">
        <v>34.547030775899401</v>
      </c>
      <c r="P709">
        <v>10.6262587513186</v>
      </c>
      <c r="Q709">
        <v>-7.1861238593851004E-2</v>
      </c>
    </row>
    <row r="710" spans="1:17" x14ac:dyDescent="0.3">
      <c r="A710" t="s">
        <v>1561</v>
      </c>
      <c r="B710" t="s">
        <v>1562</v>
      </c>
      <c r="C710" t="str">
        <f>IFERROR(VLOOKUP(Table1[[#This Row],[Ticker]],[1]!Table1[[Symbol]:[Industry]],2,FALSE),"-")</f>
        <v>-</v>
      </c>
      <c r="D710" t="s">
        <v>531</v>
      </c>
      <c r="E710">
        <v>6352.4080218749996</v>
      </c>
      <c r="F710">
        <v>296.25</v>
      </c>
      <c r="G710">
        <v>-16.219307890538001</v>
      </c>
      <c r="H710">
        <v>-2.55523940498228</v>
      </c>
      <c r="I710">
        <v>-28.280191698985</v>
      </c>
      <c r="J710">
        <v>-2.7835183486705701</v>
      </c>
      <c r="K710">
        <v>297.81292450744201</v>
      </c>
      <c r="L710">
        <v>311.40291701478299</v>
      </c>
      <c r="M710">
        <v>57.038882390402598</v>
      </c>
      <c r="N710">
        <v>0.66424222020953305</v>
      </c>
      <c r="O710">
        <v>36.803375527426098</v>
      </c>
      <c r="P710">
        <v>16.3818503241013</v>
      </c>
      <c r="Q710">
        <v>0.106260403620572</v>
      </c>
    </row>
    <row r="711" spans="1:17" hidden="1" x14ac:dyDescent="0.3">
      <c r="A711" t="s">
        <v>1563</v>
      </c>
      <c r="B711" t="s">
        <v>1564</v>
      </c>
      <c r="C711" t="str">
        <f>IFERROR(VLOOKUP(Table1[[#This Row],[Ticker]],[1]!Table1[[Symbol]:[Industry]],2,FALSE),"-")</f>
        <v>-</v>
      </c>
      <c r="D711" t="s">
        <v>54</v>
      </c>
      <c r="E711">
        <v>6350.7423885050002</v>
      </c>
      <c r="F711">
        <v>1460.15</v>
      </c>
      <c r="G711">
        <v>3.1592599602266298E-2</v>
      </c>
      <c r="H711">
        <v>19.742393166601399</v>
      </c>
      <c r="I711">
        <v>21.117628015314601</v>
      </c>
      <c r="J711">
        <v>6.6206552492863899</v>
      </c>
      <c r="K711">
        <v>1267.8491465765401</v>
      </c>
      <c r="M711">
        <v>67.676139543043604</v>
      </c>
      <c r="N711">
        <v>1.40253710399457</v>
      </c>
      <c r="O711">
        <v>3.4756703078450801</v>
      </c>
      <c r="P711">
        <v>50.5309278350515</v>
      </c>
    </row>
    <row r="712" spans="1:17" hidden="1" x14ac:dyDescent="0.3">
      <c r="A712" t="s">
        <v>1565</v>
      </c>
      <c r="B712" t="s">
        <v>1566</v>
      </c>
      <c r="C712" t="str">
        <f>IFERROR(VLOOKUP(Table1[[#This Row],[Ticker]],[1]!Table1[[Symbol]:[Industry]],2,FALSE),"-")</f>
        <v>-</v>
      </c>
      <c r="D712" t="s">
        <v>46</v>
      </c>
      <c r="E712">
        <v>6347.84</v>
      </c>
      <c r="F712">
        <v>90</v>
      </c>
      <c r="G712">
        <v>-33.237675809775297</v>
      </c>
      <c r="H712">
        <v>-4.2793773360167604</v>
      </c>
      <c r="I712">
        <v>-15.843509250447299</v>
      </c>
      <c r="J712">
        <v>-0.96957260062597805</v>
      </c>
      <c r="K712">
        <v>90.450531505642999</v>
      </c>
      <c r="L712">
        <v>92.079392902900594</v>
      </c>
      <c r="M712">
        <v>53.081674366169402</v>
      </c>
      <c r="N712">
        <v>0.277272727272727</v>
      </c>
      <c r="O712">
        <v>9.44444444444445</v>
      </c>
      <c r="P712">
        <v>5.8823529411764701</v>
      </c>
    </row>
    <row r="713" spans="1:17" x14ac:dyDescent="0.3">
      <c r="A713" t="s">
        <v>1567</v>
      </c>
      <c r="B713" t="s">
        <v>1568</v>
      </c>
      <c r="C713" t="str">
        <f>IFERROR(VLOOKUP(Table1[[#This Row],[Ticker]],[1]!Table1[[Symbol]:[Industry]],2,FALSE),"-")</f>
        <v>-</v>
      </c>
      <c r="D713" t="s">
        <v>258</v>
      </c>
      <c r="E713">
        <v>6340.76687296</v>
      </c>
      <c r="F713">
        <v>1410.4</v>
      </c>
      <c r="G713">
        <v>-45.161318950784199</v>
      </c>
      <c r="H713">
        <v>1.15802755579186</v>
      </c>
      <c r="I713">
        <v>-2.7498525869777501</v>
      </c>
      <c r="J713">
        <v>2.77741447117302</v>
      </c>
      <c r="K713">
        <v>1377.0061112219901</v>
      </c>
      <c r="L713">
        <v>1414.21584140819</v>
      </c>
      <c r="M713">
        <v>61.423839766969103</v>
      </c>
      <c r="N713">
        <v>0.82921883201746205</v>
      </c>
      <c r="O713">
        <v>34.568207600680601</v>
      </c>
      <c r="P713">
        <v>23.3837809465488</v>
      </c>
      <c r="Q713">
        <v>-4.2560293190777997E-2</v>
      </c>
    </row>
    <row r="714" spans="1:17" hidden="1" x14ac:dyDescent="0.3">
      <c r="A714" t="s">
        <v>1569</v>
      </c>
      <c r="B714" t="s">
        <v>1570</v>
      </c>
      <c r="C714" t="str">
        <f>IFERROR(VLOOKUP(Table1[[#This Row],[Ticker]],[1]!Table1[[Symbol]:[Industry]],2,FALSE),"-")</f>
        <v>-</v>
      </c>
      <c r="D714" t="s">
        <v>550</v>
      </c>
      <c r="E714">
        <v>6338.2404437099904</v>
      </c>
      <c r="F714">
        <v>6589.1</v>
      </c>
      <c r="G714">
        <v>-10.655722525464601</v>
      </c>
      <c r="H714">
        <v>6.9739171275894698</v>
      </c>
      <c r="I714">
        <v>4.6223861275969798</v>
      </c>
      <c r="J714">
        <v>2.3191764158964401</v>
      </c>
      <c r="K714">
        <v>5955.1153088500396</v>
      </c>
      <c r="L714">
        <v>5649.2438073334797</v>
      </c>
      <c r="M714">
        <v>81.957055218876505</v>
      </c>
      <c r="N714">
        <v>0.97446524064171103</v>
      </c>
      <c r="O714">
        <v>0.62072210165271502</v>
      </c>
      <c r="P714">
        <v>32.220973632459703</v>
      </c>
      <c r="Q714">
        <v>7.7818708564746999E-2</v>
      </c>
    </row>
    <row r="715" spans="1:17" x14ac:dyDescent="0.3">
      <c r="A715" t="s">
        <v>1571</v>
      </c>
      <c r="B715" t="s">
        <v>1572</v>
      </c>
      <c r="C715" t="str">
        <f>IFERROR(VLOOKUP(Table1[[#This Row],[Ticker]],[1]!Table1[[Symbol]:[Industry]],2,FALSE),"-")</f>
        <v>-</v>
      </c>
      <c r="D715" t="s">
        <v>675</v>
      </c>
      <c r="E715">
        <v>6319.7646999899998</v>
      </c>
      <c r="F715">
        <v>129.57</v>
      </c>
      <c r="G715">
        <v>-47.325825210328603</v>
      </c>
      <c r="H715">
        <v>-11.1981631072259</v>
      </c>
      <c r="I715">
        <v>-11.2427187366133</v>
      </c>
      <c r="J715">
        <v>-4.1788539024189699</v>
      </c>
      <c r="K715">
        <v>135.070813325232</v>
      </c>
      <c r="L715">
        <v>138.397225933762</v>
      </c>
      <c r="M715">
        <v>39.305199137799399</v>
      </c>
      <c r="N715">
        <v>0.464930471443598</v>
      </c>
      <c r="O715">
        <v>37.454657713976999</v>
      </c>
      <c r="P715">
        <v>18.328767123287601</v>
      </c>
      <c r="Q715">
        <v>-9.8827556622243004E-2</v>
      </c>
    </row>
    <row r="716" spans="1:17" x14ac:dyDescent="0.3">
      <c r="A716" t="s">
        <v>1573</v>
      </c>
      <c r="B716" t="s">
        <v>1574</v>
      </c>
      <c r="C716" t="str">
        <f>IFERROR(VLOOKUP(Table1[[#This Row],[Ticker]],[1]!Table1[[Symbol]:[Industry]],2,FALSE),"-")</f>
        <v>-</v>
      </c>
      <c r="D716" t="s">
        <v>378</v>
      </c>
      <c r="E716">
        <v>6314.2345863999999</v>
      </c>
      <c r="F716">
        <v>128.71</v>
      </c>
      <c r="G716">
        <v>51.404562582463001</v>
      </c>
      <c r="H716">
        <v>-9.1936375988034893</v>
      </c>
      <c r="I716">
        <v>22.965223325939501</v>
      </c>
      <c r="J716">
        <v>-8.1440055305484407</v>
      </c>
      <c r="K716">
        <v>134.38772508510701</v>
      </c>
      <c r="L716">
        <v>113.670338219657</v>
      </c>
      <c r="M716">
        <v>31.247509987040999</v>
      </c>
      <c r="N716">
        <v>0.16708173868714199</v>
      </c>
      <c r="O716">
        <v>32.041022453577703</v>
      </c>
      <c r="P716">
        <v>97.863182167563394</v>
      </c>
      <c r="Q716">
        <v>8.1140759770545995E-2</v>
      </c>
    </row>
    <row r="717" spans="1:17" hidden="1" x14ac:dyDescent="0.3">
      <c r="A717" t="s">
        <v>1575</v>
      </c>
      <c r="B717" t="s">
        <v>1576</v>
      </c>
      <c r="C717" t="str">
        <f>IFERROR(VLOOKUP(Table1[[#This Row],[Ticker]],[1]!Table1[[Symbol]:[Industry]],2,FALSE),"-")</f>
        <v>-</v>
      </c>
      <c r="D717" t="s">
        <v>1056</v>
      </c>
      <c r="E717">
        <v>6266.1528877000001</v>
      </c>
      <c r="F717">
        <v>113</v>
      </c>
      <c r="G717">
        <v>-28.726806244557899</v>
      </c>
      <c r="H717">
        <v>-4.2793773360167604</v>
      </c>
      <c r="I717">
        <v>-15.4087266417517</v>
      </c>
      <c r="M717">
        <v>50</v>
      </c>
      <c r="N717">
        <v>0.2</v>
      </c>
      <c r="O717">
        <v>1.76991150442478</v>
      </c>
      <c r="P717">
        <v>0</v>
      </c>
    </row>
    <row r="718" spans="1:17" hidden="1" x14ac:dyDescent="0.3">
      <c r="A718" t="s">
        <v>1577</v>
      </c>
      <c r="B718" t="s">
        <v>1578</v>
      </c>
      <c r="C718" t="str">
        <f>IFERROR(VLOOKUP(Table1[[#This Row],[Ticker]],[1]!Table1[[Symbol]:[Industry]],2,FALSE),"-")</f>
        <v>-</v>
      </c>
      <c r="D718" t="s">
        <v>81</v>
      </c>
      <c r="E718">
        <v>6243.8586687360003</v>
      </c>
      <c r="F718">
        <v>134.16</v>
      </c>
      <c r="G718">
        <v>375.48423430258401</v>
      </c>
      <c r="H718">
        <v>37.698400441761002</v>
      </c>
      <c r="I718">
        <v>108.082469908733</v>
      </c>
      <c r="J718">
        <v>5.5137607327073503</v>
      </c>
      <c r="K718">
        <v>96.786528187957501</v>
      </c>
      <c r="L718">
        <v>66.588528565307001</v>
      </c>
      <c r="M718">
        <v>80.945219488820598</v>
      </c>
      <c r="N718">
        <v>1.2231427942063999</v>
      </c>
      <c r="O718">
        <v>0.178890876565307</v>
      </c>
      <c r="P718">
        <v>427.15127701375201</v>
      </c>
      <c r="Q718">
        <v>0.12817793202800501</v>
      </c>
    </row>
    <row r="719" spans="1:17" x14ac:dyDescent="0.3">
      <c r="A719" t="s">
        <v>1579</v>
      </c>
      <c r="B719" t="s">
        <v>1580</v>
      </c>
      <c r="C719" t="str">
        <f>IFERROR(VLOOKUP(Table1[[#This Row],[Ticker]],[1]!Table1[[Symbol]:[Industry]],2,FALSE),"-")</f>
        <v>-</v>
      </c>
      <c r="D719" t="s">
        <v>633</v>
      </c>
      <c r="E719">
        <v>6240.3758676999996</v>
      </c>
      <c r="F719">
        <v>349.7</v>
      </c>
      <c r="G719">
        <v>41.461264459974103</v>
      </c>
      <c r="H719">
        <v>-3.5939463895387198</v>
      </c>
      <c r="I719">
        <v>16.718174113687098</v>
      </c>
      <c r="J719">
        <v>-7.7352714527529196</v>
      </c>
      <c r="K719">
        <v>363.09326721852699</v>
      </c>
      <c r="L719">
        <v>329.468022724305</v>
      </c>
      <c r="M719">
        <v>33.142045878728702</v>
      </c>
      <c r="N719">
        <v>0.53155648847008796</v>
      </c>
      <c r="O719">
        <v>25.3360022876751</v>
      </c>
      <c r="P719">
        <v>72.223590248707197</v>
      </c>
      <c r="Q719">
        <v>0.10338301002407201</v>
      </c>
    </row>
    <row r="720" spans="1:17" hidden="1" x14ac:dyDescent="0.3">
      <c r="A720" t="s">
        <v>1581</v>
      </c>
      <c r="B720" t="s">
        <v>1582</v>
      </c>
      <c r="C720" t="str">
        <f>IFERROR(VLOOKUP(Table1[[#This Row],[Ticker]],[1]!Table1[[Symbol]:[Industry]],2,FALSE),"-")</f>
        <v>-</v>
      </c>
      <c r="D720" t="s">
        <v>279</v>
      </c>
      <c r="E720">
        <v>6230.1757500000003</v>
      </c>
      <c r="F720">
        <v>3213.75</v>
      </c>
      <c r="G720">
        <v>644.31232419022399</v>
      </c>
      <c r="H720">
        <v>4.79113711868166</v>
      </c>
      <c r="I720">
        <v>169.542565062032</v>
      </c>
      <c r="J720">
        <v>-9.5468622283878393</v>
      </c>
      <c r="K720">
        <v>2772.95324723556</v>
      </c>
      <c r="L720">
        <v>1750.2986882581699</v>
      </c>
      <c r="M720">
        <v>49.009682215067897</v>
      </c>
      <c r="N720">
        <v>0.59572162445370203</v>
      </c>
      <c r="O720">
        <v>11.3029949436017</v>
      </c>
      <c r="P720">
        <v>703.4375</v>
      </c>
      <c r="Q720">
        <v>0.33066509176263698</v>
      </c>
    </row>
    <row r="721" spans="1:17" hidden="1" x14ac:dyDescent="0.3">
      <c r="A721" t="s">
        <v>1583</v>
      </c>
      <c r="B721" t="s">
        <v>1584</v>
      </c>
      <c r="C721" t="str">
        <f>IFERROR(VLOOKUP(Table1[[#This Row],[Ticker]],[1]!Table1[[Symbol]:[Industry]],2,FALSE),"-")</f>
        <v>-</v>
      </c>
      <c r="D721" t="s">
        <v>269</v>
      </c>
      <c r="E721">
        <v>6179.6971758099999</v>
      </c>
      <c r="F721">
        <v>5647.55</v>
      </c>
      <c r="G721">
        <v>91.224526191692902</v>
      </c>
      <c r="H721">
        <v>13.5366347259612</v>
      </c>
      <c r="I721">
        <v>48.681637047788499</v>
      </c>
      <c r="J721">
        <v>-2.0318834634953902</v>
      </c>
      <c r="K721">
        <v>5002.1605697168197</v>
      </c>
      <c r="L721">
        <v>4104.87163779613</v>
      </c>
      <c r="M721">
        <v>65.971222337443706</v>
      </c>
      <c r="N721">
        <v>0.75994811778303795</v>
      </c>
      <c r="O721">
        <v>2.1681968287133402</v>
      </c>
      <c r="P721">
        <v>137.57151270402099</v>
      </c>
      <c r="Q721">
        <v>0.152133425613309</v>
      </c>
    </row>
    <row r="722" spans="1:17" x14ac:dyDescent="0.3">
      <c r="A722" t="s">
        <v>1585</v>
      </c>
      <c r="B722" t="s">
        <v>1586</v>
      </c>
      <c r="C722" t="str">
        <f>IFERROR(VLOOKUP(Table1[[#This Row],[Ticker]],[1]!Table1[[Symbol]:[Industry]],2,FALSE),"-")</f>
        <v>-</v>
      </c>
      <c r="D722" t="s">
        <v>251</v>
      </c>
      <c r="E722">
        <v>6144.69573003</v>
      </c>
      <c r="F722">
        <v>318.45</v>
      </c>
      <c r="G722">
        <v>33.683363544412302</v>
      </c>
      <c r="H722">
        <v>27.4218153821251</v>
      </c>
      <c r="I722">
        <v>47.245007128048499</v>
      </c>
      <c r="J722">
        <v>6.8782683863513903</v>
      </c>
      <c r="K722">
        <v>263.76340408533503</v>
      </c>
      <c r="L722">
        <v>236.59596964528399</v>
      </c>
      <c r="M722">
        <v>70.319911296894105</v>
      </c>
      <c r="N722">
        <v>2.8390990345800899</v>
      </c>
      <c r="O722">
        <v>2.2138483278379701</v>
      </c>
      <c r="P722">
        <v>79.915254237288096</v>
      </c>
      <c r="Q722">
        <v>0.20379162489535299</v>
      </c>
    </row>
    <row r="723" spans="1:17" hidden="1" x14ac:dyDescent="0.3">
      <c r="A723" t="s">
        <v>1587</v>
      </c>
      <c r="B723" t="s">
        <v>1588</v>
      </c>
      <c r="C723" t="str">
        <f>IFERROR(VLOOKUP(Table1[[#This Row],[Ticker]],[1]!Table1[[Symbol]:[Industry]],2,FALSE),"-")</f>
        <v>-</v>
      </c>
      <c r="D723" t="s">
        <v>116</v>
      </c>
      <c r="E723">
        <v>6071.3084970699902</v>
      </c>
      <c r="F723">
        <v>156.71</v>
      </c>
      <c r="G723">
        <v>-32.424557296620598</v>
      </c>
      <c r="H723">
        <v>-12.6223387224564</v>
      </c>
      <c r="I723">
        <v>-19.106477693814298</v>
      </c>
      <c r="J723">
        <v>-6.4383715971766202</v>
      </c>
      <c r="K723">
        <v>164.11430452524499</v>
      </c>
      <c r="M723">
        <v>44.649074943658803</v>
      </c>
      <c r="O723">
        <v>26.028970710229</v>
      </c>
      <c r="P723">
        <v>16.081481481481401</v>
      </c>
    </row>
    <row r="724" spans="1:17" x14ac:dyDescent="0.3">
      <c r="A724" t="s">
        <v>1589</v>
      </c>
      <c r="B724" t="s">
        <v>1590</v>
      </c>
      <c r="C724" t="str">
        <f>IFERROR(VLOOKUP(Table1[[#This Row],[Ticker]],[1]!Table1[[Symbol]:[Industry]],2,FALSE),"-")</f>
        <v>-</v>
      </c>
      <c r="D724" t="s">
        <v>187</v>
      </c>
      <c r="E724">
        <v>6056.9892446800004</v>
      </c>
      <c r="F724">
        <v>668.35</v>
      </c>
      <c r="G724">
        <v>29.8651756335478</v>
      </c>
      <c r="H724">
        <v>8.1643632874204695</v>
      </c>
      <c r="I724">
        <v>35.316137185808401</v>
      </c>
      <c r="J724">
        <v>-1.9603255728848901</v>
      </c>
      <c r="K724">
        <v>635.77705146420101</v>
      </c>
      <c r="L724">
        <v>549.610096305767</v>
      </c>
      <c r="M724">
        <v>48.005386021715204</v>
      </c>
      <c r="N724">
        <v>1.7769118232911301</v>
      </c>
      <c r="O724">
        <v>7.9823445799356696</v>
      </c>
      <c r="P724">
        <v>80.099703583939601</v>
      </c>
    </row>
    <row r="725" spans="1:17" x14ac:dyDescent="0.3">
      <c r="A725" t="s">
        <v>1591</v>
      </c>
      <c r="B725" t="s">
        <v>1592</v>
      </c>
      <c r="C725" t="str">
        <f>IFERROR(VLOOKUP(Table1[[#This Row],[Ticker]],[1]!Table1[[Symbol]:[Industry]],2,FALSE),"-")</f>
        <v>-</v>
      </c>
      <c r="D725" t="s">
        <v>78</v>
      </c>
      <c r="E725">
        <v>6055.9205456</v>
      </c>
      <c r="F725">
        <v>295.60000000000002</v>
      </c>
      <c r="G725">
        <v>41.6375381092206</v>
      </c>
      <c r="H725">
        <v>-17.379228304720101</v>
      </c>
      <c r="I725">
        <v>28.7539161996798</v>
      </c>
      <c r="J725">
        <v>-7.7183331955404002</v>
      </c>
      <c r="K725">
        <v>305.27873448516499</v>
      </c>
      <c r="L725">
        <v>257.99276367078102</v>
      </c>
      <c r="M725">
        <v>40.818222137799197</v>
      </c>
      <c r="N725">
        <v>0.869046682258513</v>
      </c>
      <c r="O725">
        <v>25.033829499323399</v>
      </c>
      <c r="P725">
        <v>83.659521590556096</v>
      </c>
      <c r="Q725">
        <v>6.5086797696766993E-2</v>
      </c>
    </row>
    <row r="726" spans="1:17" hidden="1" x14ac:dyDescent="0.3">
      <c r="A726" t="s">
        <v>1593</v>
      </c>
      <c r="B726" t="s">
        <v>1594</v>
      </c>
      <c r="C726" t="str">
        <f>IFERROR(VLOOKUP(Table1[[#This Row],[Ticker]],[1]!Table1[[Symbol]:[Industry]],2,FALSE),"-")</f>
        <v>-</v>
      </c>
      <c r="D726" t="s">
        <v>232</v>
      </c>
      <c r="E726">
        <v>5998.9450500000003</v>
      </c>
      <c r="F726">
        <v>5418</v>
      </c>
      <c r="G726">
        <v>120.53956452190501</v>
      </c>
      <c r="H726">
        <v>4.86280952648832</v>
      </c>
      <c r="I726">
        <v>40.834638543651103</v>
      </c>
      <c r="J726">
        <v>-3.17759862901227</v>
      </c>
      <c r="K726">
        <v>5088.4245251125503</v>
      </c>
      <c r="L726">
        <v>4036.1463519527301</v>
      </c>
      <c r="M726">
        <v>54.1337718545862</v>
      </c>
      <c r="N726">
        <v>0.26226644123255499</v>
      </c>
      <c r="O726">
        <v>5.6662975267626399</v>
      </c>
      <c r="P726">
        <v>166.587940069377</v>
      </c>
      <c r="Q726">
        <v>0.13282720527137801</v>
      </c>
    </row>
    <row r="727" spans="1:17" x14ac:dyDescent="0.3">
      <c r="A727" t="s">
        <v>1595</v>
      </c>
      <c r="B727" t="s">
        <v>1596</v>
      </c>
      <c r="C727" t="str">
        <f>IFERROR(VLOOKUP(Table1[[#This Row],[Ticker]],[1]!Table1[[Symbol]:[Industry]],2,FALSE),"-")</f>
        <v>-</v>
      </c>
      <c r="D727" t="s">
        <v>54</v>
      </c>
      <c r="E727">
        <v>5973.1655928949904</v>
      </c>
      <c r="F727">
        <v>1459.45</v>
      </c>
      <c r="G727">
        <v>-12.3231566394422</v>
      </c>
      <c r="H727">
        <v>10.0181108900428</v>
      </c>
      <c r="I727">
        <v>22.663892816851501</v>
      </c>
      <c r="J727">
        <v>2.5383887300535801</v>
      </c>
      <c r="K727">
        <v>1339.1818322813699</v>
      </c>
      <c r="L727">
        <v>1244.7319285511501</v>
      </c>
      <c r="M727">
        <v>73.126820032225794</v>
      </c>
      <c r="N727">
        <v>1.1341363105381399</v>
      </c>
      <c r="O727">
        <v>1.6444551029497401</v>
      </c>
      <c r="P727">
        <v>45.298422022002001</v>
      </c>
      <c r="Q727">
        <v>4.7650734658060004E-3</v>
      </c>
    </row>
    <row r="728" spans="1:17" x14ac:dyDescent="0.3">
      <c r="A728" t="s">
        <v>1597</v>
      </c>
      <c r="B728" t="s">
        <v>1598</v>
      </c>
      <c r="C728" t="str">
        <f>IFERROR(VLOOKUP(Table1[[#This Row],[Ticker]],[1]!Table1[[Symbol]:[Industry]],2,FALSE),"-")</f>
        <v>-</v>
      </c>
      <c r="D728" t="s">
        <v>1599</v>
      </c>
      <c r="E728">
        <v>5971.8391318399999</v>
      </c>
      <c r="F728">
        <v>335.2</v>
      </c>
      <c r="G728">
        <v>28.991849550857498</v>
      </c>
      <c r="H728">
        <v>-6.1472990892157497</v>
      </c>
      <c r="I728">
        <v>14.6366238887246</v>
      </c>
      <c r="J728">
        <v>-0.18407411119998901</v>
      </c>
      <c r="K728">
        <v>333.27694919125099</v>
      </c>
      <c r="L728">
        <v>298.85345226323199</v>
      </c>
      <c r="M728">
        <v>52.492821090410601</v>
      </c>
      <c r="N728">
        <v>0.52735680365950799</v>
      </c>
      <c r="O728">
        <v>20.4952267303102</v>
      </c>
      <c r="P728">
        <v>64.717444717444707</v>
      </c>
      <c r="Q728">
        <v>0.12355271710329301</v>
      </c>
    </row>
    <row r="729" spans="1:17" x14ac:dyDescent="0.3">
      <c r="A729" t="s">
        <v>1600</v>
      </c>
      <c r="B729" t="s">
        <v>1601</v>
      </c>
      <c r="C729" t="str">
        <f>IFERROR(VLOOKUP(Table1[[#This Row],[Ticker]],[1]!Table1[[Symbol]:[Industry]],2,FALSE),"-")</f>
        <v>-</v>
      </c>
      <c r="D729" t="s">
        <v>276</v>
      </c>
      <c r="E729">
        <v>5963.4457382399996</v>
      </c>
      <c r="F729">
        <v>812.05</v>
      </c>
      <c r="G729">
        <v>-12.453120097504501</v>
      </c>
      <c r="H729">
        <v>4.48239924540988</v>
      </c>
      <c r="I729">
        <v>-2.8019601908588099</v>
      </c>
      <c r="J729">
        <v>1.2956767033476899</v>
      </c>
      <c r="K729">
        <v>778.21639079309602</v>
      </c>
      <c r="L729">
        <v>764.90416559514699</v>
      </c>
      <c r="M729">
        <v>59.713075167123002</v>
      </c>
      <c r="N729">
        <v>2.3350262734934999</v>
      </c>
      <c r="O729">
        <v>6.9884859306692899</v>
      </c>
      <c r="P729">
        <v>25.899224806201499</v>
      </c>
      <c r="Q729">
        <v>4.9403548968430001E-2</v>
      </c>
    </row>
    <row r="730" spans="1:17" x14ac:dyDescent="0.3">
      <c r="A730" t="s">
        <v>1602</v>
      </c>
      <c r="B730" t="s">
        <v>1603</v>
      </c>
      <c r="C730" t="str">
        <f>IFERROR(VLOOKUP(Table1[[#This Row],[Ticker]],[1]!Table1[[Symbol]:[Industry]],2,FALSE),"-")</f>
        <v>-</v>
      </c>
      <c r="D730" t="s">
        <v>471</v>
      </c>
      <c r="E730">
        <v>5951.2772715000001</v>
      </c>
      <c r="F730">
        <v>532.20000000000005</v>
      </c>
      <c r="G730">
        <v>44.0277483547491</v>
      </c>
      <c r="H730">
        <v>19.900452554627201</v>
      </c>
      <c r="I730">
        <v>37.609539665685801</v>
      </c>
      <c r="J730">
        <v>9.1122886660694107</v>
      </c>
      <c r="K730">
        <v>433.12388987855701</v>
      </c>
      <c r="L730">
        <v>385.94736213689299</v>
      </c>
      <c r="M730">
        <v>81.506262936311103</v>
      </c>
      <c r="N730">
        <v>1.8469540480269</v>
      </c>
      <c r="O730">
        <v>2.9030439684328999</v>
      </c>
      <c r="P730">
        <v>82.823771899690797</v>
      </c>
      <c r="Q730">
        <v>1.2487468633644E-2</v>
      </c>
    </row>
    <row r="731" spans="1:17" hidden="1" x14ac:dyDescent="0.3">
      <c r="A731" t="s">
        <v>1604</v>
      </c>
      <c r="B731" t="s">
        <v>1605</v>
      </c>
      <c r="C731" t="str">
        <f>IFERROR(VLOOKUP(Table1[[#This Row],[Ticker]],[1]!Table1[[Symbol]:[Industry]],2,FALSE),"-")</f>
        <v>-</v>
      </c>
      <c r="D731" t="s">
        <v>24</v>
      </c>
      <c r="E731">
        <v>5944.911231</v>
      </c>
      <c r="F731">
        <v>568.4</v>
      </c>
      <c r="G731">
        <v>27.4059137596936</v>
      </c>
      <c r="H731">
        <v>-9.2793773360167595</v>
      </c>
      <c r="I731">
        <v>25.218613933531699</v>
      </c>
      <c r="J731">
        <v>-4.0884644167218402</v>
      </c>
      <c r="K731">
        <v>603.834604230183</v>
      </c>
      <c r="M731">
        <v>34.6672069842244</v>
      </c>
      <c r="N731">
        <v>1.10216350939362</v>
      </c>
      <c r="O731">
        <v>33.866995073891601</v>
      </c>
      <c r="P731">
        <v>55.726027397260196</v>
      </c>
    </row>
    <row r="732" spans="1:17" hidden="1" x14ac:dyDescent="0.3">
      <c r="A732" t="s">
        <v>1606</v>
      </c>
      <c r="B732" t="s">
        <v>1607</v>
      </c>
      <c r="C732" t="str">
        <f>IFERROR(VLOOKUP(Table1[[#This Row],[Ticker]],[1]!Table1[[Symbol]:[Industry]],2,FALSE),"-")</f>
        <v>-</v>
      </c>
      <c r="D732" t="s">
        <v>850</v>
      </c>
      <c r="E732">
        <v>5936.9578680000004</v>
      </c>
      <c r="F732">
        <v>692.2</v>
      </c>
      <c r="G732">
        <v>55.074396783596598</v>
      </c>
      <c r="H732">
        <v>-10.184782741422101</v>
      </c>
      <c r="I732">
        <v>-6.1600831216231402</v>
      </c>
      <c r="J732">
        <v>-4.36857371050389</v>
      </c>
      <c r="K732">
        <v>745.22837005234203</v>
      </c>
      <c r="L732">
        <v>666.42972304516798</v>
      </c>
      <c r="M732">
        <v>29.479563286301101</v>
      </c>
      <c r="N732">
        <v>0.12791706883591</v>
      </c>
      <c r="O732">
        <v>34.469806414331103</v>
      </c>
      <c r="P732">
        <v>87.308889189554804</v>
      </c>
      <c r="Q732">
        <v>4.9866670330034002E-2</v>
      </c>
    </row>
    <row r="733" spans="1:17" x14ac:dyDescent="0.3">
      <c r="A733" t="s">
        <v>1608</v>
      </c>
      <c r="B733" t="s">
        <v>1609</v>
      </c>
      <c r="C733" t="str">
        <f>IFERROR(VLOOKUP(Table1[[#This Row],[Ticker]],[1]!Table1[[Symbol]:[Industry]],2,FALSE),"-")</f>
        <v>-</v>
      </c>
      <c r="D733" t="s">
        <v>1411</v>
      </c>
      <c r="E733">
        <v>5902.3420686299996</v>
      </c>
      <c r="F733">
        <v>912.3</v>
      </c>
      <c r="G733">
        <v>7.65921371867275</v>
      </c>
      <c r="H733">
        <v>19.8351366453414</v>
      </c>
      <c r="I733">
        <v>3.60015120610369</v>
      </c>
      <c r="J733">
        <v>1.6342892331770401E-2</v>
      </c>
      <c r="K733">
        <v>856.50687812451702</v>
      </c>
      <c r="L733">
        <v>790.519270498124</v>
      </c>
      <c r="M733">
        <v>47.983035597754601</v>
      </c>
      <c r="N733">
        <v>0.78277484717567902</v>
      </c>
      <c r="O733">
        <v>19.368628740545802</v>
      </c>
      <c r="P733">
        <v>49.459370904324999</v>
      </c>
      <c r="Q733">
        <v>0.12326819461168299</v>
      </c>
    </row>
    <row r="734" spans="1:17" hidden="1" x14ac:dyDescent="0.3">
      <c r="A734" t="s">
        <v>1610</v>
      </c>
      <c r="B734" t="s">
        <v>1611</v>
      </c>
      <c r="C734" t="str">
        <f>IFERROR(VLOOKUP(Table1[[#This Row],[Ticker]],[1]!Table1[[Symbol]:[Industry]],2,FALSE),"-")</f>
        <v>-</v>
      </c>
      <c r="D734" t="s">
        <v>21</v>
      </c>
      <c r="E734">
        <v>5900.9758365999996</v>
      </c>
      <c r="F734">
        <v>498.8</v>
      </c>
      <c r="G734">
        <v>-22.919242678124998</v>
      </c>
      <c r="H734">
        <v>1.8474207460290499</v>
      </c>
      <c r="I734">
        <v>-2.8251517625246598</v>
      </c>
      <c r="J734">
        <v>-1.86509498868568</v>
      </c>
      <c r="K734">
        <v>488.07357303836397</v>
      </c>
      <c r="L734">
        <v>471.75812824504499</v>
      </c>
      <c r="M734">
        <v>52.838365922861698</v>
      </c>
      <c r="N734">
        <v>0.892448799153026</v>
      </c>
      <c r="O734">
        <v>20.088211708099401</v>
      </c>
      <c r="P734">
        <v>27.864650089720499</v>
      </c>
      <c r="Q734">
        <v>8.6959336567553003E-2</v>
      </c>
    </row>
    <row r="735" spans="1:17" hidden="1" x14ac:dyDescent="0.3">
      <c r="A735" t="s">
        <v>1612</v>
      </c>
      <c r="B735" t="s">
        <v>1613</v>
      </c>
      <c r="C735" t="str">
        <f>IFERROR(VLOOKUP(Table1[[#This Row],[Ticker]],[1]!Table1[[Symbol]:[Industry]],2,FALSE),"-")</f>
        <v>-</v>
      </c>
      <c r="D735" t="s">
        <v>510</v>
      </c>
      <c r="E735">
        <v>5893.0160514400004</v>
      </c>
      <c r="F735">
        <v>408.8</v>
      </c>
      <c r="G735">
        <v>-33.290678330976299</v>
      </c>
      <c r="H735">
        <v>-9.5731527868602697</v>
      </c>
      <c r="I735">
        <v>-24.411954285571699</v>
      </c>
      <c r="J735">
        <v>-2.0150381975138898</v>
      </c>
      <c r="K735">
        <v>421.83158232549403</v>
      </c>
      <c r="L735">
        <v>434.79693773477499</v>
      </c>
      <c r="M735">
        <v>45.9153304591268</v>
      </c>
      <c r="N735">
        <v>1.2313751600031799</v>
      </c>
      <c r="O735">
        <v>38.099315068493098</v>
      </c>
      <c r="P735">
        <v>4.0203562340966803</v>
      </c>
      <c r="Q735">
        <v>-5.7002667876645999E-2</v>
      </c>
    </row>
    <row r="736" spans="1:17" x14ac:dyDescent="0.3">
      <c r="A736" t="s">
        <v>1614</v>
      </c>
      <c r="B736" t="s">
        <v>1615</v>
      </c>
      <c r="C736" t="str">
        <f>IFERROR(VLOOKUP(Table1[[#This Row],[Ticker]],[1]!Table1[[Symbol]:[Industry]],2,FALSE),"-")</f>
        <v>-</v>
      </c>
      <c r="D736" t="s">
        <v>276</v>
      </c>
      <c r="E736">
        <v>5888.0674565740001</v>
      </c>
      <c r="F736">
        <v>175.06</v>
      </c>
      <c r="G736">
        <v>-22.909197807397199</v>
      </c>
      <c r="H736">
        <v>6.1909545876023602</v>
      </c>
      <c r="I736">
        <v>-11.920104780058301</v>
      </c>
      <c r="J736">
        <v>0.84946826873382097</v>
      </c>
      <c r="K736">
        <v>166.53851693861799</v>
      </c>
      <c r="L736">
        <v>165.891333843403</v>
      </c>
      <c r="M736">
        <v>66.573760098925106</v>
      </c>
      <c r="N736">
        <v>0.79551557537083295</v>
      </c>
      <c r="O736">
        <v>25.4427053581629</v>
      </c>
      <c r="P736">
        <v>34.609765474817301</v>
      </c>
      <c r="Q736">
        <v>-5.6620509091666001E-2</v>
      </c>
    </row>
    <row r="737" spans="1:17" x14ac:dyDescent="0.3">
      <c r="A737" t="s">
        <v>1616</v>
      </c>
      <c r="B737" t="s">
        <v>1617</v>
      </c>
      <c r="C737" t="str">
        <f>IFERROR(VLOOKUP(Table1[[#This Row],[Ticker]],[1]!Table1[[Symbol]:[Industry]],2,FALSE),"-")</f>
        <v>-</v>
      </c>
      <c r="D737" t="s">
        <v>206</v>
      </c>
      <c r="E737">
        <v>5863.1094612899997</v>
      </c>
      <c r="F737">
        <v>481.05</v>
      </c>
      <c r="G737">
        <v>29.961753227745</v>
      </c>
      <c r="H737">
        <v>-12.4289458882698</v>
      </c>
      <c r="I737">
        <v>24.285666196242801</v>
      </c>
      <c r="J737">
        <v>-3.9077691558438099</v>
      </c>
      <c r="K737">
        <v>493.61285326824202</v>
      </c>
      <c r="L737">
        <v>431.50805037577499</v>
      </c>
      <c r="M737">
        <v>34.2001991452589</v>
      </c>
      <c r="N737">
        <v>0.72548627133649402</v>
      </c>
      <c r="O737">
        <v>12.774139902297</v>
      </c>
      <c r="P737">
        <v>66.424494032174294</v>
      </c>
      <c r="Q737">
        <v>0.19385249269128399</v>
      </c>
    </row>
    <row r="738" spans="1:17" hidden="1" x14ac:dyDescent="0.3">
      <c r="A738" t="s">
        <v>1618</v>
      </c>
      <c r="B738" t="s">
        <v>1619</v>
      </c>
      <c r="C738" t="str">
        <f>IFERROR(VLOOKUP(Table1[[#This Row],[Ticker]],[1]!Table1[[Symbol]:[Industry]],2,FALSE),"-")</f>
        <v>-</v>
      </c>
      <c r="D738" t="s">
        <v>81</v>
      </c>
      <c r="E738">
        <v>5862.1029969599904</v>
      </c>
      <c r="F738">
        <v>2136.4</v>
      </c>
      <c r="G738">
        <v>47.376739615647999</v>
      </c>
      <c r="H738">
        <v>16.5568098785951</v>
      </c>
      <c r="I738">
        <v>57.365549097650202</v>
      </c>
      <c r="J738">
        <v>-2.58449963845477</v>
      </c>
      <c r="K738">
        <v>1877.0180579426799</v>
      </c>
      <c r="L738">
        <v>1518.58082445432</v>
      </c>
      <c r="M738">
        <v>58.9281177247816</v>
      </c>
      <c r="N738">
        <v>3.2993734483011101</v>
      </c>
      <c r="O738">
        <v>12.1044748174499</v>
      </c>
      <c r="P738">
        <v>87.403508771929793</v>
      </c>
      <c r="Q738">
        <v>0.128794265188927</v>
      </c>
    </row>
    <row r="739" spans="1:17" x14ac:dyDescent="0.3">
      <c r="A739" t="s">
        <v>1620</v>
      </c>
      <c r="B739" t="s">
        <v>1621</v>
      </c>
      <c r="C739" t="str">
        <f>IFERROR(VLOOKUP(Table1[[#This Row],[Ticker]],[1]!Table1[[Symbol]:[Industry]],2,FALSE),"-")</f>
        <v>-</v>
      </c>
      <c r="D739" t="s">
        <v>1622</v>
      </c>
      <c r="E739">
        <v>5825.2936823399996</v>
      </c>
      <c r="F739">
        <v>1139.1500000000001</v>
      </c>
      <c r="G739">
        <v>75.545882728761399</v>
      </c>
      <c r="H739">
        <v>0.494319183449479</v>
      </c>
      <c r="I739">
        <v>52.2783970918873</v>
      </c>
      <c r="J739">
        <v>1.4097794628234199</v>
      </c>
      <c r="K739">
        <v>1054.9882351849401</v>
      </c>
      <c r="L739">
        <v>860.69225503345501</v>
      </c>
      <c r="M739">
        <v>59.500810264475597</v>
      </c>
      <c r="N739">
        <v>0.63930595437901505</v>
      </c>
      <c r="O739">
        <v>5.4294868981257904</v>
      </c>
      <c r="P739">
        <v>105.808491418247</v>
      </c>
      <c r="Q739">
        <v>6.5299804811515996E-2</v>
      </c>
    </row>
    <row r="740" spans="1:17" hidden="1" x14ac:dyDescent="0.3">
      <c r="A740" t="s">
        <v>1623</v>
      </c>
      <c r="B740" t="s">
        <v>1624</v>
      </c>
      <c r="C740" t="str">
        <f>IFERROR(VLOOKUP(Table1[[#This Row],[Ticker]],[1]!Table1[[Symbol]:[Industry]],2,FALSE),"-")</f>
        <v>-</v>
      </c>
      <c r="D740" t="s">
        <v>269</v>
      </c>
      <c r="E740">
        <v>5802.66969479</v>
      </c>
      <c r="F740">
        <v>416.3</v>
      </c>
      <c r="G740">
        <v>-13.0577360177665</v>
      </c>
      <c r="H740">
        <v>11.1435082361225</v>
      </c>
      <c r="I740">
        <v>12.615858062710799</v>
      </c>
      <c r="J740">
        <v>2.9498002997099602</v>
      </c>
      <c r="K740">
        <v>379.32791303087902</v>
      </c>
      <c r="L740">
        <v>362.88459079158599</v>
      </c>
      <c r="M740">
        <v>74.141467465586501</v>
      </c>
      <c r="N740">
        <v>1.54686471196175</v>
      </c>
      <c r="O740">
        <v>1.12899351429256</v>
      </c>
      <c r="P740">
        <v>32.579617834394902</v>
      </c>
      <c r="Q740">
        <v>4.3720540466889002E-2</v>
      </c>
    </row>
    <row r="741" spans="1:17" hidden="1" x14ac:dyDescent="0.3">
      <c r="A741" t="s">
        <v>1625</v>
      </c>
      <c r="B741" t="s">
        <v>1626</v>
      </c>
      <c r="C741" t="str">
        <f>IFERROR(VLOOKUP(Table1[[#This Row],[Ticker]],[1]!Table1[[Symbol]:[Industry]],2,FALSE),"-")</f>
        <v>-</v>
      </c>
      <c r="D741" t="s">
        <v>471</v>
      </c>
      <c r="E741">
        <v>5742.4130955299997</v>
      </c>
      <c r="F741">
        <v>1470.05</v>
      </c>
      <c r="G741">
        <v>-6.4127086181742801</v>
      </c>
      <c r="H741">
        <v>-5.5517775758408803</v>
      </c>
      <c r="I741">
        <v>16.2164260584488</v>
      </c>
      <c r="J741">
        <v>2.45704474880523</v>
      </c>
      <c r="K741">
        <v>1465.1105263612601</v>
      </c>
      <c r="L741">
        <v>1318.2454779944301</v>
      </c>
      <c r="M741">
        <v>47.316061939102497</v>
      </c>
      <c r="N741">
        <v>0.68795997616321003</v>
      </c>
      <c r="O741">
        <v>17.002823033230101</v>
      </c>
      <c r="P741">
        <v>50.774358974358897</v>
      </c>
      <c r="Q741">
        <v>-4.4448468046203997E-2</v>
      </c>
    </row>
    <row r="742" spans="1:17" hidden="1" x14ac:dyDescent="0.3">
      <c r="A742" t="s">
        <v>1627</v>
      </c>
      <c r="B742" t="s">
        <v>1628</v>
      </c>
      <c r="C742" t="str">
        <f>IFERROR(VLOOKUP(Table1[[#This Row],[Ticker]],[1]!Table1[[Symbol]:[Industry]],2,FALSE),"-")</f>
        <v>-</v>
      </c>
      <c r="D742" t="s">
        <v>106</v>
      </c>
      <c r="E742">
        <v>5731.0217285999997</v>
      </c>
      <c r="F742">
        <v>544.25</v>
      </c>
      <c r="G742">
        <v>21643.0123241902</v>
      </c>
      <c r="H742">
        <v>17.245686859584399</v>
      </c>
      <c r="I742">
        <v>1894.63298681886</v>
      </c>
      <c r="J742">
        <v>-0.96957260062597805</v>
      </c>
      <c r="K742">
        <v>231.30743735640399</v>
      </c>
      <c r="L742">
        <v>78.777996481563093</v>
      </c>
      <c r="M742">
        <v>99.998006956640893</v>
      </c>
      <c r="N742">
        <v>0.79524024475875199</v>
      </c>
      <c r="O742">
        <v>0</v>
      </c>
      <c r="P742">
        <v>26448.780487804801</v>
      </c>
      <c r="Q742">
        <v>0.13238647519523999</v>
      </c>
    </row>
    <row r="743" spans="1:17" hidden="1" x14ac:dyDescent="0.3">
      <c r="A743" t="s">
        <v>1629</v>
      </c>
      <c r="B743" t="s">
        <v>1630</v>
      </c>
      <c r="C743" t="str">
        <f>IFERROR(VLOOKUP(Table1[[#This Row],[Ticker]],[1]!Table1[[Symbol]:[Industry]],2,FALSE),"-")</f>
        <v>-</v>
      </c>
      <c r="D743" t="s">
        <v>166</v>
      </c>
      <c r="E743">
        <v>5705.4193667999998</v>
      </c>
      <c r="F743">
        <v>5047.6499999999996</v>
      </c>
      <c r="G743">
        <v>139.956636422494</v>
      </c>
      <c r="H743">
        <v>-1.86773492437435</v>
      </c>
      <c r="I743">
        <v>80.381226490247499</v>
      </c>
      <c r="J743">
        <v>-8.1190269198916205</v>
      </c>
      <c r="K743">
        <v>4880.9438025294103</v>
      </c>
      <c r="L743">
        <v>3798.7639179406201</v>
      </c>
      <c r="M743">
        <v>50.051959443473201</v>
      </c>
      <c r="N743">
        <v>0.78221671812187199</v>
      </c>
      <c r="O743">
        <v>12.7187899319485</v>
      </c>
      <c r="P743">
        <v>194.75328467153199</v>
      </c>
      <c r="Q743">
        <v>0.211501815662159</v>
      </c>
    </row>
    <row r="744" spans="1:17" x14ac:dyDescent="0.3">
      <c r="A744" t="s">
        <v>1631</v>
      </c>
      <c r="B744" t="s">
        <v>1632</v>
      </c>
      <c r="C744" t="str">
        <f>IFERROR(VLOOKUP(Table1[[#This Row],[Ticker]],[1]!Table1[[Symbol]:[Industry]],2,FALSE),"-")</f>
        <v>-</v>
      </c>
      <c r="D744" t="s">
        <v>335</v>
      </c>
      <c r="E744">
        <v>5700.2969217600003</v>
      </c>
      <c r="F744">
        <v>2096.4</v>
      </c>
      <c r="G744">
        <v>46.6559918784546</v>
      </c>
      <c r="H744">
        <v>1.6687002190275899</v>
      </c>
      <c r="I744">
        <v>83.861733294585505</v>
      </c>
      <c r="J744">
        <v>-2.6284571356924902</v>
      </c>
      <c r="K744">
        <v>1961.08945580417</v>
      </c>
      <c r="L744">
        <v>1588.5642056182601</v>
      </c>
      <c r="M744">
        <v>53.701007844121797</v>
      </c>
      <c r="N744">
        <v>1.20951062277628</v>
      </c>
      <c r="O744">
        <v>8.2355466514023998</v>
      </c>
      <c r="P744">
        <v>120.360540284858</v>
      </c>
      <c r="Q744">
        <v>-1.9273275651063002E-2</v>
      </c>
    </row>
    <row r="745" spans="1:17" x14ac:dyDescent="0.3">
      <c r="A745" t="s">
        <v>1633</v>
      </c>
      <c r="B745" t="s">
        <v>1634</v>
      </c>
      <c r="C745" t="str">
        <f>IFERROR(VLOOKUP(Table1[[#This Row],[Ticker]],[1]!Table1[[Symbol]:[Industry]],2,FALSE),"-")</f>
        <v>-</v>
      </c>
      <c r="D745" t="s">
        <v>46</v>
      </c>
      <c r="E745">
        <v>5680.9661904799996</v>
      </c>
      <c r="F745">
        <v>750.8</v>
      </c>
      <c r="G745">
        <v>63.546520358223603</v>
      </c>
      <c r="H745">
        <v>-14.72765921287</v>
      </c>
      <c r="I745">
        <v>11.048011766452801</v>
      </c>
      <c r="J745">
        <v>-4.6348215373284898</v>
      </c>
      <c r="K745">
        <v>813.51558522380003</v>
      </c>
      <c r="L745">
        <v>691.00407248037197</v>
      </c>
      <c r="M745">
        <v>21.403994976185398</v>
      </c>
      <c r="N745">
        <v>0.83722328710413896</v>
      </c>
      <c r="O745">
        <v>24.773574853489599</v>
      </c>
      <c r="P745">
        <v>95.5208333333333</v>
      </c>
      <c r="Q745">
        <v>0.153076758816136</v>
      </c>
    </row>
    <row r="746" spans="1:17" x14ac:dyDescent="0.3">
      <c r="A746" t="s">
        <v>1635</v>
      </c>
      <c r="B746" t="s">
        <v>1636</v>
      </c>
      <c r="C746" t="str">
        <f>IFERROR(VLOOKUP(Table1[[#This Row],[Ticker]],[1]!Table1[[Symbol]:[Industry]],2,FALSE),"-")</f>
        <v>-</v>
      </c>
      <c r="D746" t="s">
        <v>258</v>
      </c>
      <c r="E746">
        <v>5679.11153964</v>
      </c>
      <c r="F746">
        <v>716.1</v>
      </c>
      <c r="G746">
        <v>-20.472727126151899</v>
      </c>
      <c r="H746">
        <v>-11.341357832122499</v>
      </c>
      <c r="I746">
        <v>-13.5647524242054</v>
      </c>
      <c r="J746">
        <v>-2.7744270366953998</v>
      </c>
      <c r="K746">
        <v>747.82739580753901</v>
      </c>
      <c r="L746">
        <v>705.16109055792799</v>
      </c>
      <c r="M746">
        <v>37.6349298465312</v>
      </c>
      <c r="N746">
        <v>0.78029033537959502</v>
      </c>
      <c r="O746">
        <v>23.418516966904001</v>
      </c>
      <c r="P746">
        <v>23.337926283155301</v>
      </c>
    </row>
    <row r="747" spans="1:17" hidden="1" x14ac:dyDescent="0.3">
      <c r="A747" t="s">
        <v>1637</v>
      </c>
      <c r="B747" t="s">
        <v>1638</v>
      </c>
      <c r="C747" t="str">
        <f>IFERROR(VLOOKUP(Table1[[#This Row],[Ticker]],[1]!Table1[[Symbol]:[Industry]],2,FALSE),"-")</f>
        <v>-</v>
      </c>
      <c r="D747" t="s">
        <v>378</v>
      </c>
      <c r="E747">
        <v>5639.8836945000003</v>
      </c>
      <c r="F747">
        <v>13274.25</v>
      </c>
      <c r="G747">
        <v>15.2880062678349</v>
      </c>
      <c r="H747">
        <v>2.9146925125167602</v>
      </c>
      <c r="I747">
        <v>37.047414488582298</v>
      </c>
      <c r="J747">
        <v>7.3654105710231903</v>
      </c>
      <c r="K747">
        <v>12109.4720224541</v>
      </c>
      <c r="L747">
        <v>10575.4877869718</v>
      </c>
      <c r="M747">
        <v>55.3302595039303</v>
      </c>
      <c r="N747">
        <v>1.13741766949664</v>
      </c>
      <c r="O747">
        <v>7.6105994688965497</v>
      </c>
      <c r="P747">
        <v>59.302151150580499</v>
      </c>
      <c r="Q747">
        <v>-2.033634973851E-2</v>
      </c>
    </row>
    <row r="748" spans="1:17" x14ac:dyDescent="0.3">
      <c r="A748" t="s">
        <v>1639</v>
      </c>
      <c r="B748" t="s">
        <v>1640</v>
      </c>
      <c r="C748" t="str">
        <f>IFERROR(VLOOKUP(Table1[[#This Row],[Ticker]],[1]!Table1[[Symbol]:[Industry]],2,FALSE),"-")</f>
        <v>-</v>
      </c>
      <c r="D748" t="s">
        <v>144</v>
      </c>
      <c r="E748">
        <v>5540.6850000000004</v>
      </c>
      <c r="F748">
        <v>194.41</v>
      </c>
      <c r="G748">
        <v>45.438044811067201</v>
      </c>
      <c r="H748">
        <v>-8.6697423720237197</v>
      </c>
      <c r="I748">
        <v>-11.6973958398041</v>
      </c>
      <c r="J748">
        <v>-5.8512367144655899</v>
      </c>
      <c r="K748">
        <v>202.08832036541699</v>
      </c>
      <c r="L748">
        <v>188.441558103956</v>
      </c>
      <c r="M748">
        <v>40.607617013776299</v>
      </c>
      <c r="N748">
        <v>0.51212338448834205</v>
      </c>
      <c r="O748">
        <v>36.284141762254997</v>
      </c>
      <c r="P748">
        <v>77.3813868613138</v>
      </c>
      <c r="Q748">
        <v>3.0857916408344999E-2</v>
      </c>
    </row>
    <row r="749" spans="1:17" x14ac:dyDescent="0.3">
      <c r="A749" t="s">
        <v>1641</v>
      </c>
      <c r="B749" t="s">
        <v>1642</v>
      </c>
      <c r="C749" t="str">
        <f>IFERROR(VLOOKUP(Table1[[#This Row],[Ticker]],[1]!Table1[[Symbol]:[Industry]],2,FALSE),"-")</f>
        <v>-</v>
      </c>
      <c r="D749" t="s">
        <v>1411</v>
      </c>
      <c r="E749">
        <v>5503.59840549</v>
      </c>
      <c r="F749">
        <v>762.15</v>
      </c>
      <c r="G749">
        <v>46.7217258996263</v>
      </c>
      <c r="H749">
        <v>24.1809253612014</v>
      </c>
      <c r="I749">
        <v>67.277697240324301</v>
      </c>
      <c r="J749">
        <v>-5.53615551519884</v>
      </c>
      <c r="K749">
        <v>664.24021311031402</v>
      </c>
      <c r="L749">
        <v>533.53105921131703</v>
      </c>
      <c r="M749">
        <v>52.7425749698603</v>
      </c>
      <c r="N749">
        <v>0.35607980974748199</v>
      </c>
      <c r="O749">
        <v>12.812438496358901</v>
      </c>
      <c r="P749">
        <v>103.24</v>
      </c>
      <c r="Q749">
        <v>2.4355475115068002E-2</v>
      </c>
    </row>
    <row r="750" spans="1:17" x14ac:dyDescent="0.3">
      <c r="A750" t="s">
        <v>1643</v>
      </c>
      <c r="B750" t="s">
        <v>1644</v>
      </c>
      <c r="C750" t="str">
        <f>IFERROR(VLOOKUP(Table1[[#This Row],[Ticker]],[1]!Table1[[Symbol]:[Industry]],2,FALSE),"-")</f>
        <v>-</v>
      </c>
      <c r="D750" t="s">
        <v>24</v>
      </c>
      <c r="E750">
        <v>5496.0963857249999</v>
      </c>
      <c r="F750">
        <v>325.05</v>
      </c>
      <c r="G750">
        <v>-26.663601735701199</v>
      </c>
      <c r="H750">
        <v>-3.1457989046442001</v>
      </c>
      <c r="I750">
        <v>-22.054601843947601</v>
      </c>
      <c r="J750">
        <v>1.4982219050390899</v>
      </c>
      <c r="K750">
        <v>333.74116721822799</v>
      </c>
      <c r="L750">
        <v>345.62161775458702</v>
      </c>
      <c r="M750">
        <v>53.147356492903398</v>
      </c>
      <c r="N750">
        <v>0.73320049160949496</v>
      </c>
      <c r="O750">
        <v>29.903091832025801</v>
      </c>
      <c r="P750">
        <v>5.6557776694295496</v>
      </c>
      <c r="Q750">
        <v>-2.521822897931E-2</v>
      </c>
    </row>
    <row r="751" spans="1:17" hidden="1" x14ac:dyDescent="0.3">
      <c r="A751" t="s">
        <v>1645</v>
      </c>
      <c r="B751" t="s">
        <v>1646</v>
      </c>
      <c r="C751" t="str">
        <f>IFERROR(VLOOKUP(Table1[[#This Row],[Ticker]],[1]!Table1[[Symbol]:[Industry]],2,FALSE),"-")</f>
        <v>-</v>
      </c>
      <c r="D751" t="s">
        <v>531</v>
      </c>
      <c r="E751">
        <v>5471.9008358399997</v>
      </c>
      <c r="F751">
        <v>5506.65</v>
      </c>
      <c r="G751">
        <v>37.761235916652801</v>
      </c>
      <c r="H751">
        <v>-3.6234046773981601</v>
      </c>
      <c r="I751">
        <v>20.098972133024301</v>
      </c>
      <c r="J751">
        <v>-6.2894937869787704</v>
      </c>
      <c r="K751">
        <v>5717.4853099430602</v>
      </c>
      <c r="L751">
        <v>4989.4440519588697</v>
      </c>
      <c r="M751">
        <v>39.215314422216203</v>
      </c>
      <c r="N751">
        <v>0.59582288588092602</v>
      </c>
      <c r="O751">
        <v>21.651094585637299</v>
      </c>
      <c r="P751">
        <v>92.701917693169094</v>
      </c>
      <c r="Q751">
        <v>0.137179960610472</v>
      </c>
    </row>
    <row r="752" spans="1:17" x14ac:dyDescent="0.3">
      <c r="A752" t="s">
        <v>1647</v>
      </c>
      <c r="B752" t="s">
        <v>1648</v>
      </c>
      <c r="C752" t="str">
        <f>IFERROR(VLOOKUP(Table1[[#This Row],[Ticker]],[1]!Table1[[Symbol]:[Industry]],2,FALSE),"-")</f>
        <v>-</v>
      </c>
      <c r="D752" t="s">
        <v>258</v>
      </c>
      <c r="E752">
        <v>5464.902735015</v>
      </c>
      <c r="F752">
        <v>1776.65</v>
      </c>
      <c r="G752">
        <v>-59.256746756365203</v>
      </c>
      <c r="H752">
        <v>-6.6573188359067998</v>
      </c>
      <c r="I752">
        <v>-11.313266090304801</v>
      </c>
      <c r="J752">
        <v>-3.30992791661519</v>
      </c>
      <c r="K752">
        <v>1822.92424799676</v>
      </c>
      <c r="L752">
        <v>1919.6341798942599</v>
      </c>
      <c r="M752">
        <v>43.862913389127101</v>
      </c>
      <c r="N752">
        <v>0.39585676543390103</v>
      </c>
      <c r="O752">
        <v>60.414262797962401</v>
      </c>
      <c r="P752">
        <v>11.040625</v>
      </c>
      <c r="Q752">
        <v>1.4373800582174001E-2</v>
      </c>
    </row>
    <row r="753" spans="1:17" x14ac:dyDescent="0.3">
      <c r="A753" t="s">
        <v>1649</v>
      </c>
      <c r="B753" t="s">
        <v>1650</v>
      </c>
      <c r="C753" t="str">
        <f>IFERROR(VLOOKUP(Table1[[#This Row],[Ticker]],[1]!Table1[[Symbol]:[Industry]],2,FALSE),"-")</f>
        <v>-</v>
      </c>
      <c r="D753" t="s">
        <v>51</v>
      </c>
      <c r="E753">
        <v>5433.1660789999996</v>
      </c>
      <c r="F753">
        <v>60.5</v>
      </c>
      <c r="G753">
        <v>65.534201676302601</v>
      </c>
      <c r="H753">
        <v>-11.454949855100701</v>
      </c>
      <c r="I753">
        <v>-27.364318032932001</v>
      </c>
      <c r="J753">
        <v>-2.7466323744547299</v>
      </c>
      <c r="K753">
        <v>65.166270612882698</v>
      </c>
      <c r="L753">
        <v>62.172985390728897</v>
      </c>
      <c r="M753">
        <v>35.6542673516661</v>
      </c>
      <c r="N753">
        <v>0.83335681763064995</v>
      </c>
      <c r="O753">
        <v>64.677685950413206</v>
      </c>
      <c r="P753">
        <v>103.020134228187</v>
      </c>
      <c r="Q753">
        <v>4.3253473453260999E-2</v>
      </c>
    </row>
    <row r="754" spans="1:17" x14ac:dyDescent="0.3">
      <c r="A754" t="s">
        <v>1651</v>
      </c>
      <c r="B754" t="s">
        <v>1652</v>
      </c>
      <c r="C754" t="str">
        <f>IFERROR(VLOOKUP(Table1[[#This Row],[Ticker]],[1]!Table1[[Symbol]:[Industry]],2,FALSE),"-")</f>
        <v>-</v>
      </c>
      <c r="D754" t="s">
        <v>335</v>
      </c>
      <c r="E754">
        <v>5425.8948115699995</v>
      </c>
      <c r="F754">
        <v>254.3</v>
      </c>
      <c r="G754">
        <v>-18.866927510455501</v>
      </c>
      <c r="H754">
        <v>-6.6180115736219998</v>
      </c>
      <c r="I754">
        <v>10.956720872178099</v>
      </c>
      <c r="J754">
        <v>-1.1225947888432599</v>
      </c>
      <c r="K754">
        <v>262.89826152327998</v>
      </c>
      <c r="L754">
        <v>243.13202567278299</v>
      </c>
      <c r="M754">
        <v>30.729922972969899</v>
      </c>
      <c r="N754">
        <v>0.528177138893694</v>
      </c>
      <c r="O754">
        <v>16.830515139598901</v>
      </c>
      <c r="P754">
        <v>34.550264550264501</v>
      </c>
      <c r="Q754">
        <v>-0.101778226673988</v>
      </c>
    </row>
    <row r="755" spans="1:17" hidden="1" x14ac:dyDescent="0.3">
      <c r="A755" t="s">
        <v>1653</v>
      </c>
      <c r="B755" t="s">
        <v>1654</v>
      </c>
      <c r="C755" t="str">
        <f>IFERROR(VLOOKUP(Table1[[#This Row],[Ticker]],[1]!Table1[[Symbol]:[Industry]],2,FALSE),"-")</f>
        <v>-</v>
      </c>
      <c r="D755" t="s">
        <v>279</v>
      </c>
      <c r="E755">
        <v>5406.3468019049997</v>
      </c>
      <c r="F755">
        <v>440.95</v>
      </c>
      <c r="G755">
        <v>131.521954755428</v>
      </c>
      <c r="H755">
        <v>10.3042475765094</v>
      </c>
      <c r="I755">
        <v>24.4293702822259</v>
      </c>
      <c r="J755">
        <v>13.5179116673085</v>
      </c>
      <c r="K755">
        <v>345.19852277534198</v>
      </c>
      <c r="L755">
        <v>291.17214330505499</v>
      </c>
      <c r="M755">
        <v>87.793894897179499</v>
      </c>
      <c r="N755">
        <v>1.07323368877499</v>
      </c>
      <c r="O755">
        <v>0.90713232792833898</v>
      </c>
      <c r="P755">
        <v>183.934320669671</v>
      </c>
    </row>
    <row r="756" spans="1:17" hidden="1" x14ac:dyDescent="0.3">
      <c r="A756" t="s">
        <v>1655</v>
      </c>
      <c r="B756" t="s">
        <v>1656</v>
      </c>
      <c r="C756" t="str">
        <f>IFERROR(VLOOKUP(Table1[[#This Row],[Ticker]],[1]!Table1[[Symbol]:[Industry]],2,FALSE),"-")</f>
        <v>-</v>
      </c>
      <c r="D756" t="s">
        <v>206</v>
      </c>
      <c r="E756">
        <v>5342.6244648100001</v>
      </c>
      <c r="F756">
        <v>7866.7</v>
      </c>
      <c r="G756">
        <v>87.028511362910507</v>
      </c>
      <c r="H756">
        <v>17.8911652996421</v>
      </c>
      <c r="I756">
        <v>-4.5646722809564704E-3</v>
      </c>
      <c r="J756">
        <v>-3.4399919283154698</v>
      </c>
      <c r="K756">
        <v>7474.6373321808296</v>
      </c>
      <c r="L756">
        <v>6762.7894157173096</v>
      </c>
      <c r="M756">
        <v>54.653628072851603</v>
      </c>
      <c r="N756">
        <v>1.1837137420589701</v>
      </c>
      <c r="O756">
        <v>15.4601039826102</v>
      </c>
      <c r="P756">
        <v>118.51944444444401</v>
      </c>
      <c r="Q756">
        <v>9.6061458534416E-2</v>
      </c>
    </row>
    <row r="757" spans="1:17" x14ac:dyDescent="0.3">
      <c r="A757" t="s">
        <v>1657</v>
      </c>
      <c r="B757" t="s">
        <v>1658</v>
      </c>
      <c r="C757" t="str">
        <f>IFERROR(VLOOKUP(Table1[[#This Row],[Ticker]],[1]!Table1[[Symbol]:[Industry]],2,FALSE),"-")</f>
        <v>-</v>
      </c>
      <c r="D757" t="s">
        <v>412</v>
      </c>
      <c r="E757">
        <v>5301.9028244250003</v>
      </c>
      <c r="F757">
        <v>606.15</v>
      </c>
      <c r="G757">
        <v>-42.837281127598303</v>
      </c>
      <c r="H757">
        <v>10.3400650151512</v>
      </c>
      <c r="I757">
        <v>-0.455177081081926</v>
      </c>
      <c r="J757">
        <v>2.66725560821483</v>
      </c>
      <c r="K757">
        <v>561.71682055335998</v>
      </c>
      <c r="L757">
        <v>592.64099199519399</v>
      </c>
      <c r="M757">
        <v>70.391937561389298</v>
      </c>
      <c r="N757">
        <v>2.5577531134817302</v>
      </c>
      <c r="O757">
        <v>31.815557205312199</v>
      </c>
      <c r="P757">
        <v>18.562347188263999</v>
      </c>
      <c r="Q757">
        <v>5.6124853136381998E-2</v>
      </c>
    </row>
    <row r="758" spans="1:17" x14ac:dyDescent="0.3">
      <c r="A758" t="s">
        <v>1659</v>
      </c>
      <c r="B758" t="s">
        <v>1660</v>
      </c>
      <c r="C758" t="str">
        <f>IFERROR(VLOOKUP(Table1[[#This Row],[Ticker]],[1]!Table1[[Symbol]:[Industry]],2,FALSE),"-")</f>
        <v>-</v>
      </c>
      <c r="D758" t="s">
        <v>121</v>
      </c>
      <c r="E758">
        <v>5272.2047400000001</v>
      </c>
      <c r="F758">
        <v>568.15</v>
      </c>
      <c r="G758">
        <v>127.38886325447299</v>
      </c>
      <c r="H758">
        <v>2.42453327850837</v>
      </c>
      <c r="I758">
        <v>60.663021160321399</v>
      </c>
      <c r="J758">
        <v>-1.4990405287572</v>
      </c>
      <c r="K758">
        <v>546.45218391844003</v>
      </c>
      <c r="L758">
        <v>430.06254288807202</v>
      </c>
      <c r="M758">
        <v>55.207862207204002</v>
      </c>
      <c r="N758">
        <v>0.416586747890696</v>
      </c>
      <c r="O758">
        <v>28.020769163073101</v>
      </c>
      <c r="P758">
        <v>171.45246058289499</v>
      </c>
      <c r="Q758">
        <v>7.8036660754457005E-2</v>
      </c>
    </row>
    <row r="759" spans="1:17" x14ac:dyDescent="0.3">
      <c r="A759" t="s">
        <v>1661</v>
      </c>
      <c r="B759" t="s">
        <v>1662</v>
      </c>
      <c r="C759" t="str">
        <f>IFERROR(VLOOKUP(Table1[[#This Row],[Ticker]],[1]!Table1[[Symbol]:[Industry]],2,FALSE),"-")</f>
        <v>-</v>
      </c>
      <c r="D759" t="s">
        <v>419</v>
      </c>
      <c r="E759">
        <v>5271.3596940349998</v>
      </c>
      <c r="F759">
        <v>47.87</v>
      </c>
      <c r="G759">
        <v>-26.420448919019002</v>
      </c>
      <c r="H759">
        <v>-6.42881438821738</v>
      </c>
      <c r="I759">
        <v>-15.9757186559487</v>
      </c>
      <c r="J759">
        <v>-4.3648838374893497</v>
      </c>
      <c r="K759">
        <v>49.633881348757598</v>
      </c>
      <c r="L759">
        <v>51.364156306465098</v>
      </c>
      <c r="M759">
        <v>30.5459251980107</v>
      </c>
      <c r="N759">
        <v>0.49074898104981801</v>
      </c>
      <c r="O759">
        <v>42.678086484228103</v>
      </c>
      <c r="P759">
        <v>6.7335562987736797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Row],[Ticker]],[1]!Table1[[Symbol]:[Industry]],2,FALSE),"-")</f>
        <v>-</v>
      </c>
      <c r="D760" t="s">
        <v>147</v>
      </c>
      <c r="E760">
        <v>5264.4592522949997</v>
      </c>
      <c r="F760">
        <v>66.349999999999994</v>
      </c>
      <c r="G760">
        <v>37.041990444859998</v>
      </c>
      <c r="H760">
        <v>6.2820261727551703</v>
      </c>
      <c r="I760">
        <v>6.55145833189661</v>
      </c>
      <c r="J760">
        <v>0.59368283853599702</v>
      </c>
      <c r="K760">
        <v>59.921595682297401</v>
      </c>
      <c r="L760">
        <v>56.283101755013298</v>
      </c>
      <c r="M760">
        <v>61.955524819051298</v>
      </c>
      <c r="N760">
        <v>1.66215994669627</v>
      </c>
      <c r="O760">
        <v>16.804822908816799</v>
      </c>
      <c r="P760">
        <v>95.147058823529306</v>
      </c>
      <c r="Q760">
        <v>-1.9157671264960999E-2</v>
      </c>
    </row>
    <row r="761" spans="1:17" x14ac:dyDescent="0.3">
      <c r="A761" t="s">
        <v>1665</v>
      </c>
      <c r="B761" t="s">
        <v>1666</v>
      </c>
      <c r="C761" t="str">
        <f>IFERROR(VLOOKUP(Table1[[#This Row],[Ticker]],[1]!Table1[[Symbol]:[Industry]],2,FALSE),"-")</f>
        <v>-</v>
      </c>
      <c r="D761" t="s">
        <v>989</v>
      </c>
      <c r="E761">
        <v>5259.1822347050002</v>
      </c>
      <c r="F761">
        <v>612.54999999999995</v>
      </c>
      <c r="G761">
        <v>71.569860656999296</v>
      </c>
      <c r="H761">
        <v>1.9564717205869999</v>
      </c>
      <c r="I761">
        <v>102.779167043914</v>
      </c>
      <c r="J761">
        <v>-1.82359619632945</v>
      </c>
      <c r="K761">
        <v>495.38957406663297</v>
      </c>
      <c r="L761">
        <v>368.46918848243001</v>
      </c>
      <c r="M761">
        <v>69.286483986335895</v>
      </c>
      <c r="N761">
        <v>0.47707726734025402</v>
      </c>
      <c r="O761">
        <v>4.1547628764998903</v>
      </c>
      <c r="P761">
        <v>183.85078776645</v>
      </c>
      <c r="Q761">
        <v>6.2288214709320999E-2</v>
      </c>
    </row>
    <row r="762" spans="1:17" hidden="1" x14ac:dyDescent="0.3">
      <c r="A762" t="s">
        <v>1667</v>
      </c>
      <c r="B762" t="s">
        <v>1668</v>
      </c>
      <c r="C762" t="str">
        <f>IFERROR(VLOOKUP(Table1[[#This Row],[Ticker]],[1]!Table1[[Symbol]:[Industry]],2,FALSE),"-")</f>
        <v>-</v>
      </c>
      <c r="D762" t="s">
        <v>1669</v>
      </c>
      <c r="E762">
        <v>5205.5421331320003</v>
      </c>
      <c r="F762">
        <v>40.92</v>
      </c>
      <c r="G762">
        <v>-6.1727953846202999</v>
      </c>
      <c r="H762">
        <v>-0.14779838864834099</v>
      </c>
      <c r="I762">
        <v>15.4155772946081</v>
      </c>
      <c r="J762">
        <v>-2.0940103817354299</v>
      </c>
      <c r="K762">
        <v>38.4289082298449</v>
      </c>
      <c r="L762">
        <v>34.800624296232698</v>
      </c>
      <c r="M762">
        <v>56.209660417718801</v>
      </c>
      <c r="N762">
        <v>0.75581871115586796</v>
      </c>
      <c r="O762">
        <v>16.691104594330302</v>
      </c>
      <c r="P762">
        <v>49.890109890109798</v>
      </c>
      <c r="Q762">
        <v>0.149382478646511</v>
      </c>
    </row>
    <row r="763" spans="1:17" x14ac:dyDescent="0.3">
      <c r="A763" t="s">
        <v>1670</v>
      </c>
      <c r="B763" t="s">
        <v>1671</v>
      </c>
      <c r="C763" t="str">
        <f>IFERROR(VLOOKUP(Table1[[#This Row],[Ticker]],[1]!Table1[[Symbol]:[Industry]],2,FALSE),"-")</f>
        <v>-</v>
      </c>
      <c r="D763" t="s">
        <v>78</v>
      </c>
      <c r="E763">
        <v>5202.1306908959996</v>
      </c>
      <c r="F763">
        <v>229.56</v>
      </c>
      <c r="G763">
        <v>-4.7512540845357201</v>
      </c>
      <c r="H763">
        <v>-1.34997986492824</v>
      </c>
      <c r="I763">
        <v>-1.2503993411512799</v>
      </c>
      <c r="J763">
        <v>-1.7331300843569899</v>
      </c>
      <c r="K763">
        <v>225.81488351565099</v>
      </c>
      <c r="L763">
        <v>213.32611315913701</v>
      </c>
      <c r="M763">
        <v>51.619946317458698</v>
      </c>
      <c r="N763">
        <v>0.87160089119332096</v>
      </c>
      <c r="O763">
        <v>7.5971423592960496</v>
      </c>
      <c r="P763">
        <v>30.320749361339701</v>
      </c>
      <c r="Q763">
        <v>-8.2584965784212996E-2</v>
      </c>
    </row>
    <row r="764" spans="1:17" x14ac:dyDescent="0.3">
      <c r="A764" t="s">
        <v>1672</v>
      </c>
      <c r="B764" t="s">
        <v>1673</v>
      </c>
      <c r="C764" t="str">
        <f>IFERROR(VLOOKUP(Table1[[#This Row],[Ticker]],[1]!Table1[[Symbol]:[Industry]],2,FALSE),"-")</f>
        <v>-</v>
      </c>
      <c r="D764" t="s">
        <v>497</v>
      </c>
      <c r="E764">
        <v>5201.21119464</v>
      </c>
      <c r="F764">
        <v>104.4</v>
      </c>
      <c r="G764">
        <v>-37.103904823981097</v>
      </c>
      <c r="H764">
        <v>-6.0185077707993697</v>
      </c>
      <c r="I764">
        <v>-10.3032595733057</v>
      </c>
      <c r="J764">
        <v>-2.1636305171359398</v>
      </c>
      <c r="K764">
        <v>108.019694132935</v>
      </c>
      <c r="L764">
        <v>108.662351919881</v>
      </c>
      <c r="M764">
        <v>32.199703140666202</v>
      </c>
      <c r="N764">
        <v>0.64735832438590901</v>
      </c>
      <c r="O764">
        <v>31.8965517241379</v>
      </c>
      <c r="P764">
        <v>14.0983606557377</v>
      </c>
      <c r="Q764">
        <v>-0.100984097456866</v>
      </c>
    </row>
    <row r="765" spans="1:17" x14ac:dyDescent="0.3">
      <c r="A765" t="s">
        <v>1674</v>
      </c>
      <c r="B765" t="s">
        <v>1675</v>
      </c>
      <c r="C765" t="str">
        <f>IFERROR(VLOOKUP(Table1[[#This Row],[Ticker]],[1]!Table1[[Symbol]:[Industry]],2,FALSE),"-")</f>
        <v>-</v>
      </c>
      <c r="D765" t="s">
        <v>1095</v>
      </c>
      <c r="E765">
        <v>5182.9894057499996</v>
      </c>
      <c r="F765">
        <v>3091.95</v>
      </c>
      <c r="G765">
        <v>-6.1659025301066901</v>
      </c>
      <c r="H765">
        <v>-2.3041933328903301</v>
      </c>
      <c r="I765">
        <v>-7.1020770782726297</v>
      </c>
      <c r="J765">
        <v>-1.8166276987893699</v>
      </c>
      <c r="K765">
        <v>3120.0386330912002</v>
      </c>
      <c r="L765">
        <v>2992.2138216895801</v>
      </c>
      <c r="M765">
        <v>41.123879719551503</v>
      </c>
      <c r="N765">
        <v>0.74583523946734898</v>
      </c>
      <c r="O765">
        <v>19.665583208007899</v>
      </c>
      <c r="P765">
        <v>34.4326086956521</v>
      </c>
      <c r="Q765">
        <v>-7.0414766732830994E-2</v>
      </c>
    </row>
    <row r="766" spans="1:17" hidden="1" x14ac:dyDescent="0.3">
      <c r="A766" t="s">
        <v>1676</v>
      </c>
      <c r="B766" t="s">
        <v>1677</v>
      </c>
      <c r="C766" t="str">
        <f>IFERROR(VLOOKUP(Table1[[#This Row],[Ticker]],[1]!Table1[[Symbol]:[Industry]],2,FALSE),"-")</f>
        <v>-</v>
      </c>
      <c r="D766" t="s">
        <v>1678</v>
      </c>
      <c r="E766">
        <v>5168.879891351</v>
      </c>
      <c r="F766">
        <v>60.61</v>
      </c>
      <c r="G766">
        <v>-5.8161444223303098</v>
      </c>
      <c r="H766">
        <v>-1.07937733601675</v>
      </c>
      <c r="I766">
        <v>-5.3213659602762204</v>
      </c>
      <c r="J766">
        <v>-0.22181587081540499</v>
      </c>
      <c r="K766">
        <v>60.239009250706196</v>
      </c>
      <c r="L766">
        <v>57.795026218611099</v>
      </c>
      <c r="M766">
        <v>56.425916595309197</v>
      </c>
      <c r="N766">
        <v>0.73761993780995405</v>
      </c>
      <c r="O766">
        <v>6.91305065170764</v>
      </c>
      <c r="P766">
        <v>26.799163179916299</v>
      </c>
      <c r="Q766">
        <v>-3.0196124243903E-2</v>
      </c>
    </row>
    <row r="767" spans="1:17" hidden="1" x14ac:dyDescent="0.3">
      <c r="A767" t="s">
        <v>1679</v>
      </c>
      <c r="B767" t="s">
        <v>1680</v>
      </c>
      <c r="C767" t="str">
        <f>IFERROR(VLOOKUP(Table1[[#This Row],[Ticker]],[1]!Table1[[Symbol]:[Industry]],2,FALSE),"-")</f>
        <v>-</v>
      </c>
      <c r="D767" t="s">
        <v>276</v>
      </c>
      <c r="E767">
        <v>5164.6062298750003</v>
      </c>
      <c r="F767">
        <v>427.85</v>
      </c>
      <c r="G767">
        <v>199.96479247694299</v>
      </c>
      <c r="H767">
        <v>51.5234551083459</v>
      </c>
      <c r="I767">
        <v>214.688040017129</v>
      </c>
      <c r="J767">
        <v>7.5495152804911099</v>
      </c>
      <c r="K767">
        <v>291.88883888598502</v>
      </c>
      <c r="L767">
        <v>195.29875475488399</v>
      </c>
      <c r="M767">
        <v>85.099211051655402</v>
      </c>
      <c r="N767">
        <v>1.0628362454974301</v>
      </c>
      <c r="O767">
        <v>2.1385999766273001</v>
      </c>
      <c r="P767">
        <v>317.74067564928703</v>
      </c>
      <c r="Q767">
        <v>0.22116679096109099</v>
      </c>
    </row>
    <row r="768" spans="1:17" hidden="1" x14ac:dyDescent="0.3">
      <c r="A768" t="s">
        <v>1681</v>
      </c>
      <c r="B768" t="s">
        <v>1682</v>
      </c>
      <c r="C768" t="str">
        <f>IFERROR(VLOOKUP(Table1[[#This Row],[Ticker]],[1]!Table1[[Symbol]:[Industry]],2,FALSE),"-")</f>
        <v>-</v>
      </c>
      <c r="D768" t="s">
        <v>54</v>
      </c>
      <c r="E768">
        <v>5152.9565853960003</v>
      </c>
      <c r="F768">
        <v>94.04</v>
      </c>
      <c r="G768">
        <v>134.59785965614901</v>
      </c>
      <c r="H768">
        <v>58.085661224394499</v>
      </c>
      <c r="I768">
        <v>105.793647667009</v>
      </c>
      <c r="J768">
        <v>3.5307583060583299</v>
      </c>
      <c r="K768">
        <v>71.493961824550595</v>
      </c>
      <c r="L768">
        <v>54.897224085714903</v>
      </c>
      <c r="M768">
        <v>70.981787755466598</v>
      </c>
      <c r="N768">
        <v>1.49234886472668</v>
      </c>
      <c r="O768">
        <v>7.2947681837515796</v>
      </c>
      <c r="P768">
        <v>200.447284345047</v>
      </c>
      <c r="Q768">
        <v>4.3610491619125002E-2</v>
      </c>
    </row>
    <row r="769" spans="1:17" hidden="1" x14ac:dyDescent="0.3">
      <c r="A769" t="s">
        <v>1683</v>
      </c>
      <c r="B769" t="s">
        <v>1684</v>
      </c>
      <c r="C769" t="str">
        <f>IFERROR(VLOOKUP(Table1[[#This Row],[Ticker]],[1]!Table1[[Symbol]:[Industry]],2,FALSE),"-")</f>
        <v>-</v>
      </c>
      <c r="D769" t="s">
        <v>378</v>
      </c>
      <c r="E769">
        <v>5151.1391620249997</v>
      </c>
      <c r="F769">
        <v>570.95000000000005</v>
      </c>
      <c r="G769">
        <v>2.1865323350210502</v>
      </c>
      <c r="H769">
        <v>-4.2703699499601999</v>
      </c>
      <c r="I769">
        <v>54.429917998831002</v>
      </c>
      <c r="J769">
        <v>-3.0854149703694298</v>
      </c>
      <c r="K769">
        <v>538.48968489511799</v>
      </c>
      <c r="L769">
        <v>464.83991836286299</v>
      </c>
      <c r="M769">
        <v>53.343707081914999</v>
      </c>
      <c r="N769">
        <v>0.62740782063865597</v>
      </c>
      <c r="O769">
        <v>11.5421665644977</v>
      </c>
      <c r="P769">
        <v>79.515799402609602</v>
      </c>
      <c r="Q769">
        <v>4.9188700852955E-2</v>
      </c>
    </row>
    <row r="770" spans="1:17" x14ac:dyDescent="0.3">
      <c r="A770" t="s">
        <v>1685</v>
      </c>
      <c r="B770" t="s">
        <v>1686</v>
      </c>
      <c r="C770" t="str">
        <f>IFERROR(VLOOKUP(Table1[[#This Row],[Ticker]],[1]!Table1[[Symbol]:[Industry]],2,FALSE),"-")</f>
        <v>-</v>
      </c>
      <c r="D770" t="s">
        <v>72</v>
      </c>
      <c r="E770">
        <v>5149.0559999999996</v>
      </c>
      <c r="F770">
        <v>731.4</v>
      </c>
      <c r="G770">
        <v>52.761648348494496</v>
      </c>
      <c r="H770">
        <v>-18.953009576673502</v>
      </c>
      <c r="I770">
        <v>-28.2755506728185</v>
      </c>
      <c r="J770">
        <v>-2.9933036487472702</v>
      </c>
      <c r="K770">
        <v>827.06828641047503</v>
      </c>
      <c r="L770">
        <v>785.72577393744496</v>
      </c>
      <c r="M770">
        <v>21.665759367191701</v>
      </c>
      <c r="N770">
        <v>0.62024105541099195</v>
      </c>
      <c r="O770">
        <v>59.283565764287601</v>
      </c>
      <c r="P770">
        <v>85.493279229013396</v>
      </c>
      <c r="Q770">
        <v>8.1331199560987E-2</v>
      </c>
    </row>
    <row r="771" spans="1:17" x14ac:dyDescent="0.3">
      <c r="A771" t="s">
        <v>1687</v>
      </c>
      <c r="B771" t="s">
        <v>1688</v>
      </c>
      <c r="C771" t="str">
        <f>IFERROR(VLOOKUP(Table1[[#This Row],[Ticker]],[1]!Table1[[Symbol]:[Industry]],2,FALSE),"-")</f>
        <v>-</v>
      </c>
      <c r="D771" t="s">
        <v>466</v>
      </c>
      <c r="E771">
        <v>5126.0567436000001</v>
      </c>
      <c r="F771">
        <v>309</v>
      </c>
      <c r="G771">
        <v>-52.4130408393397</v>
      </c>
      <c r="H771">
        <v>-1.36040400939371</v>
      </c>
      <c r="I771">
        <v>-34.651567821852097</v>
      </c>
      <c r="J771">
        <v>-3.1850651093923101</v>
      </c>
      <c r="K771">
        <v>321.62403380106798</v>
      </c>
      <c r="L771">
        <v>357.99979812835397</v>
      </c>
      <c r="M771">
        <v>41.621616316838001</v>
      </c>
      <c r="N771">
        <v>0.57375675742035803</v>
      </c>
      <c r="O771">
        <v>75.533980582524194</v>
      </c>
      <c r="P771">
        <v>17.647058823529399</v>
      </c>
      <c r="Q771">
        <v>-0.107896813509642</v>
      </c>
    </row>
    <row r="772" spans="1:17" hidden="1" x14ac:dyDescent="0.3">
      <c r="A772" t="s">
        <v>1689</v>
      </c>
      <c r="B772" t="s">
        <v>1690</v>
      </c>
      <c r="C772" t="str">
        <f>IFERROR(VLOOKUP(Table1[[#This Row],[Ticker]],[1]!Table1[[Symbol]:[Industry]],2,FALSE),"-")</f>
        <v>-</v>
      </c>
      <c r="D772" t="s">
        <v>510</v>
      </c>
      <c r="E772">
        <v>5101.2428336100002</v>
      </c>
      <c r="F772">
        <v>726.55</v>
      </c>
      <c r="G772">
        <v>45.282626502020698</v>
      </c>
      <c r="H772">
        <v>4.5111147286255902</v>
      </c>
      <c r="I772">
        <v>58.600706104826898</v>
      </c>
      <c r="J772">
        <v>-5.7278520067927001</v>
      </c>
      <c r="K772">
        <v>685.86669904021198</v>
      </c>
      <c r="M772">
        <v>39.652002379112503</v>
      </c>
      <c r="N772">
        <v>0.74819467174096199</v>
      </c>
      <c r="O772">
        <v>30.2043906131718</v>
      </c>
      <c r="P772">
        <v>95.624663435648898</v>
      </c>
    </row>
    <row r="773" spans="1:17" x14ac:dyDescent="0.3">
      <c r="A773" t="s">
        <v>1691</v>
      </c>
      <c r="B773" t="s">
        <v>1692</v>
      </c>
      <c r="C773" t="str">
        <f>IFERROR(VLOOKUP(Table1[[#This Row],[Ticker]],[1]!Table1[[Symbol]:[Industry]],2,FALSE),"-")</f>
        <v>-</v>
      </c>
      <c r="D773" t="s">
        <v>206</v>
      </c>
      <c r="E773">
        <v>5092.1644221400002</v>
      </c>
      <c r="F773">
        <v>127.64</v>
      </c>
      <c r="G773">
        <v>-15.948093382632999</v>
      </c>
      <c r="H773">
        <v>-6.6492327748349904</v>
      </c>
      <c r="I773">
        <v>-5.45425072159395</v>
      </c>
      <c r="J773">
        <v>-3.4241898066243901</v>
      </c>
      <c r="K773">
        <v>127.42566363133101</v>
      </c>
      <c r="L773">
        <v>124.113018158005</v>
      </c>
      <c r="M773">
        <v>56.151789722469701</v>
      </c>
      <c r="N773">
        <v>1.0614072920487201</v>
      </c>
      <c r="O773">
        <v>17.251645252271999</v>
      </c>
      <c r="P773">
        <v>24.7093307278944</v>
      </c>
      <c r="Q773">
        <v>1.2126716052450999E-2</v>
      </c>
    </row>
    <row r="774" spans="1:17" x14ac:dyDescent="0.3">
      <c r="A774" t="s">
        <v>1693</v>
      </c>
      <c r="B774" t="s">
        <v>1694</v>
      </c>
      <c r="C774" t="str">
        <f>IFERROR(VLOOKUP(Table1[[#This Row],[Ticker]],[1]!Table1[[Symbol]:[Industry]],2,FALSE),"-")</f>
        <v>-</v>
      </c>
      <c r="D774" t="s">
        <v>419</v>
      </c>
      <c r="E774">
        <v>5077.9727553449902</v>
      </c>
      <c r="F774">
        <v>279.85000000000002</v>
      </c>
      <c r="G774">
        <v>-33.434076522946697</v>
      </c>
      <c r="H774">
        <v>-3.9562755589569898</v>
      </c>
      <c r="I774">
        <v>-15.442147979520801</v>
      </c>
      <c r="J774">
        <v>-2.8480838365810399</v>
      </c>
      <c r="K774">
        <v>286.44480782024903</v>
      </c>
      <c r="L774">
        <v>291.373427181713</v>
      </c>
      <c r="M774">
        <v>38.133964186390699</v>
      </c>
      <c r="N774">
        <v>0.93214593337009399</v>
      </c>
      <c r="O774">
        <v>38.627836340896899</v>
      </c>
      <c r="P774">
        <v>3.8597142326962399</v>
      </c>
      <c r="Q774">
        <v>-9.5935388456820005E-3</v>
      </c>
    </row>
    <row r="775" spans="1:17" x14ac:dyDescent="0.3">
      <c r="A775" t="s">
        <v>1695</v>
      </c>
      <c r="B775" t="s">
        <v>1696</v>
      </c>
      <c r="C775" t="str">
        <f>IFERROR(VLOOKUP(Table1[[#This Row],[Ticker]],[1]!Table1[[Symbol]:[Industry]],2,FALSE),"-")</f>
        <v>-</v>
      </c>
      <c r="D775" t="s">
        <v>54</v>
      </c>
      <c r="E775">
        <v>5055.9294959999997</v>
      </c>
      <c r="F775">
        <v>628.20000000000005</v>
      </c>
      <c r="G775">
        <v>97.811035945458201</v>
      </c>
      <c r="H775">
        <v>26.102768152982001</v>
      </c>
      <c r="I775">
        <v>72.078481853350198</v>
      </c>
      <c r="J775">
        <v>5.0663863034836103</v>
      </c>
      <c r="K775">
        <v>498.45901033117798</v>
      </c>
      <c r="L775">
        <v>394.48290544869701</v>
      </c>
      <c r="M775">
        <v>83.030934950963101</v>
      </c>
      <c r="N775">
        <v>0.84488472504368095</v>
      </c>
      <c r="O775">
        <v>2.9926774912448102</v>
      </c>
      <c r="P775">
        <v>167.43295019157</v>
      </c>
      <c r="Q775">
        <v>1.7114602492089001E-2</v>
      </c>
    </row>
    <row r="776" spans="1:17" hidden="1" x14ac:dyDescent="0.3">
      <c r="A776" t="s">
        <v>1697</v>
      </c>
      <c r="B776" t="s">
        <v>1698</v>
      </c>
      <c r="C776" t="str">
        <f>IFERROR(VLOOKUP(Table1[[#This Row],[Ticker]],[1]!Table1[[Symbol]:[Industry]],2,FALSE),"-")</f>
        <v>-</v>
      </c>
      <c r="D776" t="s">
        <v>1531</v>
      </c>
      <c r="E776">
        <v>5052.2530971750002</v>
      </c>
      <c r="F776">
        <v>423.25</v>
      </c>
      <c r="G776">
        <v>0.115925477308522</v>
      </c>
      <c r="H776">
        <v>0.93275913634885299</v>
      </c>
      <c r="I776">
        <v>-3.67739246476537</v>
      </c>
      <c r="J776">
        <v>-1.7531414003410299</v>
      </c>
      <c r="K776">
        <v>396.53161732148499</v>
      </c>
      <c r="L776">
        <v>366.09919734854401</v>
      </c>
      <c r="M776">
        <v>57.774577029802799</v>
      </c>
      <c r="N776">
        <v>0.38531334956055102</v>
      </c>
      <c r="O776">
        <v>6.26107501476669</v>
      </c>
      <c r="P776">
        <v>48.3786152497808</v>
      </c>
      <c r="Q776">
        <v>7.7122702784817004E-2</v>
      </c>
    </row>
    <row r="777" spans="1:17" hidden="1" x14ac:dyDescent="0.3">
      <c r="A777" t="s">
        <v>1699</v>
      </c>
      <c r="B777" t="s">
        <v>1700</v>
      </c>
      <c r="C777" t="str">
        <f>IFERROR(VLOOKUP(Table1[[#This Row],[Ticker]],[1]!Table1[[Symbol]:[Industry]],2,FALSE),"-")</f>
        <v>-</v>
      </c>
      <c r="D777" t="s">
        <v>127</v>
      </c>
      <c r="E777">
        <v>5022.0029179679996</v>
      </c>
      <c r="F777">
        <v>51.72</v>
      </c>
      <c r="G777">
        <v>4.2813597232195901</v>
      </c>
      <c r="H777">
        <v>5.8150612788835501</v>
      </c>
      <c r="I777">
        <v>-6.25526598890057</v>
      </c>
      <c r="J777">
        <v>9.4725326625319095</v>
      </c>
      <c r="K777">
        <v>48.062746508621203</v>
      </c>
      <c r="L777">
        <v>46.474589354831799</v>
      </c>
      <c r="M777">
        <v>68.062274436882902</v>
      </c>
      <c r="N777">
        <v>1.52777818766786</v>
      </c>
      <c r="O777">
        <v>26.450116009280698</v>
      </c>
      <c r="P777">
        <v>61.877934272300401</v>
      </c>
      <c r="Q777">
        <v>8.9552667454931997E-2</v>
      </c>
    </row>
    <row r="778" spans="1:17" hidden="1" x14ac:dyDescent="0.3">
      <c r="A778" t="s">
        <v>1701</v>
      </c>
      <c r="B778" t="s">
        <v>1702</v>
      </c>
      <c r="C778" t="str">
        <f>IFERROR(VLOOKUP(Table1[[#This Row],[Ticker]],[1]!Table1[[Symbol]:[Industry]],2,FALSE),"-")</f>
        <v>-</v>
      </c>
      <c r="D778" t="s">
        <v>46</v>
      </c>
      <c r="E778">
        <v>4986.5110575540002</v>
      </c>
      <c r="F778">
        <v>31.89</v>
      </c>
      <c r="G778">
        <v>135.035569917066</v>
      </c>
      <c r="H778">
        <v>66.095012246186101</v>
      </c>
      <c r="I778">
        <v>71.113838732422394</v>
      </c>
      <c r="J778">
        <v>17.031178996517902</v>
      </c>
      <c r="K778">
        <v>23.2883841140576</v>
      </c>
      <c r="L778">
        <v>19.819154309164599</v>
      </c>
      <c r="M778">
        <v>77.298245420586397</v>
      </c>
      <c r="N778">
        <v>1.93745600224807</v>
      </c>
      <c r="O778">
        <v>4.8918156161806099</v>
      </c>
      <c r="P778">
        <v>168.337058876886</v>
      </c>
      <c r="Q778">
        <v>0.13962877589803899</v>
      </c>
    </row>
    <row r="779" spans="1:17" x14ac:dyDescent="0.3">
      <c r="A779" t="s">
        <v>1703</v>
      </c>
      <c r="B779" t="s">
        <v>1704</v>
      </c>
      <c r="C779" t="str">
        <f>IFERROR(VLOOKUP(Table1[[#This Row],[Ticker]],[1]!Table1[[Symbol]:[Industry]],2,FALSE),"-")</f>
        <v>-</v>
      </c>
      <c r="D779" t="s">
        <v>1007</v>
      </c>
      <c r="E779">
        <v>4981.1396735099997</v>
      </c>
      <c r="F779">
        <v>39.049999999999997</v>
      </c>
      <c r="G779">
        <v>29.525350242328798</v>
      </c>
      <c r="H779">
        <v>-6.2166702241126002</v>
      </c>
      <c r="I779">
        <v>13.529100861434699</v>
      </c>
      <c r="J779">
        <v>-6.0053662318281402</v>
      </c>
      <c r="K779">
        <v>40.070858011940501</v>
      </c>
      <c r="L779">
        <v>34.807626252134597</v>
      </c>
      <c r="M779">
        <v>39.737465908991602</v>
      </c>
      <c r="N779">
        <v>0.64403849066889496</v>
      </c>
      <c r="O779">
        <v>18.053777208706801</v>
      </c>
      <c r="P779">
        <v>73.5555555555555</v>
      </c>
      <c r="Q779">
        <v>8.5228875595656006E-2</v>
      </c>
    </row>
    <row r="780" spans="1:17" hidden="1" x14ac:dyDescent="0.3">
      <c r="A780" t="s">
        <v>1705</v>
      </c>
      <c r="B780" t="s">
        <v>1706</v>
      </c>
      <c r="C780" t="str">
        <f>IFERROR(VLOOKUP(Table1[[#This Row],[Ticker]],[1]!Table1[[Symbol]:[Industry]],2,FALSE),"-")</f>
        <v>-</v>
      </c>
      <c r="D780" t="s">
        <v>279</v>
      </c>
      <c r="E780">
        <v>4938.5895034499999</v>
      </c>
      <c r="F780">
        <v>260.55</v>
      </c>
      <c r="G780">
        <v>167.51893660121101</v>
      </c>
      <c r="H780">
        <v>-2.9936630503024699</v>
      </c>
      <c r="I780">
        <v>177.643015599828</v>
      </c>
      <c r="J780">
        <v>3.9342532290083398</v>
      </c>
      <c r="K780">
        <v>241.797358500424</v>
      </c>
      <c r="L780">
        <v>178.81327317547999</v>
      </c>
      <c r="M780">
        <v>71.784533734240298</v>
      </c>
      <c r="N780">
        <v>0.294978919319138</v>
      </c>
      <c r="O780">
        <v>25.426981385530599</v>
      </c>
      <c r="P780">
        <v>238.376623376623</v>
      </c>
      <c r="Q780">
        <v>0.15080329100060999</v>
      </c>
    </row>
    <row r="781" spans="1:17" hidden="1" x14ac:dyDescent="0.3">
      <c r="A781" t="s">
        <v>1707</v>
      </c>
      <c r="B781" t="s">
        <v>1708</v>
      </c>
      <c r="C781" t="str">
        <f>IFERROR(VLOOKUP(Table1[[#This Row],[Ticker]],[1]!Table1[[Symbol]:[Industry]],2,FALSE),"-")</f>
        <v>-</v>
      </c>
      <c r="D781" t="s">
        <v>1709</v>
      </c>
      <c r="E781">
        <v>4932.1008250000004</v>
      </c>
      <c r="F781">
        <v>440.15</v>
      </c>
      <c r="G781">
        <v>63.035205509570098</v>
      </c>
      <c r="H781">
        <v>12.2655078414362</v>
      </c>
      <c r="I781">
        <v>-25.348135386260701</v>
      </c>
      <c r="J781">
        <v>2.0167066568397298</v>
      </c>
      <c r="K781">
        <v>413.69687816131602</v>
      </c>
      <c r="L781">
        <v>407.75069905711399</v>
      </c>
      <c r="M781">
        <v>62.889067892464404</v>
      </c>
      <c r="N781">
        <v>0.97599423604424995</v>
      </c>
      <c r="O781">
        <v>45.064182665000502</v>
      </c>
      <c r="P781">
        <v>90.022881319345402</v>
      </c>
      <c r="Q781">
        <v>0.25272117183357601</v>
      </c>
    </row>
    <row r="782" spans="1:17" x14ac:dyDescent="0.3">
      <c r="A782" t="s">
        <v>1710</v>
      </c>
      <c r="B782" t="s">
        <v>1711</v>
      </c>
      <c r="C782" t="str">
        <f>IFERROR(VLOOKUP(Table1[[#This Row],[Ticker]],[1]!Table1[[Symbol]:[Industry]],2,FALSE),"-")</f>
        <v>-</v>
      </c>
      <c r="D782" t="s">
        <v>54</v>
      </c>
      <c r="E782">
        <v>4929.5639849999998</v>
      </c>
      <c r="F782">
        <v>399.8</v>
      </c>
      <c r="G782">
        <v>8.2626624852178896</v>
      </c>
      <c r="H782">
        <v>16.935605352053699</v>
      </c>
      <c r="I782">
        <v>31.818031158387502</v>
      </c>
      <c r="J782">
        <v>11.9133234861393</v>
      </c>
      <c r="K782">
        <v>337.95610404574398</v>
      </c>
      <c r="L782">
        <v>314.748880683724</v>
      </c>
      <c r="M782">
        <v>86.075445403774907</v>
      </c>
      <c r="N782">
        <v>1.95312483412423</v>
      </c>
      <c r="O782">
        <v>1.9134567283641799</v>
      </c>
      <c r="P782">
        <v>59.856057576969199</v>
      </c>
      <c r="Q782">
        <v>-6.4347804152142002E-2</v>
      </c>
    </row>
    <row r="783" spans="1:17" x14ac:dyDescent="0.3">
      <c r="A783" t="s">
        <v>1712</v>
      </c>
      <c r="B783" t="s">
        <v>1713</v>
      </c>
      <c r="C783" t="str">
        <f>IFERROR(VLOOKUP(Table1[[#This Row],[Ticker]],[1]!Table1[[Symbol]:[Industry]],2,FALSE),"-")</f>
        <v>-</v>
      </c>
      <c r="D783" t="s">
        <v>471</v>
      </c>
      <c r="E783">
        <v>4923.2326909699996</v>
      </c>
      <c r="F783">
        <v>890.45</v>
      </c>
      <c r="G783">
        <v>-20.020290381220999</v>
      </c>
      <c r="H783">
        <v>-7.2346141895586902</v>
      </c>
      <c r="I783">
        <v>10.1415828809063</v>
      </c>
      <c r="J783">
        <v>-1.36544659003216</v>
      </c>
      <c r="K783">
        <v>865.914251611449</v>
      </c>
      <c r="L783">
        <v>801.49026692635505</v>
      </c>
      <c r="M783">
        <v>47.8956171160875</v>
      </c>
      <c r="N783">
        <v>0.36144167709646502</v>
      </c>
      <c r="O783">
        <v>8.4844741422876098</v>
      </c>
      <c r="P783">
        <v>35.543039805160198</v>
      </c>
      <c r="Q783">
        <v>-0.13541366808071401</v>
      </c>
    </row>
    <row r="784" spans="1:17" hidden="1" x14ac:dyDescent="0.3">
      <c r="A784" t="s">
        <v>1714</v>
      </c>
      <c r="B784" t="s">
        <v>1715</v>
      </c>
      <c r="C784" t="str">
        <f>IFERROR(VLOOKUP(Table1[[#This Row],[Ticker]],[1]!Table1[[Symbol]:[Industry]],2,FALSE),"-")</f>
        <v>-</v>
      </c>
      <c r="D784" t="s">
        <v>633</v>
      </c>
      <c r="E784">
        <v>4917.5566749</v>
      </c>
      <c r="F784">
        <v>1943.1</v>
      </c>
      <c r="G784">
        <v>65.436566614467097</v>
      </c>
      <c r="H784">
        <v>16.5786473553412</v>
      </c>
      <c r="I784">
        <v>85.929787460211102</v>
      </c>
      <c r="J784">
        <v>8.41642661720741</v>
      </c>
      <c r="K784">
        <v>1687.8150040129699</v>
      </c>
      <c r="L784">
        <v>1313.5983903762899</v>
      </c>
      <c r="M784">
        <v>61.595105099662497</v>
      </c>
      <c r="N784">
        <v>1.1848638162832399</v>
      </c>
      <c r="O784">
        <v>5.4757861149709202</v>
      </c>
      <c r="P784">
        <v>139.548788756703</v>
      </c>
      <c r="Q784">
        <v>0.16219727405650999</v>
      </c>
    </row>
    <row r="785" spans="1:17" hidden="1" x14ac:dyDescent="0.3">
      <c r="A785" t="s">
        <v>1716</v>
      </c>
      <c r="B785" t="s">
        <v>1717</v>
      </c>
      <c r="C785" t="str">
        <f>IFERROR(VLOOKUP(Table1[[#This Row],[Ticker]],[1]!Table1[[Symbol]:[Industry]],2,FALSE),"-")</f>
        <v>-</v>
      </c>
      <c r="D785" t="s">
        <v>206</v>
      </c>
      <c r="E785">
        <v>4904.0975062500002</v>
      </c>
      <c r="F785">
        <v>751.75</v>
      </c>
      <c r="G785">
        <v>61.965447226544804</v>
      </c>
      <c r="H785">
        <v>8.8112559593946802</v>
      </c>
      <c r="I785">
        <v>29.3710279011081</v>
      </c>
      <c r="J785">
        <v>-5.45970839360574</v>
      </c>
      <c r="K785">
        <v>722.34921808347599</v>
      </c>
      <c r="L785">
        <v>618.380613690632</v>
      </c>
      <c r="M785">
        <v>43.657395078467097</v>
      </c>
      <c r="N785">
        <v>0.59129909506033396</v>
      </c>
      <c r="O785">
        <v>10.0631858995676</v>
      </c>
      <c r="P785">
        <v>114.38756594895101</v>
      </c>
      <c r="Q785">
        <v>9.1152288285145003E-2</v>
      </c>
    </row>
    <row r="786" spans="1:17" x14ac:dyDescent="0.3">
      <c r="A786" t="s">
        <v>1718</v>
      </c>
      <c r="B786" t="s">
        <v>1719</v>
      </c>
      <c r="C786" t="str">
        <f>IFERROR(VLOOKUP(Table1[[#This Row],[Ticker]],[1]!Table1[[Symbol]:[Industry]],2,FALSE),"-")</f>
        <v>-</v>
      </c>
      <c r="D786" t="s">
        <v>1435</v>
      </c>
      <c r="E786">
        <v>4891.6120273349998</v>
      </c>
      <c r="F786">
        <v>864.65</v>
      </c>
      <c r="G786">
        <v>15.499541739292701</v>
      </c>
      <c r="H786">
        <v>2.7087083482847198</v>
      </c>
      <c r="I786">
        <v>-16.746605510858799</v>
      </c>
      <c r="J786">
        <v>2.2464359753968899</v>
      </c>
      <c r="K786">
        <v>855.76697223318297</v>
      </c>
      <c r="L786">
        <v>850.38443618513099</v>
      </c>
      <c r="M786">
        <v>71.043581574259207</v>
      </c>
      <c r="N786">
        <v>0.80172675745812105</v>
      </c>
      <c r="O786">
        <v>27.9014630197189</v>
      </c>
      <c r="P786">
        <v>43.737012717147302</v>
      </c>
      <c r="Q786">
        <v>0.154181129485639</v>
      </c>
    </row>
    <row r="787" spans="1:17" x14ac:dyDescent="0.3">
      <c r="A787" t="s">
        <v>1720</v>
      </c>
      <c r="B787" t="s">
        <v>1721</v>
      </c>
      <c r="C787" t="str">
        <f>IFERROR(VLOOKUP(Table1[[#This Row],[Ticker]],[1]!Table1[[Symbol]:[Industry]],2,FALSE),"-")</f>
        <v>-</v>
      </c>
      <c r="D787" t="s">
        <v>269</v>
      </c>
      <c r="E787">
        <v>4878.8687413899997</v>
      </c>
      <c r="F787">
        <v>568.29999999999995</v>
      </c>
      <c r="G787">
        <v>20.796199242989498</v>
      </c>
      <c r="H787">
        <v>12.5634305402764</v>
      </c>
      <c r="I787">
        <v>29.406939543282601</v>
      </c>
      <c r="J787">
        <v>-0.240695646564416</v>
      </c>
      <c r="K787">
        <v>482.25476130259602</v>
      </c>
      <c r="L787">
        <v>432.45303888534301</v>
      </c>
      <c r="M787">
        <v>79.965937169208402</v>
      </c>
      <c r="N787">
        <v>1.1214074152739599</v>
      </c>
      <c r="O787">
        <v>0.70385359845153095</v>
      </c>
      <c r="P787">
        <v>65.155478058703807</v>
      </c>
    </row>
    <row r="788" spans="1:17" hidden="1" x14ac:dyDescent="0.3">
      <c r="A788" t="s">
        <v>1722</v>
      </c>
      <c r="B788" t="s">
        <v>1723</v>
      </c>
      <c r="C788" t="str">
        <f>IFERROR(VLOOKUP(Table1[[#This Row],[Ticker]],[1]!Table1[[Symbol]:[Industry]],2,FALSE),"-")</f>
        <v>-</v>
      </c>
      <c r="D788" t="s">
        <v>364</v>
      </c>
      <c r="E788">
        <v>4869.2423849999996</v>
      </c>
      <c r="F788">
        <v>817</v>
      </c>
      <c r="G788">
        <v>102.017818079674</v>
      </c>
      <c r="H788">
        <v>7.4447605950177103</v>
      </c>
      <c r="I788">
        <v>124.176109761007</v>
      </c>
      <c r="J788">
        <v>-4.3684992553665802</v>
      </c>
      <c r="K788">
        <v>759.83192784093706</v>
      </c>
      <c r="L788">
        <v>585.21283933787504</v>
      </c>
      <c r="M788">
        <v>46.116461633739803</v>
      </c>
      <c r="N788">
        <v>0.73272377044489401</v>
      </c>
      <c r="O788">
        <v>11.474908200734401</v>
      </c>
      <c r="P788">
        <v>170.93351019731301</v>
      </c>
      <c r="Q788">
        <v>0.15922777046651301</v>
      </c>
    </row>
    <row r="789" spans="1:17" x14ac:dyDescent="0.3">
      <c r="A789" t="s">
        <v>1724</v>
      </c>
      <c r="B789" t="s">
        <v>1725</v>
      </c>
      <c r="C789" t="str">
        <f>IFERROR(VLOOKUP(Table1[[#This Row],[Ticker]],[1]!Table1[[Symbol]:[Industry]],2,FALSE),"-")</f>
        <v>-</v>
      </c>
      <c r="D789" t="s">
        <v>412</v>
      </c>
      <c r="E789">
        <v>4848.5437845440001</v>
      </c>
      <c r="F789">
        <v>97.04</v>
      </c>
      <c r="G789">
        <v>-12.9571235183534</v>
      </c>
      <c r="H789">
        <v>-9.4675467376085898</v>
      </c>
      <c r="I789">
        <v>-18.345431177499499</v>
      </c>
      <c r="J789">
        <v>-4.4795726006259802</v>
      </c>
      <c r="K789">
        <v>101.94998928587199</v>
      </c>
      <c r="L789">
        <v>100.896119923089</v>
      </c>
      <c r="M789">
        <v>30.040553427179599</v>
      </c>
      <c r="N789">
        <v>0.62914884576990904</v>
      </c>
      <c r="O789">
        <v>25.257625721351999</v>
      </c>
      <c r="P789">
        <v>20.099009900990101</v>
      </c>
      <c r="Q789">
        <v>1.1479712811444999E-2</v>
      </c>
    </row>
    <row r="790" spans="1:17" x14ac:dyDescent="0.3">
      <c r="A790" t="s">
        <v>1726</v>
      </c>
      <c r="B790" t="s">
        <v>1727</v>
      </c>
      <c r="C790" t="str">
        <f>IFERROR(VLOOKUP(Table1[[#This Row],[Ticker]],[1]!Table1[[Symbol]:[Industry]],2,FALSE),"-")</f>
        <v>-</v>
      </c>
      <c r="D790" t="s">
        <v>54</v>
      </c>
      <c r="E790">
        <v>4844.5148250000002</v>
      </c>
      <c r="F790">
        <v>526.95000000000005</v>
      </c>
      <c r="G790">
        <v>-36.539684048704203</v>
      </c>
      <c r="H790">
        <v>-1.12846522988075</v>
      </c>
      <c r="I790">
        <v>1.0718300314631199</v>
      </c>
      <c r="J790">
        <v>-8.1337517051035793</v>
      </c>
      <c r="K790">
        <v>537.69687328255998</v>
      </c>
      <c r="L790">
        <v>513.01530191739198</v>
      </c>
      <c r="M790">
        <v>25.198480925915302</v>
      </c>
      <c r="N790">
        <v>0.80716886664985699</v>
      </c>
      <c r="O790">
        <v>20.504791725970101</v>
      </c>
      <c r="P790">
        <v>22.247999072033402</v>
      </c>
      <c r="Q790">
        <v>-4.3958775938811E-2</v>
      </c>
    </row>
    <row r="791" spans="1:17" x14ac:dyDescent="0.3">
      <c r="A791" t="s">
        <v>1728</v>
      </c>
      <c r="B791" t="s">
        <v>1729</v>
      </c>
      <c r="C791" t="str">
        <f>IFERROR(VLOOKUP(Table1[[#This Row],[Ticker]],[1]!Table1[[Symbol]:[Industry]],2,FALSE),"-")</f>
        <v>-</v>
      </c>
      <c r="D791" t="s">
        <v>46</v>
      </c>
      <c r="E791">
        <v>4823.7780106099999</v>
      </c>
      <c r="F791">
        <v>697.1</v>
      </c>
      <c r="G791">
        <v>3.9231223122904</v>
      </c>
      <c r="H791">
        <v>-8.2371238148899995</v>
      </c>
      <c r="I791">
        <v>32.289365267067701</v>
      </c>
      <c r="J791">
        <v>-3.9571953065585399</v>
      </c>
      <c r="K791">
        <v>679.91940957556005</v>
      </c>
      <c r="L791">
        <v>618.50470234878696</v>
      </c>
      <c r="M791">
        <v>47.201494699784902</v>
      </c>
      <c r="N791">
        <v>0.35328328838933198</v>
      </c>
      <c r="O791">
        <v>44.749677234256197</v>
      </c>
      <c r="P791">
        <v>63.350908025776199</v>
      </c>
      <c r="Q791">
        <v>0.139615745799093</v>
      </c>
    </row>
    <row r="792" spans="1:17" hidden="1" x14ac:dyDescent="0.3">
      <c r="A792" t="s">
        <v>1730</v>
      </c>
      <c r="B792" t="s">
        <v>1731</v>
      </c>
      <c r="C792" t="str">
        <f>IFERROR(VLOOKUP(Table1[[#This Row],[Ticker]],[1]!Table1[[Symbol]:[Industry]],2,FALSE),"-")</f>
        <v>-</v>
      </c>
      <c r="D792" t="s">
        <v>1435</v>
      </c>
      <c r="E792">
        <v>4819.5924278169996</v>
      </c>
      <c r="F792">
        <v>88.87</v>
      </c>
      <c r="G792">
        <v>38.660040872424098</v>
      </c>
      <c r="H792">
        <v>-12.2583799606886</v>
      </c>
      <c r="I792">
        <v>2.2730000095996998</v>
      </c>
      <c r="J792">
        <v>-5.8529149771859297</v>
      </c>
      <c r="K792">
        <v>87.723439936729307</v>
      </c>
      <c r="L792">
        <v>76.558052630789405</v>
      </c>
      <c r="M792">
        <v>39.420292645224499</v>
      </c>
      <c r="N792">
        <v>0.658643081428818</v>
      </c>
      <c r="O792">
        <v>16.180938449420498</v>
      </c>
      <c r="P792">
        <v>107.15617715617699</v>
      </c>
      <c r="Q792">
        <v>0.18551450304327699</v>
      </c>
    </row>
    <row r="793" spans="1:17" x14ac:dyDescent="0.3">
      <c r="A793" t="s">
        <v>1732</v>
      </c>
      <c r="B793" t="s">
        <v>1733</v>
      </c>
      <c r="C793" t="str">
        <f>IFERROR(VLOOKUP(Table1[[#This Row],[Ticker]],[1]!Table1[[Symbol]:[Industry]],2,FALSE),"-")</f>
        <v>-</v>
      </c>
      <c r="D793" t="s">
        <v>885</v>
      </c>
      <c r="E793">
        <v>4801.9982604750003</v>
      </c>
      <c r="F793">
        <v>388.05</v>
      </c>
      <c r="G793">
        <v>109.70033882883401</v>
      </c>
      <c r="H793">
        <v>-4.7586105628538196</v>
      </c>
      <c r="I793">
        <v>49.239723692275199</v>
      </c>
      <c r="J793">
        <v>-6.5994640421811397</v>
      </c>
      <c r="K793">
        <v>359.33784748682001</v>
      </c>
      <c r="L793">
        <v>286.83445315421397</v>
      </c>
      <c r="M793">
        <v>53.183698913536801</v>
      </c>
      <c r="N793">
        <v>0.50610575796341795</v>
      </c>
      <c r="O793">
        <v>6.1590001288493701</v>
      </c>
      <c r="P793">
        <v>160.69868995633101</v>
      </c>
      <c r="Q793">
        <v>8.7544644050642995E-2</v>
      </c>
    </row>
    <row r="794" spans="1:17" x14ac:dyDescent="0.3">
      <c r="A794" t="s">
        <v>1734</v>
      </c>
      <c r="B794" t="s">
        <v>1735</v>
      </c>
      <c r="C794" t="str">
        <f>IFERROR(VLOOKUP(Table1[[#This Row],[Ticker]],[1]!Table1[[Symbol]:[Industry]],2,FALSE),"-")</f>
        <v>-</v>
      </c>
      <c r="D794" t="s">
        <v>124</v>
      </c>
      <c r="E794">
        <v>4788.96270723</v>
      </c>
      <c r="F794">
        <v>280.05</v>
      </c>
      <c r="G794">
        <v>50.596344481917697</v>
      </c>
      <c r="H794">
        <v>1.1762013720719</v>
      </c>
      <c r="I794">
        <v>10.548633999285</v>
      </c>
      <c r="J794">
        <v>-0.771588439358875</v>
      </c>
      <c r="K794">
        <v>276.36413518292699</v>
      </c>
      <c r="L794">
        <v>249.10803184622301</v>
      </c>
      <c r="M794">
        <v>55.914154242984601</v>
      </c>
      <c r="N794">
        <v>0.54097125233704502</v>
      </c>
      <c r="O794">
        <v>14.425995357971701</v>
      </c>
      <c r="P794">
        <v>116.421947449768</v>
      </c>
      <c r="Q794">
        <v>7.4848795006990002E-2</v>
      </c>
    </row>
    <row r="795" spans="1:17" x14ac:dyDescent="0.3">
      <c r="A795" t="s">
        <v>1736</v>
      </c>
      <c r="B795" t="s">
        <v>1737</v>
      </c>
      <c r="C795" t="str">
        <f>IFERROR(VLOOKUP(Table1[[#This Row],[Ticker]],[1]!Table1[[Symbol]:[Industry]],2,FALSE),"-")</f>
        <v>-</v>
      </c>
      <c r="D795" t="s">
        <v>276</v>
      </c>
      <c r="E795">
        <v>4776.9257053000001</v>
      </c>
      <c r="F795">
        <v>286.60000000000002</v>
      </c>
      <c r="G795">
        <v>-7.1966622256582902</v>
      </c>
      <c r="H795">
        <v>-7.9472666324489003</v>
      </c>
      <c r="I795">
        <v>5.5235832482190901</v>
      </c>
      <c r="J795">
        <v>-7.9054004502369504E-2</v>
      </c>
      <c r="K795">
        <v>289.826417926136</v>
      </c>
      <c r="L795">
        <v>271.73306665851698</v>
      </c>
      <c r="M795">
        <v>44.891288070352203</v>
      </c>
      <c r="N795">
        <v>0.36475471247408697</v>
      </c>
      <c r="O795">
        <v>17.2365666434054</v>
      </c>
      <c r="P795">
        <v>36.281502615311403</v>
      </c>
      <c r="Q795">
        <v>-3.6793845111780001E-2</v>
      </c>
    </row>
    <row r="796" spans="1:17" x14ac:dyDescent="0.3">
      <c r="A796" t="s">
        <v>1738</v>
      </c>
      <c r="B796" t="s">
        <v>1739</v>
      </c>
      <c r="C796" t="str">
        <f>IFERROR(VLOOKUP(Table1[[#This Row],[Ticker]],[1]!Table1[[Symbol]:[Industry]],2,FALSE),"-")</f>
        <v>-</v>
      </c>
      <c r="D796" t="s">
        <v>206</v>
      </c>
      <c r="E796">
        <v>4770.6515482499999</v>
      </c>
      <c r="F796">
        <v>667.05</v>
      </c>
      <c r="G796">
        <v>23.435145252351099</v>
      </c>
      <c r="H796">
        <v>-5.6542762405090601</v>
      </c>
      <c r="I796">
        <v>1.05221994231283</v>
      </c>
      <c r="J796">
        <v>-2.9999553058553001</v>
      </c>
      <c r="K796">
        <v>674.92749478122801</v>
      </c>
      <c r="L796">
        <v>617.04186567963802</v>
      </c>
      <c r="M796">
        <v>41.153331781309397</v>
      </c>
      <c r="N796">
        <v>0.26937142766917399</v>
      </c>
      <c r="O796">
        <v>19.803612922569499</v>
      </c>
      <c r="P796">
        <v>62.398052343274401</v>
      </c>
      <c r="Q796">
        <v>0.12692130003440799</v>
      </c>
    </row>
    <row r="797" spans="1:17" x14ac:dyDescent="0.3">
      <c r="A797" t="s">
        <v>1740</v>
      </c>
      <c r="B797" t="s">
        <v>1741</v>
      </c>
      <c r="C797" t="str">
        <f>IFERROR(VLOOKUP(Table1[[#This Row],[Ticker]],[1]!Table1[[Symbol]:[Industry]],2,FALSE),"-")</f>
        <v>-</v>
      </c>
      <c r="D797" t="s">
        <v>885</v>
      </c>
      <c r="E797">
        <v>4758.5560629749998</v>
      </c>
      <c r="F797">
        <v>388.05</v>
      </c>
      <c r="G797">
        <v>-24.356096862406901</v>
      </c>
      <c r="H797">
        <v>4.2435056456220401</v>
      </c>
      <c r="I797">
        <v>0.21154832714680899</v>
      </c>
      <c r="J797">
        <v>-3.16764619904533</v>
      </c>
      <c r="K797">
        <v>363.84764936261001</v>
      </c>
      <c r="L797">
        <v>346.10998441879002</v>
      </c>
      <c r="M797">
        <v>46.948783061903498</v>
      </c>
      <c r="N797">
        <v>0.99586649307345299</v>
      </c>
      <c r="O797">
        <v>15.9386676974616</v>
      </c>
      <c r="P797">
        <v>44.821795111028102</v>
      </c>
      <c r="Q797">
        <v>1.0644228311108001E-2</v>
      </c>
    </row>
    <row r="798" spans="1:17" hidden="1" x14ac:dyDescent="0.3">
      <c r="A798" t="s">
        <v>1742</v>
      </c>
      <c r="B798" t="s">
        <v>1743</v>
      </c>
      <c r="C798" t="str">
        <f>IFERROR(VLOOKUP(Table1[[#This Row],[Ticker]],[1]!Table1[[Symbol]:[Industry]],2,FALSE),"-")</f>
        <v>-</v>
      </c>
      <c r="D798" t="s">
        <v>127</v>
      </c>
      <c r="E798">
        <v>4748.8972031499998</v>
      </c>
      <c r="F798">
        <v>2331.65</v>
      </c>
      <c r="G798">
        <v>26.916614619267499</v>
      </c>
      <c r="H798">
        <v>5.3357761458706898</v>
      </c>
      <c r="I798">
        <v>30.504155532094099</v>
      </c>
      <c r="J798">
        <v>-0.57991074786090402</v>
      </c>
      <c r="K798">
        <v>2204.0014163521</v>
      </c>
      <c r="L798">
        <v>1895.37610616749</v>
      </c>
      <c r="M798">
        <v>60.740315323971998</v>
      </c>
      <c r="N798">
        <v>1.0290447529190401</v>
      </c>
      <c r="O798">
        <v>5.09081551690862</v>
      </c>
      <c r="P798">
        <v>93.819617622610096</v>
      </c>
      <c r="Q798">
        <v>0.30073795401048498</v>
      </c>
    </row>
    <row r="799" spans="1:17" hidden="1" x14ac:dyDescent="0.3">
      <c r="A799" t="s">
        <v>1744</v>
      </c>
      <c r="B799" t="s">
        <v>1745</v>
      </c>
      <c r="C799" t="str">
        <f>IFERROR(VLOOKUP(Table1[[#This Row],[Ticker]],[1]!Table1[[Symbol]:[Industry]],2,FALSE),"-")</f>
        <v>-</v>
      </c>
      <c r="D799" t="s">
        <v>378</v>
      </c>
      <c r="E799">
        <v>4738.4840383999999</v>
      </c>
      <c r="F799">
        <v>380.8</v>
      </c>
      <c r="G799">
        <v>191.87353415463701</v>
      </c>
      <c r="H799">
        <v>8.4373856697635805</v>
      </c>
      <c r="I799">
        <v>119.292596378372</v>
      </c>
      <c r="J799">
        <v>-4.4349191352794399</v>
      </c>
      <c r="K799">
        <v>350.09469624415101</v>
      </c>
      <c r="L799">
        <v>246.59310995631</v>
      </c>
      <c r="M799">
        <v>38.499077116055403</v>
      </c>
      <c r="N799">
        <v>0.35808556798581997</v>
      </c>
      <c r="O799">
        <v>17.568277310924302</v>
      </c>
      <c r="P799">
        <v>235.52138860742701</v>
      </c>
      <c r="Q799">
        <v>0.18133134603040499</v>
      </c>
    </row>
    <row r="800" spans="1:17" hidden="1" x14ac:dyDescent="0.3">
      <c r="A800" t="s">
        <v>1746</v>
      </c>
      <c r="B800" t="s">
        <v>1747</v>
      </c>
      <c r="C800" t="str">
        <f>IFERROR(VLOOKUP(Table1[[#This Row],[Ticker]],[1]!Table1[[Symbol]:[Industry]],2,FALSE),"-")</f>
        <v>-</v>
      </c>
      <c r="D800" t="s">
        <v>40</v>
      </c>
      <c r="E800">
        <v>4696.4778748799999</v>
      </c>
      <c r="F800">
        <v>667.7</v>
      </c>
      <c r="G800">
        <v>16.8821798247861</v>
      </c>
      <c r="H800">
        <v>21.627309479245699</v>
      </c>
      <c r="I800">
        <v>26.6477306817563</v>
      </c>
      <c r="J800">
        <v>-1.6327618703726301</v>
      </c>
      <c r="K800">
        <v>584.11446960376395</v>
      </c>
      <c r="M800">
        <v>69.875947461868805</v>
      </c>
      <c r="N800">
        <v>2.14957334311242</v>
      </c>
      <c r="O800">
        <v>4.6128500823723098</v>
      </c>
      <c r="P800">
        <v>55.080710718847897</v>
      </c>
    </row>
    <row r="801" spans="1:17" hidden="1" x14ac:dyDescent="0.3">
      <c r="A801" t="s">
        <v>1748</v>
      </c>
      <c r="B801" t="s">
        <v>1749</v>
      </c>
      <c r="C801" t="str">
        <f>IFERROR(VLOOKUP(Table1[[#This Row],[Ticker]],[1]!Table1[[Symbol]:[Industry]],2,FALSE),"-")</f>
        <v>-</v>
      </c>
      <c r="D801" t="s">
        <v>1531</v>
      </c>
      <c r="E801">
        <v>4696.1085014999999</v>
      </c>
      <c r="F801">
        <v>8881</v>
      </c>
      <c r="G801">
        <v>1.15326335177518</v>
      </c>
      <c r="H801">
        <v>1.3798133605537699</v>
      </c>
      <c r="I801">
        <v>27.0752532383557</v>
      </c>
      <c r="J801">
        <v>4.5224982258207804</v>
      </c>
      <c r="K801">
        <v>8391.6761490425597</v>
      </c>
      <c r="L801">
        <v>7550.2001006376204</v>
      </c>
      <c r="M801">
        <v>65.784525872589199</v>
      </c>
      <c r="N801">
        <v>0.40910492875208099</v>
      </c>
      <c r="O801">
        <v>2.4546785271928702</v>
      </c>
      <c r="P801">
        <v>52.855827402518003</v>
      </c>
      <c r="Q801">
        <v>1.5394351590218999E-2</v>
      </c>
    </row>
    <row r="802" spans="1:17" x14ac:dyDescent="0.3">
      <c r="A802" t="s">
        <v>1750</v>
      </c>
      <c r="B802" t="s">
        <v>1751</v>
      </c>
      <c r="C802" t="str">
        <f>IFERROR(VLOOKUP(Table1[[#This Row],[Ticker]],[1]!Table1[[Symbol]:[Industry]],2,FALSE),"-")</f>
        <v>-</v>
      </c>
      <c r="D802" t="s">
        <v>141</v>
      </c>
      <c r="E802">
        <v>4687.7700000000004</v>
      </c>
      <c r="F802">
        <v>7812.95</v>
      </c>
      <c r="G802">
        <v>41.1792222412153</v>
      </c>
      <c r="H802">
        <v>4.1919513353118996</v>
      </c>
      <c r="I802">
        <v>14.1904163941878</v>
      </c>
      <c r="J802">
        <v>-4.0184750457482403</v>
      </c>
      <c r="K802">
        <v>7531.1229531260697</v>
      </c>
      <c r="L802">
        <v>6716.3073218709897</v>
      </c>
      <c r="M802">
        <v>48.933899972857297</v>
      </c>
      <c r="N802">
        <v>0.58856250053181802</v>
      </c>
      <c r="O802">
        <v>10.9312103622831</v>
      </c>
      <c r="P802">
        <v>73.814238042269096</v>
      </c>
      <c r="Q802">
        <v>9.6039244493888995E-2</v>
      </c>
    </row>
    <row r="803" spans="1:17" x14ac:dyDescent="0.3">
      <c r="A803" t="s">
        <v>1752</v>
      </c>
      <c r="B803" t="s">
        <v>1753</v>
      </c>
      <c r="C803" t="str">
        <f>IFERROR(VLOOKUP(Table1[[#This Row],[Ticker]],[1]!Table1[[Symbol]:[Industry]],2,FALSE),"-")</f>
        <v>-</v>
      </c>
      <c r="D803" t="s">
        <v>1754</v>
      </c>
      <c r="E803">
        <v>4679.6012643559998</v>
      </c>
      <c r="F803">
        <v>69.19</v>
      </c>
      <c r="G803">
        <v>-9.6170227139313997</v>
      </c>
      <c r="H803">
        <v>-3.4326620075496099</v>
      </c>
      <c r="I803">
        <v>27.8232463288182</v>
      </c>
      <c r="J803">
        <v>-2.95595171526843</v>
      </c>
      <c r="K803">
        <v>69.969191457473897</v>
      </c>
      <c r="L803">
        <v>64.746252135964994</v>
      </c>
      <c r="M803">
        <v>46.8655264010319</v>
      </c>
      <c r="N803">
        <v>0.48722479578036698</v>
      </c>
      <c r="O803">
        <v>21.679433444139299</v>
      </c>
      <c r="P803">
        <v>58.692660550458697</v>
      </c>
      <c r="Q803">
        <v>6.3760336905840001E-2</v>
      </c>
    </row>
    <row r="804" spans="1:17" hidden="1" x14ac:dyDescent="0.3">
      <c r="A804" t="s">
        <v>1755</v>
      </c>
      <c r="B804" t="s">
        <v>1756</v>
      </c>
      <c r="C804" t="str">
        <f>IFERROR(VLOOKUP(Table1[[#This Row],[Ticker]],[1]!Table1[[Symbol]:[Industry]],2,FALSE),"-")</f>
        <v>-</v>
      </c>
      <c r="D804" t="s">
        <v>206</v>
      </c>
      <c r="E804">
        <v>4641.3091064999999</v>
      </c>
      <c r="F804">
        <v>605</v>
      </c>
      <c r="G804">
        <v>-3.1264822382736299</v>
      </c>
      <c r="H804">
        <v>-2.3759611611352001</v>
      </c>
      <c r="I804">
        <v>1.7994370977355201</v>
      </c>
      <c r="J804">
        <v>-4.5859248018838397</v>
      </c>
      <c r="K804">
        <v>607.17373290717501</v>
      </c>
      <c r="L804">
        <v>559.66695941789601</v>
      </c>
      <c r="M804">
        <v>44.291233614969897</v>
      </c>
      <c r="N804">
        <v>0.57901996658253396</v>
      </c>
      <c r="O804">
        <v>16.198347107438</v>
      </c>
      <c r="P804">
        <v>50.778816199376898</v>
      </c>
      <c r="Q804">
        <v>0.14952846104046699</v>
      </c>
    </row>
    <row r="805" spans="1:17" x14ac:dyDescent="0.3">
      <c r="A805" t="s">
        <v>1757</v>
      </c>
      <c r="B805" t="s">
        <v>1758</v>
      </c>
      <c r="C805" t="str">
        <f>IFERROR(VLOOKUP(Table1[[#This Row],[Ticker]],[1]!Table1[[Symbol]:[Industry]],2,FALSE),"-")</f>
        <v>-</v>
      </c>
      <c r="D805" t="s">
        <v>471</v>
      </c>
      <c r="E805">
        <v>4633.5490370999996</v>
      </c>
      <c r="F805">
        <v>404.5</v>
      </c>
      <c r="G805">
        <v>4.7927444541112996</v>
      </c>
      <c r="H805">
        <v>4.9290448388233203</v>
      </c>
      <c r="I805">
        <v>-3.0295524432929701</v>
      </c>
      <c r="J805">
        <v>12.1897756457148</v>
      </c>
      <c r="K805">
        <v>372.33008019236701</v>
      </c>
      <c r="L805">
        <v>360.35242701938103</v>
      </c>
      <c r="M805">
        <v>75.547530586057405</v>
      </c>
      <c r="N805">
        <v>1.83719824098507</v>
      </c>
      <c r="O805">
        <v>13.436341161928301</v>
      </c>
      <c r="P805">
        <v>43.668975315219299</v>
      </c>
      <c r="Q805">
        <v>0.114902545231541</v>
      </c>
    </row>
    <row r="806" spans="1:17" x14ac:dyDescent="0.3">
      <c r="A806" t="s">
        <v>1759</v>
      </c>
      <c r="B806" t="s">
        <v>1760</v>
      </c>
      <c r="C806" t="str">
        <f>IFERROR(VLOOKUP(Table1[[#This Row],[Ticker]],[1]!Table1[[Symbol]:[Industry]],2,FALSE),"-")</f>
        <v>-</v>
      </c>
      <c r="D806" t="s">
        <v>282</v>
      </c>
      <c r="E806">
        <v>4624.4061455399997</v>
      </c>
      <c r="F806">
        <v>210.15</v>
      </c>
      <c r="G806">
        <v>19.560441345036299</v>
      </c>
      <c r="H806">
        <v>3.2676008254865199</v>
      </c>
      <c r="I806">
        <v>-13.8832714206443</v>
      </c>
      <c r="J806">
        <v>-1.75203054936796</v>
      </c>
      <c r="K806">
        <v>198.91725654357899</v>
      </c>
      <c r="L806">
        <v>187.97314475926601</v>
      </c>
      <c r="M806">
        <v>52.636475253751001</v>
      </c>
      <c r="N806">
        <v>1.0060001497120401</v>
      </c>
      <c r="O806">
        <v>13.1810611467998</v>
      </c>
      <c r="P806">
        <v>65.147347740667897</v>
      </c>
    </row>
    <row r="807" spans="1:17" x14ac:dyDescent="0.3">
      <c r="A807" t="s">
        <v>1761</v>
      </c>
      <c r="B807" t="s">
        <v>1762</v>
      </c>
      <c r="C807" t="str">
        <f>IFERROR(VLOOKUP(Table1[[#This Row],[Ticker]],[1]!Table1[[Symbol]:[Industry]],2,FALSE),"-")</f>
        <v>-</v>
      </c>
      <c r="D807" t="s">
        <v>46</v>
      </c>
      <c r="E807">
        <v>4620.074182071</v>
      </c>
      <c r="F807">
        <v>57.23</v>
      </c>
      <c r="G807">
        <v>-15.536848156415999</v>
      </c>
      <c r="H807">
        <v>2.9957059664637899</v>
      </c>
      <c r="I807">
        <v>-13.7045307047857</v>
      </c>
      <c r="J807">
        <v>-1.8250045937825199</v>
      </c>
      <c r="K807">
        <v>58.040036025240397</v>
      </c>
      <c r="L807">
        <v>57.505426730300101</v>
      </c>
      <c r="M807">
        <v>49.004566067629497</v>
      </c>
      <c r="N807">
        <v>0.90734455584270501</v>
      </c>
      <c r="O807">
        <v>38.039489778088402</v>
      </c>
      <c r="P807">
        <v>36.0998810939357</v>
      </c>
      <c r="Q807">
        <v>0.123155784821153</v>
      </c>
    </row>
    <row r="808" spans="1:17" hidden="1" x14ac:dyDescent="0.3">
      <c r="A808" t="s">
        <v>1763</v>
      </c>
      <c r="B808" t="s">
        <v>1764</v>
      </c>
      <c r="C808" t="str">
        <f>IFERROR(VLOOKUP(Table1[[#This Row],[Ticker]],[1]!Table1[[Symbol]:[Industry]],2,FALSE),"-")</f>
        <v>-</v>
      </c>
      <c r="D808" t="s">
        <v>258</v>
      </c>
      <c r="E808">
        <v>4612.7495798250002</v>
      </c>
      <c r="F808">
        <v>506.65</v>
      </c>
      <c r="G808">
        <v>-10.636774443372699</v>
      </c>
      <c r="H808">
        <v>-11.006247958943399</v>
      </c>
      <c r="I808">
        <v>22.179713351952898</v>
      </c>
      <c r="J808">
        <v>-3.9132872424900098</v>
      </c>
      <c r="K808">
        <v>526.58440125855395</v>
      </c>
      <c r="L808">
        <v>477.657349028299</v>
      </c>
      <c r="M808">
        <v>34.421627549125901</v>
      </c>
      <c r="N808">
        <v>0.31606982186563498</v>
      </c>
      <c r="O808">
        <v>21.158590743116498</v>
      </c>
      <c r="P808">
        <v>40.697028603165698</v>
      </c>
    </row>
    <row r="809" spans="1:17" hidden="1" x14ac:dyDescent="0.3">
      <c r="A809" t="s">
        <v>1765</v>
      </c>
      <c r="B809" t="s">
        <v>1766</v>
      </c>
      <c r="C809" t="str">
        <f>IFERROR(VLOOKUP(Table1[[#This Row],[Ticker]],[1]!Table1[[Symbol]:[Industry]],2,FALSE),"-")</f>
        <v>-</v>
      </c>
      <c r="D809" t="s">
        <v>258</v>
      </c>
      <c r="E809">
        <v>4586.3960831799996</v>
      </c>
      <c r="F809">
        <v>372.85</v>
      </c>
      <c r="G809">
        <v>895.07921015513705</v>
      </c>
      <c r="H809">
        <v>14.8294344129819</v>
      </c>
      <c r="I809">
        <v>281.71746635930799</v>
      </c>
      <c r="J809">
        <v>21.490962745976599</v>
      </c>
      <c r="K809">
        <v>249.25626515366901</v>
      </c>
      <c r="L809">
        <v>157.993291522817</v>
      </c>
      <c r="M809">
        <v>93.048107048217105</v>
      </c>
      <c r="N809">
        <v>1.4870215996085201</v>
      </c>
      <c r="O809">
        <v>0.48276786911625102</v>
      </c>
      <c r="P809">
        <v>949.98591945930696</v>
      </c>
      <c r="Q809">
        <v>0.30163363096017698</v>
      </c>
    </row>
    <row r="810" spans="1:17" hidden="1" x14ac:dyDescent="0.3">
      <c r="A810" t="s">
        <v>1767</v>
      </c>
      <c r="B810" t="s">
        <v>1768</v>
      </c>
      <c r="C810" t="str">
        <f>IFERROR(VLOOKUP(Table1[[#This Row],[Ticker]],[1]!Table1[[Symbol]:[Industry]],2,FALSE),"-")</f>
        <v>-</v>
      </c>
      <c r="D810" t="s">
        <v>269</v>
      </c>
      <c r="E810">
        <v>4581.4340342400001</v>
      </c>
      <c r="F810">
        <v>865.2</v>
      </c>
      <c r="G810">
        <v>30.564905452174902</v>
      </c>
      <c r="H810">
        <v>0.205314341430408</v>
      </c>
      <c r="I810">
        <v>19.489311065058502</v>
      </c>
      <c r="J810">
        <v>-2.8837525682410599</v>
      </c>
      <c r="K810">
        <v>801.62786803004303</v>
      </c>
      <c r="L810">
        <v>685.54250493877396</v>
      </c>
      <c r="M810">
        <v>53.938376995398897</v>
      </c>
      <c r="N810">
        <v>0.43206544114669998</v>
      </c>
      <c r="O810">
        <v>7.6456310679611601</v>
      </c>
      <c r="P810">
        <v>70.7182320441988</v>
      </c>
      <c r="Q810">
        <v>-7.8356138162941E-2</v>
      </c>
    </row>
    <row r="811" spans="1:17" hidden="1" x14ac:dyDescent="0.3">
      <c r="A811" t="s">
        <v>1769</v>
      </c>
      <c r="B811" t="s">
        <v>1770</v>
      </c>
      <c r="C811" t="str">
        <f>IFERROR(VLOOKUP(Table1[[#This Row],[Ticker]],[1]!Table1[[Symbol]:[Industry]],2,FALSE),"-")</f>
        <v>-</v>
      </c>
      <c r="D811" t="s">
        <v>258</v>
      </c>
      <c r="E811">
        <v>4555.1009670399999</v>
      </c>
      <c r="F811">
        <v>1284.4000000000001</v>
      </c>
      <c r="G811">
        <v>103.39797441443901</v>
      </c>
      <c r="H811">
        <v>1.17039285439688</v>
      </c>
      <c r="I811">
        <v>58.501985562467802</v>
      </c>
      <c r="J811">
        <v>-5.6615350649262597</v>
      </c>
      <c r="K811">
        <v>1239.6462952704501</v>
      </c>
      <c r="L811">
        <v>952.78237062052006</v>
      </c>
      <c r="M811">
        <v>30.697801652226602</v>
      </c>
      <c r="N811">
        <v>0.43920315326682202</v>
      </c>
      <c r="O811">
        <v>12.6596075988788</v>
      </c>
      <c r="P811">
        <v>137.23679349833699</v>
      </c>
      <c r="Q811">
        <v>0.229878347857743</v>
      </c>
    </row>
    <row r="812" spans="1:17" hidden="1" x14ac:dyDescent="0.3">
      <c r="A812" t="s">
        <v>1771</v>
      </c>
      <c r="B812" t="s">
        <v>1772</v>
      </c>
      <c r="C812" t="str">
        <f>IFERROR(VLOOKUP(Table1[[#This Row],[Ticker]],[1]!Table1[[Symbol]:[Industry]],2,FALSE),"-")</f>
        <v>-</v>
      </c>
      <c r="D812" t="s">
        <v>135</v>
      </c>
      <c r="E812">
        <v>4550.6827560000002</v>
      </c>
      <c r="F812">
        <v>5966.7</v>
      </c>
      <c r="G812">
        <v>270.31556030688398</v>
      </c>
      <c r="H812">
        <v>-15.391531254364899</v>
      </c>
      <c r="I812">
        <v>42.222708068723499</v>
      </c>
      <c r="J812">
        <v>-3.8477130894312999</v>
      </c>
      <c r="K812">
        <v>5971.7846636692802</v>
      </c>
      <c r="L812">
        <v>4756.0359125046998</v>
      </c>
      <c r="M812">
        <v>52.861341673982501</v>
      </c>
      <c r="N812">
        <v>0.84599794675729201</v>
      </c>
      <c r="O812">
        <v>18.189283858749398</v>
      </c>
      <c r="P812">
        <v>329.86203667014797</v>
      </c>
      <c r="Q812">
        <v>0.31954392580540503</v>
      </c>
    </row>
    <row r="813" spans="1:17" hidden="1" x14ac:dyDescent="0.3">
      <c r="A813" t="s">
        <v>1773</v>
      </c>
      <c r="B813" t="s">
        <v>1774</v>
      </c>
      <c r="C813" t="str">
        <f>IFERROR(VLOOKUP(Table1[[#This Row],[Ticker]],[1]!Table1[[Symbol]:[Industry]],2,FALSE),"-")</f>
        <v>-</v>
      </c>
      <c r="D813" t="s">
        <v>54</v>
      </c>
      <c r="E813">
        <v>4549.619565</v>
      </c>
      <c r="F813">
        <v>646.20000000000005</v>
      </c>
      <c r="G813">
        <v>32.076939574839997</v>
      </c>
      <c r="H813">
        <v>2.2327139600614898</v>
      </c>
      <c r="I813">
        <v>9.8041785135811796</v>
      </c>
      <c r="J813">
        <v>0.38352573601110201</v>
      </c>
      <c r="K813">
        <v>566.07196887989596</v>
      </c>
      <c r="L813">
        <v>518.58576440654099</v>
      </c>
      <c r="M813">
        <v>80.466314879775098</v>
      </c>
      <c r="N813">
        <v>2.1688762788201701</v>
      </c>
      <c r="O813">
        <v>7.5054162797895296</v>
      </c>
      <c r="P813">
        <v>63.5949367088607</v>
      </c>
      <c r="Q813">
        <v>8.4818996913626002E-2</v>
      </c>
    </row>
    <row r="814" spans="1:17" hidden="1" x14ac:dyDescent="0.3">
      <c r="A814" t="s">
        <v>1775</v>
      </c>
      <c r="B814" t="s">
        <v>1776</v>
      </c>
      <c r="C814" t="str">
        <f>IFERROR(VLOOKUP(Table1[[#This Row],[Ticker]],[1]!Table1[[Symbol]:[Industry]],2,FALSE),"-")</f>
        <v>-</v>
      </c>
      <c r="D814" t="s">
        <v>471</v>
      </c>
      <c r="E814">
        <v>4545.4502874999998</v>
      </c>
      <c r="F814">
        <v>100.25</v>
      </c>
      <c r="G814">
        <v>27.958228363331301</v>
      </c>
      <c r="H814">
        <v>11.7275073455666</v>
      </c>
      <c r="I814">
        <v>7.1135363231513598</v>
      </c>
      <c r="J814">
        <v>-3.75803413908752</v>
      </c>
      <c r="K814">
        <v>96.312408029167401</v>
      </c>
      <c r="L814">
        <v>85.495121787032005</v>
      </c>
      <c r="M814">
        <v>43.948530862465098</v>
      </c>
      <c r="N814">
        <v>0.76877577881495696</v>
      </c>
      <c r="O814">
        <v>12.119700748129601</v>
      </c>
      <c r="P814">
        <v>78.858162355040093</v>
      </c>
      <c r="Q814">
        <v>0.12592386071036801</v>
      </c>
    </row>
    <row r="815" spans="1:17" hidden="1" x14ac:dyDescent="0.3">
      <c r="A815" t="s">
        <v>1777</v>
      </c>
      <c r="B815" t="s">
        <v>1778</v>
      </c>
      <c r="C815" t="str">
        <f>IFERROR(VLOOKUP(Table1[[#This Row],[Ticker]],[1]!Table1[[Symbol]:[Industry]],2,FALSE),"-")</f>
        <v>-</v>
      </c>
      <c r="D815" t="s">
        <v>364</v>
      </c>
      <c r="E815">
        <v>4533.2696745499998</v>
      </c>
      <c r="F815">
        <v>307.25</v>
      </c>
      <c r="G815">
        <v>151.82357645882701</v>
      </c>
      <c r="H815">
        <v>38.861869882127998</v>
      </c>
      <c r="I815">
        <v>178.810175330394</v>
      </c>
      <c r="J815">
        <v>11.3678484324472</v>
      </c>
      <c r="K815">
        <v>222.60886274213701</v>
      </c>
      <c r="L815">
        <v>164.06909257349</v>
      </c>
      <c r="M815">
        <v>87.4558345085714</v>
      </c>
      <c r="N815">
        <v>2.6982536665482599</v>
      </c>
      <c r="O815">
        <v>9.9104963384865705</v>
      </c>
      <c r="P815">
        <v>223.42105263157799</v>
      </c>
      <c r="Q815">
        <v>0.16883468255730599</v>
      </c>
    </row>
    <row r="816" spans="1:17" x14ac:dyDescent="0.3">
      <c r="A816" t="s">
        <v>1779</v>
      </c>
      <c r="B816" t="s">
        <v>1780</v>
      </c>
      <c r="C816" t="str">
        <f>IFERROR(VLOOKUP(Table1[[#This Row],[Ticker]],[1]!Table1[[Symbol]:[Industry]],2,FALSE),"-")</f>
        <v>-</v>
      </c>
      <c r="D816" t="s">
        <v>127</v>
      </c>
      <c r="E816">
        <v>4527.12113271</v>
      </c>
      <c r="F816">
        <v>230.34</v>
      </c>
      <c r="G816">
        <v>-12.5330174246821</v>
      </c>
      <c r="H816">
        <v>2.09562266398324</v>
      </c>
      <c r="I816">
        <v>17.840537963741699</v>
      </c>
      <c r="J816">
        <v>-2.1437661490130702</v>
      </c>
      <c r="K816">
        <v>224.171356205514</v>
      </c>
      <c r="L816">
        <v>219.06186927361301</v>
      </c>
      <c r="M816">
        <v>48.306891063930003</v>
      </c>
      <c r="N816">
        <v>1.0216033303873999</v>
      </c>
      <c r="O816">
        <v>20.691152209776799</v>
      </c>
      <c r="P816">
        <v>38.0107849011384</v>
      </c>
      <c r="Q816">
        <v>7.0972634245046004E-2</v>
      </c>
    </row>
    <row r="817" spans="1:17" hidden="1" x14ac:dyDescent="0.3">
      <c r="A817" t="s">
        <v>1781</v>
      </c>
      <c r="B817" t="s">
        <v>1782</v>
      </c>
      <c r="C817" t="str">
        <f>IFERROR(VLOOKUP(Table1[[#This Row],[Ticker]],[1]!Table1[[Symbol]:[Industry]],2,FALSE),"-")</f>
        <v>-</v>
      </c>
      <c r="D817" t="s">
        <v>127</v>
      </c>
      <c r="E817">
        <v>4505.9418158999997</v>
      </c>
      <c r="F817">
        <v>430.5</v>
      </c>
      <c r="G817">
        <v>-19.791460670333102</v>
      </c>
      <c r="K817">
        <v>425.76520424318301</v>
      </c>
      <c r="L817">
        <v>384.46648021701702</v>
      </c>
      <c r="M817">
        <v>38.331602171758398</v>
      </c>
      <c r="N817">
        <v>1</v>
      </c>
      <c r="O817">
        <v>7.2938443670151001</v>
      </c>
      <c r="P817">
        <v>18.939079983423099</v>
      </c>
      <c r="Q817">
        <v>9.3594908740256E-2</v>
      </c>
    </row>
    <row r="818" spans="1:17" x14ac:dyDescent="0.3">
      <c r="A818" t="s">
        <v>1783</v>
      </c>
      <c r="B818" t="s">
        <v>1784</v>
      </c>
      <c r="C818" t="str">
        <f>IFERROR(VLOOKUP(Table1[[#This Row],[Ticker]],[1]!Table1[[Symbol]:[Industry]],2,FALSE),"-")</f>
        <v>-</v>
      </c>
      <c r="D818" t="s">
        <v>116</v>
      </c>
      <c r="E818">
        <v>4498.2380835000004</v>
      </c>
      <c r="F818">
        <v>951</v>
      </c>
      <c r="G818">
        <v>43.015899449430897</v>
      </c>
      <c r="H818">
        <v>-3.7299267865662098</v>
      </c>
      <c r="I818">
        <v>21.742620794312302</v>
      </c>
      <c r="J818">
        <v>-0.53049466429227898</v>
      </c>
      <c r="K818">
        <v>873.81462211150802</v>
      </c>
      <c r="L818">
        <v>785.70641461529601</v>
      </c>
      <c r="M818">
        <v>66.212551748088003</v>
      </c>
      <c r="N818">
        <v>0.71532133035938195</v>
      </c>
      <c r="O818">
        <v>2.9390115667718302</v>
      </c>
      <c r="P818">
        <v>76.421482237269203</v>
      </c>
      <c r="Q818">
        <v>-4.1559437909729997E-2</v>
      </c>
    </row>
    <row r="819" spans="1:17" x14ac:dyDescent="0.3">
      <c r="A819" t="s">
        <v>1785</v>
      </c>
      <c r="B819" t="s">
        <v>1786</v>
      </c>
      <c r="C819" t="str">
        <f>IFERROR(VLOOKUP(Table1[[#This Row],[Ticker]],[1]!Table1[[Symbol]:[Industry]],2,FALSE),"-")</f>
        <v>-</v>
      </c>
      <c r="D819" t="s">
        <v>98</v>
      </c>
      <c r="E819">
        <v>4497.2920342150001</v>
      </c>
      <c r="F819">
        <v>1153.1500000000001</v>
      </c>
      <c r="G819">
        <v>25.1630036993947</v>
      </c>
      <c r="H819">
        <v>-6.6679257366548104</v>
      </c>
      <c r="I819">
        <v>55.637407169921197</v>
      </c>
      <c r="J819">
        <v>-8.62247172691667</v>
      </c>
      <c r="K819">
        <v>1225.13835856383</v>
      </c>
      <c r="L819">
        <v>993.97269791317001</v>
      </c>
      <c r="M819">
        <v>27.709560885083199</v>
      </c>
      <c r="N819">
        <v>7.2587758740372599E-2</v>
      </c>
      <c r="O819">
        <v>38.1173307895763</v>
      </c>
      <c r="P819">
        <v>89.040983606557305</v>
      </c>
      <c r="Q819">
        <v>7.2106914087502999E-2</v>
      </c>
    </row>
    <row r="820" spans="1:17" hidden="1" x14ac:dyDescent="0.3">
      <c r="A820" t="s">
        <v>1787</v>
      </c>
      <c r="B820" t="s">
        <v>1788</v>
      </c>
      <c r="C820" t="str">
        <f>IFERROR(VLOOKUP(Table1[[#This Row],[Ticker]],[1]!Table1[[Symbol]:[Industry]],2,FALSE),"-")</f>
        <v>-</v>
      </c>
      <c r="D820" t="s">
        <v>258</v>
      </c>
      <c r="E820">
        <v>4487.6771784000002</v>
      </c>
      <c r="F820">
        <v>978.4</v>
      </c>
      <c r="G820">
        <v>153.163509621446</v>
      </c>
      <c r="H820">
        <v>0.588899283083128</v>
      </c>
      <c r="I820">
        <v>81.834450151308403</v>
      </c>
      <c r="J820">
        <v>-6.4833694555364696</v>
      </c>
      <c r="K820">
        <v>909.24714465429702</v>
      </c>
      <c r="L820">
        <v>673.66239140437494</v>
      </c>
      <c r="M820">
        <v>48.857643206674702</v>
      </c>
      <c r="N820">
        <v>1.51919248264013</v>
      </c>
      <c r="O820">
        <v>8.4883483237939394</v>
      </c>
      <c r="P820">
        <v>215.91863093316101</v>
      </c>
      <c r="Q820">
        <v>9.5613857840169E-2</v>
      </c>
    </row>
    <row r="821" spans="1:17" hidden="1" x14ac:dyDescent="0.3">
      <c r="A821" t="s">
        <v>1789</v>
      </c>
      <c r="B821" t="s">
        <v>1790</v>
      </c>
      <c r="C821" t="str">
        <f>IFERROR(VLOOKUP(Table1[[#This Row],[Ticker]],[1]!Table1[[Symbol]:[Industry]],2,FALSE),"-")</f>
        <v>-</v>
      </c>
      <c r="D821" t="s">
        <v>46</v>
      </c>
      <c r="E821">
        <v>4454.4036835050001</v>
      </c>
      <c r="F821">
        <v>802.15</v>
      </c>
      <c r="G821">
        <v>159.59681865253199</v>
      </c>
      <c r="H821">
        <v>-14.1420775648497</v>
      </c>
      <c r="I821">
        <v>92.777450505165703</v>
      </c>
      <c r="J821">
        <v>-5.9107490712142097</v>
      </c>
      <c r="K821">
        <v>774.03305061115998</v>
      </c>
      <c r="L821">
        <v>574.83178798269296</v>
      </c>
      <c r="M821">
        <v>38.962955956592197</v>
      </c>
      <c r="N821">
        <v>0.32773735065106502</v>
      </c>
      <c r="O821">
        <v>16.561740322882201</v>
      </c>
      <c r="P821">
        <v>225.41582150101399</v>
      </c>
    </row>
    <row r="822" spans="1:17" hidden="1" x14ac:dyDescent="0.3">
      <c r="A822" t="s">
        <v>1791</v>
      </c>
      <c r="B822" t="s">
        <v>1792</v>
      </c>
      <c r="C822" t="str">
        <f>IFERROR(VLOOKUP(Table1[[#This Row],[Ticker]],[1]!Table1[[Symbol]:[Industry]],2,FALSE),"-")</f>
        <v>-</v>
      </c>
      <c r="D822" t="s">
        <v>748</v>
      </c>
      <c r="E822">
        <v>4449.3999170859997</v>
      </c>
      <c r="F822">
        <v>282.70999999999998</v>
      </c>
      <c r="G822">
        <v>1.4059842111157099</v>
      </c>
      <c r="H822">
        <v>-1.25667942127234</v>
      </c>
      <c r="I822">
        <v>0.59359997765621597</v>
      </c>
      <c r="J822">
        <v>-1.86778682294288</v>
      </c>
      <c r="K822">
        <v>273.72644233632798</v>
      </c>
      <c r="L822">
        <v>253.62103180857801</v>
      </c>
      <c r="M822">
        <v>58.987597709054498</v>
      </c>
      <c r="N822">
        <v>0.96513455252112001</v>
      </c>
      <c r="O822">
        <v>0.45276077959748301</v>
      </c>
      <c r="P822">
        <v>35.683432520637297</v>
      </c>
      <c r="Q822">
        <v>3.7892634135868998E-2</v>
      </c>
    </row>
    <row r="823" spans="1:17" hidden="1" x14ac:dyDescent="0.3">
      <c r="A823" t="s">
        <v>1793</v>
      </c>
      <c r="B823" t="s">
        <v>1794</v>
      </c>
      <c r="C823" t="str">
        <f>IFERROR(VLOOKUP(Table1[[#This Row],[Ticker]],[1]!Table1[[Symbol]:[Industry]],2,FALSE),"-")</f>
        <v>-</v>
      </c>
      <c r="D823" t="s">
        <v>216</v>
      </c>
      <c r="E823">
        <v>4444.0801212699998</v>
      </c>
      <c r="F823">
        <v>407.1</v>
      </c>
      <c r="G823">
        <v>67.686387952215995</v>
      </c>
      <c r="H823">
        <v>-7.0200827697631798</v>
      </c>
      <c r="I823">
        <v>28.053641390942101</v>
      </c>
      <c r="J823">
        <v>-3.0686490070071701</v>
      </c>
      <c r="K823">
        <v>397.84665217806599</v>
      </c>
      <c r="L823">
        <v>326.59681010062701</v>
      </c>
      <c r="M823">
        <v>39.283181213068303</v>
      </c>
      <c r="N823">
        <v>0.43119135397019398</v>
      </c>
      <c r="O823">
        <v>13.731269958241199</v>
      </c>
      <c r="P823">
        <v>122.180663013885</v>
      </c>
      <c r="Q823">
        <v>0.153682594899307</v>
      </c>
    </row>
    <row r="824" spans="1:17" hidden="1" x14ac:dyDescent="0.3">
      <c r="A824" t="s">
        <v>1795</v>
      </c>
      <c r="B824" t="s">
        <v>1796</v>
      </c>
      <c r="C824" t="str">
        <f>IFERROR(VLOOKUP(Table1[[#This Row],[Ticker]],[1]!Table1[[Symbol]:[Industry]],2,FALSE),"-")</f>
        <v>-</v>
      </c>
      <c r="D824" t="s">
        <v>633</v>
      </c>
      <c r="E824">
        <v>4442.0623236900001</v>
      </c>
      <c r="F824">
        <v>2224.65</v>
      </c>
      <c r="G824">
        <v>87.835007240703803</v>
      </c>
      <c r="H824">
        <v>19.234136177496701</v>
      </c>
      <c r="I824">
        <v>49.855906759004803</v>
      </c>
      <c r="J824">
        <v>-1.6649224485181899</v>
      </c>
      <c r="K824">
        <v>2003.4137418049299</v>
      </c>
      <c r="L824">
        <v>1669.50071875598</v>
      </c>
      <c r="M824">
        <v>54.785356763648302</v>
      </c>
      <c r="N824">
        <v>0.84942759127479295</v>
      </c>
      <c r="O824">
        <v>8.2462409817274605</v>
      </c>
      <c r="P824">
        <v>130.832684824902</v>
      </c>
      <c r="Q824">
        <v>0.17606252285740701</v>
      </c>
    </row>
    <row r="825" spans="1:17" x14ac:dyDescent="0.3">
      <c r="A825" t="s">
        <v>1797</v>
      </c>
      <c r="B825" t="s">
        <v>1798</v>
      </c>
      <c r="C825" t="str">
        <f>IFERROR(VLOOKUP(Table1[[#This Row],[Ticker]],[1]!Table1[[Symbol]:[Industry]],2,FALSE),"-")</f>
        <v>-</v>
      </c>
      <c r="D825" t="s">
        <v>206</v>
      </c>
      <c r="E825">
        <v>4404.8582975999998</v>
      </c>
      <c r="F825">
        <v>1673.6</v>
      </c>
      <c r="G825">
        <v>55.470759731244002</v>
      </c>
      <c r="H825">
        <v>21.751057779070699</v>
      </c>
      <c r="I825">
        <v>40.387567690485596</v>
      </c>
      <c r="J825">
        <v>1.01681353798787</v>
      </c>
      <c r="K825">
        <v>1452.43151419789</v>
      </c>
      <c r="L825">
        <v>1240.5378324042799</v>
      </c>
      <c r="M825">
        <v>72.960690392744894</v>
      </c>
      <c r="N825">
        <v>0.68291214846316595</v>
      </c>
      <c r="O825">
        <v>2.6529636711280999</v>
      </c>
      <c r="P825">
        <v>103.600973236009</v>
      </c>
      <c r="Q825">
        <v>0.12496649076404701</v>
      </c>
    </row>
    <row r="826" spans="1:17" x14ac:dyDescent="0.3">
      <c r="A826" t="s">
        <v>1799</v>
      </c>
      <c r="B826" t="s">
        <v>1800</v>
      </c>
      <c r="C826" t="str">
        <f>IFERROR(VLOOKUP(Table1[[#This Row],[Ticker]],[1]!Table1[[Symbol]:[Industry]],2,FALSE),"-")</f>
        <v>-</v>
      </c>
      <c r="D826" t="s">
        <v>633</v>
      </c>
      <c r="E826">
        <v>4388.2470203000003</v>
      </c>
      <c r="F826">
        <v>212.47</v>
      </c>
      <c r="G826">
        <v>34.709432257195701</v>
      </c>
      <c r="H826">
        <v>-7.2486244197919403</v>
      </c>
      <c r="I826">
        <v>19.791459069412799</v>
      </c>
      <c r="J826">
        <v>-1.93893874810139</v>
      </c>
      <c r="K826">
        <v>211.34793842790299</v>
      </c>
      <c r="L826">
        <v>182.859786101205</v>
      </c>
      <c r="M826">
        <v>48.304612209857403</v>
      </c>
      <c r="N826">
        <v>0.46767545313977299</v>
      </c>
      <c r="O826">
        <v>14.4632183367063</v>
      </c>
      <c r="P826">
        <v>67.497043752463497</v>
      </c>
      <c r="Q826">
        <v>8.7534434561638993E-2</v>
      </c>
    </row>
    <row r="827" spans="1:17" hidden="1" x14ac:dyDescent="0.3">
      <c r="A827" t="s">
        <v>1801</v>
      </c>
      <c r="B827" t="s">
        <v>1802</v>
      </c>
      <c r="C827" t="str">
        <f>IFERROR(VLOOKUP(Table1[[#This Row],[Ticker]],[1]!Table1[[Symbol]:[Industry]],2,FALSE),"-")</f>
        <v>-</v>
      </c>
      <c r="D827" t="s">
        <v>419</v>
      </c>
      <c r="E827">
        <v>4382.9934416669903</v>
      </c>
      <c r="F827">
        <v>117.89</v>
      </c>
      <c r="G827">
        <v>-42.930634811557802</v>
      </c>
      <c r="H827">
        <v>-7.63975763271376</v>
      </c>
      <c r="I827">
        <v>-12.3024422946733</v>
      </c>
      <c r="J827">
        <v>-3.6037592232518998</v>
      </c>
      <c r="K827">
        <v>121.253432563559</v>
      </c>
      <c r="M827">
        <v>34.908205278738997</v>
      </c>
      <c r="N827">
        <v>0.72404146126186697</v>
      </c>
      <c r="O827">
        <v>30.290949189922799</v>
      </c>
      <c r="P827">
        <v>8.4045977011494308</v>
      </c>
    </row>
    <row r="828" spans="1:17" hidden="1" x14ac:dyDescent="0.3">
      <c r="A828" t="s">
        <v>1803</v>
      </c>
      <c r="B828" t="s">
        <v>1804</v>
      </c>
      <c r="C828" t="str">
        <f>IFERROR(VLOOKUP(Table1[[#This Row],[Ticker]],[1]!Table1[[Symbol]:[Industry]],2,FALSE),"-")</f>
        <v>-</v>
      </c>
      <c r="D828" t="s">
        <v>269</v>
      </c>
      <c r="E828">
        <v>4361.3429749999996</v>
      </c>
      <c r="F828">
        <v>475.75</v>
      </c>
      <c r="G828">
        <v>170.635095538363</v>
      </c>
      <c r="H828">
        <v>39.451989367262698</v>
      </c>
      <c r="I828">
        <v>167.17455963718601</v>
      </c>
      <c r="J828">
        <v>0.111866375317516</v>
      </c>
      <c r="K828">
        <v>349.64416533195703</v>
      </c>
      <c r="L828">
        <v>253.38873613840499</v>
      </c>
      <c r="M828">
        <v>76.343516444619993</v>
      </c>
      <c r="N828">
        <v>0.84600347894932804</v>
      </c>
      <c r="O828">
        <v>1.6920651602732399</v>
      </c>
      <c r="P828">
        <v>219.295302013422</v>
      </c>
      <c r="Q828">
        <v>0.17448586050232801</v>
      </c>
    </row>
    <row r="829" spans="1:17" hidden="1" x14ac:dyDescent="0.3">
      <c r="A829" t="s">
        <v>1805</v>
      </c>
      <c r="B829" t="s">
        <v>1806</v>
      </c>
      <c r="C829" t="str">
        <f>IFERROR(VLOOKUP(Table1[[#This Row],[Ticker]],[1]!Table1[[Symbol]:[Industry]],2,FALSE),"-")</f>
        <v>-</v>
      </c>
      <c r="D829" t="s">
        <v>466</v>
      </c>
      <c r="E829">
        <v>4355.6078604149998</v>
      </c>
      <c r="F829">
        <v>949.95</v>
      </c>
      <c r="G829">
        <v>77.511543823183004</v>
      </c>
      <c r="H829">
        <v>-4.1335136144080797</v>
      </c>
      <c r="I829">
        <v>41.550992028324998</v>
      </c>
      <c r="J829">
        <v>-0.58839146125987796</v>
      </c>
      <c r="K829">
        <v>914.70576802436403</v>
      </c>
      <c r="L829">
        <v>715.67717376130702</v>
      </c>
      <c r="M829">
        <v>38.972463946035496</v>
      </c>
      <c r="N829">
        <v>0.240180980238131</v>
      </c>
      <c r="O829">
        <v>15.2692246960366</v>
      </c>
      <c r="P829">
        <v>114.94512953954001</v>
      </c>
      <c r="Q829">
        <v>0.160910206814008</v>
      </c>
    </row>
    <row r="830" spans="1:17" x14ac:dyDescent="0.3">
      <c r="A830" t="s">
        <v>1807</v>
      </c>
      <c r="B830" t="s">
        <v>1808</v>
      </c>
      <c r="C830" t="str">
        <f>IFERROR(VLOOKUP(Table1[[#This Row],[Ticker]],[1]!Table1[[Symbol]:[Industry]],2,FALSE),"-")</f>
        <v>-</v>
      </c>
      <c r="D830" t="s">
        <v>54</v>
      </c>
      <c r="E830">
        <v>4353.4937846399998</v>
      </c>
      <c r="F830">
        <v>174.72</v>
      </c>
      <c r="G830">
        <v>72.464378984745196</v>
      </c>
      <c r="H830">
        <v>22.3946153379759</v>
      </c>
      <c r="I830">
        <v>31.3864436435912</v>
      </c>
      <c r="J830">
        <v>-5.4391858602944803</v>
      </c>
      <c r="K830">
        <v>152.49320905775801</v>
      </c>
      <c r="L830">
        <v>129.97138977979</v>
      </c>
      <c r="M830">
        <v>59.9497714434006</v>
      </c>
      <c r="N830">
        <v>1.4460111447494399</v>
      </c>
      <c r="O830">
        <v>5.7119963369963198</v>
      </c>
      <c r="P830">
        <v>102.222222222222</v>
      </c>
      <c r="Q830">
        <v>-2.2053809749957999E-2</v>
      </c>
    </row>
    <row r="831" spans="1:17" x14ac:dyDescent="0.3">
      <c r="A831" t="s">
        <v>1809</v>
      </c>
      <c r="B831" t="s">
        <v>1810</v>
      </c>
      <c r="C831" t="str">
        <f>IFERROR(VLOOKUP(Table1[[#This Row],[Ticker]],[1]!Table1[[Symbol]:[Industry]],2,FALSE),"-")</f>
        <v>-</v>
      </c>
      <c r="D831" t="s">
        <v>258</v>
      </c>
      <c r="E831">
        <v>4350.2040471999999</v>
      </c>
      <c r="F831">
        <v>1385.75</v>
      </c>
      <c r="G831">
        <v>9.8494921570460292</v>
      </c>
      <c r="H831">
        <v>-1.8707703819552499</v>
      </c>
      <c r="I831">
        <v>9.5410377398611406</v>
      </c>
      <c r="J831">
        <v>-6.3946765989757397</v>
      </c>
      <c r="K831">
        <v>1364.2881479934199</v>
      </c>
      <c r="L831">
        <v>1265.94121706644</v>
      </c>
      <c r="M831">
        <v>49.030270705103099</v>
      </c>
      <c r="N831">
        <v>1.9660344288117999</v>
      </c>
      <c r="O831">
        <v>13.6424318960851</v>
      </c>
      <c r="P831">
        <v>43.764913372756503</v>
      </c>
      <c r="Q831">
        <v>0.14539419808566401</v>
      </c>
    </row>
    <row r="832" spans="1:17" hidden="1" x14ac:dyDescent="0.3">
      <c r="A832" t="s">
        <v>1811</v>
      </c>
      <c r="B832" t="s">
        <v>1812</v>
      </c>
      <c r="C832" t="str">
        <f>IFERROR(VLOOKUP(Table1[[#This Row],[Ticker]],[1]!Table1[[Symbol]:[Industry]],2,FALSE),"-")</f>
        <v>-</v>
      </c>
      <c r="D832" t="s">
        <v>54</v>
      </c>
      <c r="E832">
        <v>4344.2304850350001</v>
      </c>
      <c r="F832">
        <v>759.15</v>
      </c>
      <c r="G832">
        <v>13.232124707402299</v>
      </c>
      <c r="H832">
        <v>18.683403447718199</v>
      </c>
      <c r="I832">
        <v>34.341712040252503</v>
      </c>
      <c r="J832">
        <v>3.3785559648394399</v>
      </c>
      <c r="K832">
        <v>642.85447860727402</v>
      </c>
      <c r="M832">
        <v>73.178125464267794</v>
      </c>
      <c r="N832">
        <v>0.90391768718944498</v>
      </c>
      <c r="O832">
        <v>3.0626358427188101</v>
      </c>
      <c r="P832">
        <v>80.170879316482697</v>
      </c>
    </row>
    <row r="833" spans="1:17" hidden="1" x14ac:dyDescent="0.3">
      <c r="A833" t="s">
        <v>1813</v>
      </c>
      <c r="B833" t="s">
        <v>1814</v>
      </c>
      <c r="C833" t="str">
        <f>IFERROR(VLOOKUP(Table1[[#This Row],[Ticker]],[1]!Table1[[Symbol]:[Industry]],2,FALSE),"-")</f>
        <v>-</v>
      </c>
      <c r="D833" t="s">
        <v>246</v>
      </c>
      <c r="E833">
        <v>4337.3352494549999</v>
      </c>
      <c r="F833">
        <v>1027.6500000000001</v>
      </c>
      <c r="G833">
        <v>615.69783655771596</v>
      </c>
      <c r="H833">
        <v>26.262494585165499</v>
      </c>
      <c r="I833">
        <v>176.01327905730099</v>
      </c>
      <c r="J833">
        <v>3.9809224488789701</v>
      </c>
      <c r="K833">
        <v>830.43334677943801</v>
      </c>
      <c r="L833">
        <v>563.63184527569899</v>
      </c>
      <c r="M833">
        <v>54.078828424742298</v>
      </c>
      <c r="N833">
        <v>1.2251842622276199</v>
      </c>
      <c r="O833">
        <v>14.7277769668661</v>
      </c>
      <c r="P833">
        <v>661.22222222222194</v>
      </c>
      <c r="Q833">
        <v>0.210112765627399</v>
      </c>
    </row>
    <row r="834" spans="1:17" hidden="1" x14ac:dyDescent="0.3">
      <c r="A834" t="s">
        <v>1815</v>
      </c>
      <c r="B834" t="s">
        <v>1816</v>
      </c>
      <c r="C834" t="str">
        <f>IFERROR(VLOOKUP(Table1[[#This Row],[Ticker]],[1]!Table1[[Symbol]:[Industry]],2,FALSE),"-")</f>
        <v>-</v>
      </c>
      <c r="D834" t="s">
        <v>276</v>
      </c>
      <c r="E834">
        <v>4329.3170906249998</v>
      </c>
      <c r="F834">
        <v>2461.85</v>
      </c>
      <c r="G834">
        <v>109.876710585567</v>
      </c>
      <c r="H834">
        <v>-10.5149783337129</v>
      </c>
      <c r="I834">
        <v>69.122949085576096</v>
      </c>
      <c r="J834">
        <v>-7.8910211528297998</v>
      </c>
      <c r="K834">
        <v>2496.6435382179402</v>
      </c>
      <c r="L834">
        <v>1948.4170676123099</v>
      </c>
      <c r="M834">
        <v>21.438354060671301</v>
      </c>
      <c r="N834">
        <v>0.40291199520544302</v>
      </c>
      <c r="O834">
        <v>16.9851940613766</v>
      </c>
      <c r="P834">
        <v>141.34601245037001</v>
      </c>
      <c r="Q834">
        <v>7.1812015000891002E-2</v>
      </c>
    </row>
    <row r="835" spans="1:17" hidden="1" x14ac:dyDescent="0.3">
      <c r="A835" t="s">
        <v>1817</v>
      </c>
      <c r="B835" t="s">
        <v>1818</v>
      </c>
      <c r="C835" t="str">
        <f>IFERROR(VLOOKUP(Table1[[#This Row],[Ticker]],[1]!Table1[[Symbol]:[Industry]],2,FALSE),"-")</f>
        <v>-</v>
      </c>
      <c r="D835" t="s">
        <v>279</v>
      </c>
      <c r="E835">
        <v>4309.3715039999997</v>
      </c>
      <c r="F835">
        <v>197.55</v>
      </c>
      <c r="G835">
        <v>190.36172178058601</v>
      </c>
      <c r="H835">
        <v>-25.235552634821499</v>
      </c>
      <c r="I835">
        <v>249.14032114840199</v>
      </c>
      <c r="J835">
        <v>-3.71467063984166</v>
      </c>
      <c r="K835">
        <v>204.17051710712801</v>
      </c>
      <c r="L835">
        <v>137.180433984697</v>
      </c>
      <c r="M835">
        <v>43.374990343561301</v>
      </c>
      <c r="N835">
        <v>0.65586291928032303</v>
      </c>
      <c r="O835">
        <v>32.118451025056899</v>
      </c>
      <c r="P835">
        <v>328.7109375</v>
      </c>
      <c r="Q835">
        <v>0.22341790708471901</v>
      </c>
    </row>
    <row r="836" spans="1:17" hidden="1" x14ac:dyDescent="0.3">
      <c r="A836" t="s">
        <v>1819</v>
      </c>
      <c r="B836" t="s">
        <v>1820</v>
      </c>
      <c r="C836" t="str">
        <f>IFERROR(VLOOKUP(Table1[[#This Row],[Ticker]],[1]!Table1[[Symbol]:[Industry]],2,FALSE),"-")</f>
        <v>-</v>
      </c>
      <c r="D836" t="s">
        <v>135</v>
      </c>
      <c r="E836">
        <v>4297.123378065</v>
      </c>
      <c r="F836">
        <v>355.65</v>
      </c>
      <c r="G836">
        <v>31.114124590313502</v>
      </c>
      <c r="H836">
        <v>-21.317292027959802</v>
      </c>
      <c r="I836">
        <v>64.824757619881495</v>
      </c>
      <c r="J836">
        <v>-1.74894060402685</v>
      </c>
      <c r="K836">
        <v>386.08299189355398</v>
      </c>
      <c r="M836">
        <v>42.300062027343301</v>
      </c>
      <c r="N836">
        <v>0.38566819440164302</v>
      </c>
      <c r="O836">
        <v>49.022915787993803</v>
      </c>
      <c r="P836">
        <v>109.94687131050701</v>
      </c>
    </row>
    <row r="837" spans="1:17" x14ac:dyDescent="0.3">
      <c r="A837" t="s">
        <v>1821</v>
      </c>
      <c r="B837" t="s">
        <v>1822</v>
      </c>
      <c r="C837" t="str">
        <f>IFERROR(VLOOKUP(Table1[[#This Row],[Ticker]],[1]!Table1[[Symbol]:[Industry]],2,FALSE),"-")</f>
        <v>-</v>
      </c>
      <c r="D837" t="s">
        <v>51</v>
      </c>
      <c r="E837">
        <v>4296.8479774400002</v>
      </c>
      <c r="F837">
        <v>602.6</v>
      </c>
      <c r="G837">
        <v>-47.854386249696503</v>
      </c>
      <c r="H837">
        <v>-2.94381807057436</v>
      </c>
      <c r="I837">
        <v>-46.117328957375399</v>
      </c>
      <c r="J837">
        <v>-2.1739996839593001</v>
      </c>
      <c r="K837">
        <v>652.20827323016204</v>
      </c>
      <c r="L837">
        <v>767.29407719616995</v>
      </c>
      <c r="M837">
        <v>38.159390241466902</v>
      </c>
      <c r="N837">
        <v>0.51589515930809204</v>
      </c>
      <c r="O837">
        <v>106.30600730169201</v>
      </c>
      <c r="P837">
        <v>2.7713822802080501</v>
      </c>
      <c r="Q837">
        <v>-1.0382053058357E-2</v>
      </c>
    </row>
    <row r="838" spans="1:17" x14ac:dyDescent="0.3">
      <c r="A838" t="s">
        <v>1823</v>
      </c>
      <c r="B838" t="s">
        <v>1824</v>
      </c>
      <c r="C838" t="str">
        <f>IFERROR(VLOOKUP(Table1[[#This Row],[Ticker]],[1]!Table1[[Symbol]:[Industry]],2,FALSE),"-")</f>
        <v>-</v>
      </c>
      <c r="D838" t="s">
        <v>206</v>
      </c>
      <c r="E838">
        <v>4283.8632971010002</v>
      </c>
      <c r="F838">
        <v>168.47</v>
      </c>
      <c r="G838">
        <v>-4.1961306202709396</v>
      </c>
      <c r="H838">
        <v>-10.2268570289064</v>
      </c>
      <c r="I838">
        <v>-2.1000597831280499</v>
      </c>
      <c r="J838">
        <v>-1.46986689138524</v>
      </c>
      <c r="K838">
        <v>180.42614262643599</v>
      </c>
      <c r="L838">
        <v>171.30081768402201</v>
      </c>
      <c r="M838">
        <v>41.053416379518303</v>
      </c>
      <c r="N838">
        <v>0.49682007375016002</v>
      </c>
      <c r="O838">
        <v>33.970439840921202</v>
      </c>
      <c r="P838">
        <v>33.6533121777072</v>
      </c>
      <c r="Q838">
        <v>3.9795631427803999E-2</v>
      </c>
    </row>
    <row r="839" spans="1:17" hidden="1" x14ac:dyDescent="0.3">
      <c r="A839" t="s">
        <v>1825</v>
      </c>
      <c r="B839" t="s">
        <v>1826</v>
      </c>
      <c r="C839" t="str">
        <f>IFERROR(VLOOKUP(Table1[[#This Row],[Ticker]],[1]!Table1[[Symbol]:[Industry]],2,FALSE),"-")</f>
        <v>-</v>
      </c>
      <c r="D839" t="s">
        <v>1007</v>
      </c>
      <c r="E839">
        <v>4249.5162344999999</v>
      </c>
      <c r="F839">
        <v>3388.85</v>
      </c>
      <c r="G839">
        <v>-2.4845713606772701</v>
      </c>
      <c r="H839">
        <v>2.0259569704599198</v>
      </c>
      <c r="I839">
        <v>25.726150574323299</v>
      </c>
      <c r="J839">
        <v>-3.2649031923954399</v>
      </c>
      <c r="K839">
        <v>3169.0796941756998</v>
      </c>
      <c r="L839">
        <v>2851.9118913560301</v>
      </c>
      <c r="M839">
        <v>62.290063665146299</v>
      </c>
      <c r="N839">
        <v>1.61784548401207</v>
      </c>
      <c r="O839">
        <v>6.0551514525576602</v>
      </c>
      <c r="P839">
        <v>54.798556550337999</v>
      </c>
      <c r="Q839">
        <v>3.7284629711983999E-2</v>
      </c>
    </row>
    <row r="840" spans="1:17" hidden="1" x14ac:dyDescent="0.3">
      <c r="A840" t="s">
        <v>1827</v>
      </c>
      <c r="B840" t="s">
        <v>1828</v>
      </c>
      <c r="C840" t="str">
        <f>IFERROR(VLOOKUP(Table1[[#This Row],[Ticker]],[1]!Table1[[Symbol]:[Industry]],2,FALSE),"-")</f>
        <v>-</v>
      </c>
      <c r="D840" t="s">
        <v>276</v>
      </c>
      <c r="E840">
        <v>4241.44675603</v>
      </c>
      <c r="F840">
        <v>3502.3</v>
      </c>
      <c r="G840">
        <v>23.183836067422099</v>
      </c>
      <c r="H840">
        <v>14.190457514</v>
      </c>
      <c r="I840">
        <v>104.25032414894</v>
      </c>
      <c r="J840">
        <v>2.30950126668318</v>
      </c>
      <c r="K840">
        <v>2983.0613375519401</v>
      </c>
      <c r="L840">
        <v>2392.9359857592099</v>
      </c>
      <c r="M840">
        <v>65.261152675554996</v>
      </c>
      <c r="N840">
        <v>0.64627437509657004</v>
      </c>
      <c r="O840">
        <v>6.6285012705935999</v>
      </c>
      <c r="P840">
        <v>132.14794683988899</v>
      </c>
      <c r="Q840">
        <v>0.118142568702281</v>
      </c>
    </row>
    <row r="841" spans="1:17" hidden="1" x14ac:dyDescent="0.3">
      <c r="A841" t="s">
        <v>1829</v>
      </c>
      <c r="B841" t="s">
        <v>1830</v>
      </c>
      <c r="C841" t="str">
        <f>IFERROR(VLOOKUP(Table1[[#This Row],[Ticker]],[1]!Table1[[Symbol]:[Industry]],2,FALSE),"-")</f>
        <v>-</v>
      </c>
      <c r="D841" t="s">
        <v>258</v>
      </c>
      <c r="E841">
        <v>4229.1456399999997</v>
      </c>
      <c r="F841">
        <v>433</v>
      </c>
      <c r="G841">
        <v>25.969916432837302</v>
      </c>
      <c r="H841">
        <v>-11.024559348864701</v>
      </c>
      <c r="I841">
        <v>25.6572588030057</v>
      </c>
      <c r="J841">
        <v>-5.52797715903053</v>
      </c>
      <c r="K841">
        <v>452.46214862243698</v>
      </c>
      <c r="L841">
        <v>397.147620089035</v>
      </c>
      <c r="M841">
        <v>26.505948897884799</v>
      </c>
      <c r="N841">
        <v>0.430029114222308</v>
      </c>
      <c r="O841">
        <v>25.404157043879898</v>
      </c>
      <c r="P841">
        <v>56.997824510514803</v>
      </c>
      <c r="Q841">
        <v>0.14436143229053899</v>
      </c>
    </row>
    <row r="842" spans="1:17" hidden="1" x14ac:dyDescent="0.3">
      <c r="A842" t="s">
        <v>1831</v>
      </c>
      <c r="B842" t="s">
        <v>1832</v>
      </c>
      <c r="C842" t="str">
        <f>IFERROR(VLOOKUP(Table1[[#This Row],[Ticker]],[1]!Table1[[Symbol]:[Industry]],2,FALSE),"-")</f>
        <v>-</v>
      </c>
      <c r="D842" t="s">
        <v>412</v>
      </c>
      <c r="E842">
        <v>4212.5909952000002</v>
      </c>
      <c r="F842">
        <v>1097.5999999999999</v>
      </c>
      <c r="G842">
        <v>-53.638303984060201</v>
      </c>
      <c r="H842">
        <v>-6.4311719413767596</v>
      </c>
      <c r="I842">
        <v>-4.9855680853729201</v>
      </c>
      <c r="J842">
        <v>-0.10823462588593299</v>
      </c>
      <c r="K842">
        <v>1133.4967422049899</v>
      </c>
      <c r="L842">
        <v>1199.5766472401899</v>
      </c>
      <c r="M842">
        <v>39.115373328441997</v>
      </c>
      <c r="N842">
        <v>0.64904949300041503</v>
      </c>
      <c r="O842">
        <v>41.217201166180701</v>
      </c>
      <c r="P842">
        <v>9.9964924587863706</v>
      </c>
      <c r="Q842">
        <v>-7.3719750713177004E-2</v>
      </c>
    </row>
    <row r="843" spans="1:17" hidden="1" x14ac:dyDescent="0.3">
      <c r="A843" t="s">
        <v>1833</v>
      </c>
      <c r="B843" t="s">
        <v>1834</v>
      </c>
      <c r="C843" t="str">
        <f>IFERROR(VLOOKUP(Table1[[#This Row],[Ticker]],[1]!Table1[[Symbol]:[Industry]],2,FALSE),"-")</f>
        <v>-</v>
      </c>
      <c r="D843" t="s">
        <v>121</v>
      </c>
      <c r="E843">
        <v>4191.0679849500002</v>
      </c>
      <c r="F843">
        <v>336.35</v>
      </c>
      <c r="G843">
        <v>-34.252633074732501</v>
      </c>
      <c r="H843">
        <v>-7.9079487645881796</v>
      </c>
      <c r="I843">
        <v>-20.9345534719263</v>
      </c>
      <c r="J843">
        <v>1.2890297944020599</v>
      </c>
      <c r="K843">
        <v>336.42639746556301</v>
      </c>
      <c r="M843">
        <v>50.431449280784101</v>
      </c>
      <c r="N843">
        <v>2.0762124405128599</v>
      </c>
      <c r="O843">
        <v>16.797978296417401</v>
      </c>
      <c r="P843">
        <v>11.725626972263701</v>
      </c>
    </row>
    <row r="844" spans="1:17" x14ac:dyDescent="0.3">
      <c r="A844" t="s">
        <v>1835</v>
      </c>
      <c r="B844" t="s">
        <v>1836</v>
      </c>
      <c r="C844" t="str">
        <f>IFERROR(VLOOKUP(Table1[[#This Row],[Ticker]],[1]!Table1[[Symbol]:[Industry]],2,FALSE),"-")</f>
        <v>-</v>
      </c>
      <c r="D844" t="s">
        <v>1531</v>
      </c>
      <c r="E844">
        <v>4153.62</v>
      </c>
      <c r="F844">
        <v>374.2</v>
      </c>
      <c r="G844">
        <v>-38.061820296467303</v>
      </c>
      <c r="H844">
        <v>11.7841147274753</v>
      </c>
      <c r="I844">
        <v>3.7080700414624901</v>
      </c>
      <c r="J844">
        <v>12.2017631059209</v>
      </c>
      <c r="K844">
        <v>328.52277159493502</v>
      </c>
      <c r="L844">
        <v>341.17401343915299</v>
      </c>
      <c r="M844">
        <v>88.203058119776799</v>
      </c>
      <c r="N844">
        <v>2.58844743362949</v>
      </c>
      <c r="O844">
        <v>24.719401389631201</v>
      </c>
      <c r="P844">
        <v>28.856749311294699</v>
      </c>
      <c r="Q844">
        <v>4.9968159872100003E-3</v>
      </c>
    </row>
    <row r="845" spans="1:17" x14ac:dyDescent="0.3">
      <c r="A845" t="s">
        <v>1837</v>
      </c>
      <c r="B845" t="s">
        <v>1838</v>
      </c>
      <c r="C845" t="str">
        <f>IFERROR(VLOOKUP(Table1[[#This Row],[Ticker]],[1]!Table1[[Symbol]:[Industry]],2,FALSE),"-")</f>
        <v>-</v>
      </c>
      <c r="D845" t="s">
        <v>258</v>
      </c>
      <c r="E845">
        <v>4139.7996019019902</v>
      </c>
      <c r="F845">
        <v>178.07</v>
      </c>
      <c r="G845">
        <v>1.95511926625653</v>
      </c>
      <c r="H845">
        <v>3.86418702041887</v>
      </c>
      <c r="I845">
        <v>19.069874534737899</v>
      </c>
      <c r="J845">
        <v>5.6173998316745699</v>
      </c>
      <c r="K845">
        <v>163.648306170967</v>
      </c>
      <c r="L845">
        <v>149.67065068846301</v>
      </c>
      <c r="M845">
        <v>66.961710300195506</v>
      </c>
      <c r="N845">
        <v>0.82678834877485397</v>
      </c>
      <c r="O845">
        <v>3.4705452911776198</v>
      </c>
      <c r="P845">
        <v>58.9201249442213</v>
      </c>
      <c r="Q845">
        <v>1.8276111785838E-2</v>
      </c>
    </row>
    <row r="846" spans="1:17" hidden="1" x14ac:dyDescent="0.3">
      <c r="A846" t="s">
        <v>1839</v>
      </c>
      <c r="B846" t="s">
        <v>1840</v>
      </c>
      <c r="C846" t="str">
        <f>IFERROR(VLOOKUP(Table1[[#This Row],[Ticker]],[1]!Table1[[Symbol]:[Industry]],2,FALSE),"-")</f>
        <v>-</v>
      </c>
      <c r="D846" t="s">
        <v>979</v>
      </c>
      <c r="E846">
        <v>4138.2588253800004</v>
      </c>
      <c r="F846">
        <v>170.65</v>
      </c>
      <c r="G846">
        <v>101.51042729221</v>
      </c>
      <c r="H846">
        <v>-10.674031253217599</v>
      </c>
      <c r="I846">
        <v>51.528854906293198</v>
      </c>
      <c r="J846">
        <v>-1.65553063613439</v>
      </c>
      <c r="K846">
        <v>177.506576564965</v>
      </c>
      <c r="L846">
        <v>141.19817771941899</v>
      </c>
      <c r="M846">
        <v>36.2013291078271</v>
      </c>
      <c r="N846">
        <v>0.34214362228943301</v>
      </c>
      <c r="O846">
        <v>31.145619689422698</v>
      </c>
      <c r="P846">
        <v>153.252535246104</v>
      </c>
    </row>
    <row r="847" spans="1:17" x14ac:dyDescent="0.3">
      <c r="A847" t="s">
        <v>1841</v>
      </c>
      <c r="B847" t="s">
        <v>1842</v>
      </c>
      <c r="C847" t="str">
        <f>IFERROR(VLOOKUP(Table1[[#This Row],[Ticker]],[1]!Table1[[Symbol]:[Industry]],2,FALSE),"-")</f>
        <v>-</v>
      </c>
      <c r="D847" t="s">
        <v>276</v>
      </c>
      <c r="E847">
        <v>4126.9468280999999</v>
      </c>
      <c r="F847">
        <v>2428.35</v>
      </c>
      <c r="G847">
        <v>82.443113323471707</v>
      </c>
      <c r="H847">
        <v>-2.5190282036024199</v>
      </c>
      <c r="I847">
        <v>46.617532505902098</v>
      </c>
      <c r="J847">
        <v>-3.3624563374691299</v>
      </c>
      <c r="K847">
        <v>2411.2184102082902</v>
      </c>
      <c r="L847">
        <v>1928.7925594840599</v>
      </c>
      <c r="M847">
        <v>34.596951930623398</v>
      </c>
      <c r="N847">
        <v>0.35323955074388302</v>
      </c>
      <c r="O847">
        <v>15.304630716329999</v>
      </c>
      <c r="P847">
        <v>119.11572298669</v>
      </c>
      <c r="Q847">
        <v>1.0830923597344E-2</v>
      </c>
    </row>
    <row r="848" spans="1:17" hidden="1" x14ac:dyDescent="0.3">
      <c r="A848" t="s">
        <v>1843</v>
      </c>
      <c r="B848" t="s">
        <v>1844</v>
      </c>
      <c r="C848" t="str">
        <f>IFERROR(VLOOKUP(Table1[[#This Row],[Ticker]],[1]!Table1[[Symbol]:[Industry]],2,FALSE),"-")</f>
        <v>-</v>
      </c>
      <c r="D848" t="s">
        <v>1845</v>
      </c>
      <c r="E848">
        <v>4123.7209199999998</v>
      </c>
      <c r="F848">
        <v>137.5</v>
      </c>
      <c r="G848">
        <v>39.175466184182298</v>
      </c>
      <c r="H848">
        <v>-6.4222344788739001</v>
      </c>
      <c r="I848">
        <v>22.2671314252602</v>
      </c>
      <c r="J848">
        <v>-5.8174681416733396</v>
      </c>
      <c r="K848">
        <v>137.18709415575299</v>
      </c>
      <c r="L848">
        <v>119.10282939117</v>
      </c>
      <c r="M848">
        <v>39.100507236712701</v>
      </c>
      <c r="N848">
        <v>0.12576031691588199</v>
      </c>
      <c r="O848">
        <v>19.272727272727199</v>
      </c>
      <c r="P848">
        <v>73.6111111111111</v>
      </c>
      <c r="Q848">
        <v>4.8234777750203003E-2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Row],[Ticker]],[1]!Table1[[Symbol]:[Industry]],2,FALSE),"-")</f>
        <v>-</v>
      </c>
      <c r="D849" t="s">
        <v>54</v>
      </c>
      <c r="E849">
        <v>4123.4110467199998</v>
      </c>
      <c r="F849">
        <v>411.2</v>
      </c>
      <c r="G849">
        <v>13.32967617794</v>
      </c>
      <c r="H849">
        <v>17.0841933703244</v>
      </c>
      <c r="I849">
        <v>27.6119705341406</v>
      </c>
      <c r="J849">
        <v>2.6820434862232698</v>
      </c>
      <c r="K849">
        <v>373.19598107635699</v>
      </c>
      <c r="L849">
        <v>333.78586894475399</v>
      </c>
      <c r="M849">
        <v>63.403367617629598</v>
      </c>
      <c r="N849">
        <v>1.25275379494983</v>
      </c>
      <c r="O849">
        <v>5.5447470817120603</v>
      </c>
      <c r="P849">
        <v>73.246260796292304</v>
      </c>
      <c r="Q849">
        <v>7.2804921305636996E-2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Row],[Ticker]],[1]!Table1[[Symbol]:[Industry]],2,FALSE),"-")</f>
        <v>-</v>
      </c>
      <c r="D850" t="s">
        <v>46</v>
      </c>
      <c r="E850">
        <v>4104.5578859999996</v>
      </c>
      <c r="F850">
        <v>405.35</v>
      </c>
      <c r="G850">
        <v>2575.34565752355</v>
      </c>
      <c r="H850">
        <v>136.40017378617699</v>
      </c>
      <c r="I850">
        <v>210.74016769859301</v>
      </c>
      <c r="J850">
        <v>20.544434324145801</v>
      </c>
      <c r="K850">
        <v>239.27828793005199</v>
      </c>
      <c r="L850">
        <v>148.72412907203201</v>
      </c>
      <c r="M850">
        <v>98.987373956611805</v>
      </c>
      <c r="N850">
        <v>2.0975636651004299</v>
      </c>
      <c r="O850">
        <v>0</v>
      </c>
      <c r="P850">
        <v>2602.3333333333298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Row],[Ticker]],[1]!Table1[[Symbol]:[Industry]],2,FALSE),"-")</f>
        <v>-</v>
      </c>
      <c r="D851" t="s">
        <v>767</v>
      </c>
      <c r="E851">
        <v>4090.9938628999998</v>
      </c>
      <c r="F851">
        <v>879.4</v>
      </c>
      <c r="G851">
        <v>-40.555910121043702</v>
      </c>
      <c r="H851">
        <v>13.675920118234</v>
      </c>
      <c r="I851">
        <v>-9.0040403869262704</v>
      </c>
      <c r="J851">
        <v>-4.03821474035185</v>
      </c>
      <c r="K851">
        <v>852.62499991000595</v>
      </c>
      <c r="L851">
        <v>887.33515502799196</v>
      </c>
      <c r="M851">
        <v>50.050127019863602</v>
      </c>
      <c r="N851">
        <v>0.86346765127340297</v>
      </c>
      <c r="O851">
        <v>19.399590629974899</v>
      </c>
      <c r="P851">
        <v>22.342793544796798</v>
      </c>
      <c r="Q851">
        <v>-8.3988970153852996E-2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Row],[Ticker]],[1]!Table1[[Symbol]:[Industry]],2,FALSE),"-")</f>
        <v>-</v>
      </c>
      <c r="D852" t="s">
        <v>471</v>
      </c>
      <c r="E852">
        <v>4076.10054136999</v>
      </c>
      <c r="F852">
        <v>1545.05</v>
      </c>
      <c r="G852">
        <v>-35.8342834793918</v>
      </c>
      <c r="H852">
        <v>-14.8211912347211</v>
      </c>
      <c r="I852">
        <v>8.3626287357684301</v>
      </c>
      <c r="J852">
        <v>0.78892681320754998</v>
      </c>
      <c r="K852">
        <v>1557.12331806516</v>
      </c>
      <c r="L852">
        <v>1517.48112626396</v>
      </c>
      <c r="M852">
        <v>55.307055184162998</v>
      </c>
      <c r="N852">
        <v>0.57428765283697503</v>
      </c>
      <c r="O852">
        <v>20.339147600401201</v>
      </c>
      <c r="P852">
        <v>31.381802721088398</v>
      </c>
      <c r="Q852">
        <v>1.7427733059007001E-2</v>
      </c>
    </row>
    <row r="853" spans="1:17" x14ac:dyDescent="0.3">
      <c r="A853" t="s">
        <v>1854</v>
      </c>
      <c r="B853" t="s">
        <v>1855</v>
      </c>
      <c r="C853" t="str">
        <f>IFERROR(VLOOKUP(Table1[[#This Row],[Ticker]],[1]!Table1[[Symbol]:[Industry]],2,FALSE),"-")</f>
        <v>-</v>
      </c>
      <c r="D853" t="s">
        <v>251</v>
      </c>
      <c r="E853">
        <v>4071.4381029599999</v>
      </c>
      <c r="F853">
        <v>482.4</v>
      </c>
      <c r="G853">
        <v>-25.791955230794802</v>
      </c>
      <c r="H853">
        <v>-4.4031524778424496</v>
      </c>
      <c r="I853">
        <v>-22.383760271686601</v>
      </c>
      <c r="J853">
        <v>-2.0322067070937502</v>
      </c>
      <c r="K853">
        <v>490.601896226321</v>
      </c>
      <c r="L853">
        <v>502.77381783609599</v>
      </c>
      <c r="M853">
        <v>44.209316746628403</v>
      </c>
      <c r="N853">
        <v>1.47685790106363</v>
      </c>
      <c r="O853">
        <v>44.900497512437802</v>
      </c>
      <c r="P853">
        <v>7.9194630872483103</v>
      </c>
    </row>
    <row r="854" spans="1:17" x14ac:dyDescent="0.3">
      <c r="A854" t="s">
        <v>1856</v>
      </c>
      <c r="B854" t="s">
        <v>1857</v>
      </c>
      <c r="C854" t="str">
        <f>IFERROR(VLOOKUP(Table1[[#This Row],[Ticker]],[1]!Table1[[Symbol]:[Industry]],2,FALSE),"-")</f>
        <v>-</v>
      </c>
      <c r="D854" t="s">
        <v>628</v>
      </c>
      <c r="E854">
        <v>4061.34735291999</v>
      </c>
      <c r="F854">
        <v>614.9</v>
      </c>
      <c r="G854">
        <v>-36.4166765610901</v>
      </c>
      <c r="H854">
        <v>-2.6351952112275501</v>
      </c>
      <c r="I854">
        <v>-16.850197687050901</v>
      </c>
      <c r="J854">
        <v>-1.3908513054004601</v>
      </c>
      <c r="K854">
        <v>620.92481105095999</v>
      </c>
      <c r="L854">
        <v>634.358289909973</v>
      </c>
      <c r="M854">
        <v>57.189841518001998</v>
      </c>
      <c r="N854">
        <v>0.51360436168985801</v>
      </c>
      <c r="O854">
        <v>32.541876727923203</v>
      </c>
      <c r="P854">
        <v>11.4757070340826</v>
      </c>
      <c r="Q854">
        <v>0.106348221149104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Row],[Ticker]],[1]!Table1[[Symbol]:[Industry]],2,FALSE),"-")</f>
        <v>-</v>
      </c>
      <c r="D855" t="s">
        <v>1056</v>
      </c>
      <c r="E855">
        <v>4060.8879999999999</v>
      </c>
      <c r="F855">
        <v>118</v>
      </c>
      <c r="G855">
        <v>-25.263537878740799</v>
      </c>
      <c r="I855">
        <v>-10.160824277144499</v>
      </c>
      <c r="K855">
        <v>104.378999999999</v>
      </c>
      <c r="M855">
        <v>99.990560428137201</v>
      </c>
      <c r="N855">
        <v>1</v>
      </c>
      <c r="O855">
        <v>0</v>
      </c>
      <c r="P855">
        <v>5.3571428571428603</v>
      </c>
    </row>
    <row r="856" spans="1:17" hidden="1" x14ac:dyDescent="0.3">
      <c r="A856" t="s">
        <v>1860</v>
      </c>
      <c r="B856" t="s">
        <v>1861</v>
      </c>
      <c r="C856" t="str">
        <f>IFERROR(VLOOKUP(Table1[[#This Row],[Ticker]],[1]!Table1[[Symbol]:[Industry]],2,FALSE),"-")</f>
        <v>-</v>
      </c>
      <c r="D856" t="s">
        <v>279</v>
      </c>
      <c r="E856">
        <v>4032.0764432000001</v>
      </c>
      <c r="F856">
        <v>2782.6</v>
      </c>
      <c r="G856">
        <v>626.08404272879</v>
      </c>
      <c r="H856">
        <v>59.355671825348097</v>
      </c>
      <c r="I856">
        <v>202.247751658607</v>
      </c>
      <c r="J856">
        <v>8.3100720498181992</v>
      </c>
      <c r="K856">
        <v>2129.8539166867299</v>
      </c>
      <c r="L856">
        <v>1391.9936012078199</v>
      </c>
      <c r="M856">
        <v>69.602245107248393</v>
      </c>
      <c r="N856">
        <v>0.65437219899282295</v>
      </c>
      <c r="O856">
        <v>6.5550204844390096</v>
      </c>
      <c r="P856">
        <v>766.31382316313795</v>
      </c>
      <c r="Q856">
        <v>0.29009296604097001</v>
      </c>
    </row>
    <row r="857" spans="1:17" hidden="1" x14ac:dyDescent="0.3">
      <c r="A857" t="s">
        <v>1862</v>
      </c>
      <c r="B857" t="s">
        <v>1863</v>
      </c>
      <c r="C857" t="str">
        <f>IFERROR(VLOOKUP(Table1[[#This Row],[Ticker]],[1]!Table1[[Symbol]:[Industry]],2,FALSE),"-")</f>
        <v>-</v>
      </c>
      <c r="D857" t="s">
        <v>517</v>
      </c>
      <c r="E857">
        <v>3995.7180597000001</v>
      </c>
      <c r="F857">
        <v>3289.4</v>
      </c>
      <c r="G857">
        <v>33.170076703796703</v>
      </c>
      <c r="H857">
        <v>5.7993496321574298</v>
      </c>
      <c r="I857">
        <v>28.014120115473901</v>
      </c>
      <c r="J857">
        <v>-2.0622384947005998</v>
      </c>
      <c r="K857">
        <v>3093.8084352828801</v>
      </c>
      <c r="L857">
        <v>2649.0096858100301</v>
      </c>
      <c r="M857">
        <v>49.6108900570336</v>
      </c>
      <c r="N857">
        <v>0.588116961549356</v>
      </c>
      <c r="O857">
        <v>5.4903629841308303</v>
      </c>
      <c r="P857">
        <v>71.474743262263402</v>
      </c>
      <c r="Q857">
        <v>8.5672380089715006E-2</v>
      </c>
    </row>
    <row r="858" spans="1:17" hidden="1" x14ac:dyDescent="0.3">
      <c r="A858" t="s">
        <v>1864</v>
      </c>
      <c r="B858" t="s">
        <v>1865</v>
      </c>
      <c r="C858" t="str">
        <f>IFERROR(VLOOKUP(Table1[[#This Row],[Ticker]],[1]!Table1[[Symbol]:[Industry]],2,FALSE),"-")</f>
        <v>-</v>
      </c>
      <c r="D858" t="s">
        <v>54</v>
      </c>
      <c r="E858">
        <v>3992.4438617440001</v>
      </c>
      <c r="F858">
        <v>155.47999999999999</v>
      </c>
      <c r="G858">
        <v>70.321968860275405</v>
      </c>
      <c r="H858">
        <v>3.7114266210683602</v>
      </c>
      <c r="I858">
        <v>63.818988267916701</v>
      </c>
      <c r="J858">
        <v>-3.1159017465132299</v>
      </c>
      <c r="K858">
        <v>144.86553337214701</v>
      </c>
      <c r="L858">
        <v>114.36366895461001</v>
      </c>
      <c r="M858">
        <v>47.605430300132298</v>
      </c>
      <c r="N858">
        <v>0.60242599895263504</v>
      </c>
      <c r="O858">
        <v>8.6956521739130608</v>
      </c>
      <c r="P858">
        <v>109.68307484828</v>
      </c>
      <c r="Q858">
        <v>1.9367955926106E-2</v>
      </c>
    </row>
    <row r="859" spans="1:17" hidden="1" x14ac:dyDescent="0.3">
      <c r="A859" t="s">
        <v>1866</v>
      </c>
      <c r="B859" t="s">
        <v>1867</v>
      </c>
      <c r="C859" t="str">
        <f>IFERROR(VLOOKUP(Table1[[#This Row],[Ticker]],[1]!Table1[[Symbol]:[Industry]],2,FALSE),"-")</f>
        <v>-</v>
      </c>
      <c r="D859" t="s">
        <v>276</v>
      </c>
      <c r="E859">
        <v>3986.748443425</v>
      </c>
      <c r="F859">
        <v>576.95000000000005</v>
      </c>
      <c r="G859">
        <v>53.450166254337198</v>
      </c>
      <c r="H859">
        <v>-4.6822229689986798</v>
      </c>
      <c r="I859">
        <v>27.084246193616401</v>
      </c>
      <c r="J859">
        <v>-3.5517322250391201</v>
      </c>
      <c r="K859">
        <v>585.54223143550996</v>
      </c>
      <c r="L859">
        <v>500.47776348020602</v>
      </c>
      <c r="M859">
        <v>34.0311050390264</v>
      </c>
      <c r="N859">
        <v>0.41092291220968402</v>
      </c>
      <c r="O859">
        <v>13.5280353583499</v>
      </c>
      <c r="P859">
        <v>84.3290734824281</v>
      </c>
      <c r="Q859">
        <v>5.6983582107832997E-2</v>
      </c>
    </row>
    <row r="860" spans="1:17" hidden="1" x14ac:dyDescent="0.3">
      <c r="A860" t="s">
        <v>1868</v>
      </c>
      <c r="B860" t="s">
        <v>1869</v>
      </c>
      <c r="C860" t="str">
        <f>IFERROR(VLOOKUP(Table1[[#This Row],[Ticker]],[1]!Table1[[Symbol]:[Industry]],2,FALSE),"-")</f>
        <v>-</v>
      </c>
      <c r="D860" t="s">
        <v>81</v>
      </c>
      <c r="E860">
        <v>3986.0509789799999</v>
      </c>
      <c r="F860">
        <v>3179.4</v>
      </c>
      <c r="G860">
        <v>48.084596429425098</v>
      </c>
      <c r="H860">
        <v>-14.390474401986699</v>
      </c>
      <c r="I860">
        <v>21.165009390995198</v>
      </c>
      <c r="J860">
        <v>-0.85851189265306505</v>
      </c>
      <c r="K860">
        <v>3192.2044271695199</v>
      </c>
      <c r="L860">
        <v>2770.1575886215901</v>
      </c>
      <c r="M860">
        <v>43.360093604583398</v>
      </c>
      <c r="N860">
        <v>0.43043749393950198</v>
      </c>
      <c r="O860">
        <v>13.857960621500901</v>
      </c>
      <c r="P860">
        <v>82.561511297407407</v>
      </c>
      <c r="Q860">
        <v>0.194905352020463</v>
      </c>
    </row>
    <row r="861" spans="1:17" hidden="1" x14ac:dyDescent="0.3">
      <c r="A861" t="s">
        <v>1870</v>
      </c>
      <c r="B861" t="s">
        <v>1871</v>
      </c>
      <c r="C861" t="str">
        <f>IFERROR(VLOOKUP(Table1[[#This Row],[Ticker]],[1]!Table1[[Symbol]:[Industry]],2,FALSE),"-")</f>
        <v>-</v>
      </c>
      <c r="D861" t="s">
        <v>46</v>
      </c>
      <c r="E861">
        <v>3951.903339</v>
      </c>
      <c r="F861">
        <v>2060.15</v>
      </c>
      <c r="G861">
        <v>439.14312935647899</v>
      </c>
      <c r="H861">
        <v>-7.0723356393120396</v>
      </c>
      <c r="I861">
        <v>186.27216691452699</v>
      </c>
      <c r="J861">
        <v>-8.9396298441310407</v>
      </c>
      <c r="K861">
        <v>2161.6157216422898</v>
      </c>
      <c r="L861">
        <v>1515.24036682514</v>
      </c>
      <c r="M861">
        <v>36.009547571021002</v>
      </c>
      <c r="N861">
        <v>0.61672120263669505</v>
      </c>
      <c r="O861">
        <v>44.843822051792301</v>
      </c>
      <c r="P861">
        <v>633.14946619217005</v>
      </c>
    </row>
    <row r="862" spans="1:17" hidden="1" x14ac:dyDescent="0.3">
      <c r="A862" t="s">
        <v>1872</v>
      </c>
      <c r="B862" t="s">
        <v>1873</v>
      </c>
      <c r="C862" t="str">
        <f>IFERROR(VLOOKUP(Table1[[#This Row],[Ticker]],[1]!Table1[[Symbol]:[Industry]],2,FALSE),"-")</f>
        <v>-</v>
      </c>
      <c r="D862" t="s">
        <v>127</v>
      </c>
      <c r="E862">
        <v>3941.5527910549999</v>
      </c>
      <c r="F862">
        <v>1203.95</v>
      </c>
      <c r="G862">
        <v>85.1060439118841</v>
      </c>
      <c r="H862">
        <v>26.601940035739901</v>
      </c>
      <c r="I862">
        <v>27.4486127832436</v>
      </c>
      <c r="J862">
        <v>2.4769316593389101</v>
      </c>
      <c r="K862">
        <v>1019.5593445497</v>
      </c>
      <c r="L862">
        <v>907.30173846518903</v>
      </c>
      <c r="M862">
        <v>69.272175952689295</v>
      </c>
      <c r="N862">
        <v>1.4913514960996299</v>
      </c>
      <c r="O862">
        <v>4.5724490219693301</v>
      </c>
      <c r="P862">
        <v>117.045249684514</v>
      </c>
      <c r="Q862">
        <v>0.13778388225405799</v>
      </c>
    </row>
    <row r="863" spans="1:17" x14ac:dyDescent="0.3">
      <c r="A863" t="s">
        <v>1874</v>
      </c>
      <c r="B863" t="s">
        <v>1875</v>
      </c>
      <c r="C863" t="str">
        <f>IFERROR(VLOOKUP(Table1[[#This Row],[Ticker]],[1]!Table1[[Symbol]:[Industry]],2,FALSE),"-")</f>
        <v>-</v>
      </c>
      <c r="D863" t="s">
        <v>276</v>
      </c>
      <c r="E863">
        <v>3933.2079603000002</v>
      </c>
      <c r="F863">
        <v>158.05000000000001</v>
      </c>
      <c r="G863">
        <v>48.040009683026398</v>
      </c>
      <c r="H863">
        <v>5.0109632169465304</v>
      </c>
      <c r="I863">
        <v>65.830687722616304</v>
      </c>
      <c r="J863">
        <v>-10.8110065889058</v>
      </c>
      <c r="K863">
        <v>149.69514422951599</v>
      </c>
      <c r="L863">
        <v>120.250615626848</v>
      </c>
      <c r="M863">
        <v>41.486011698820498</v>
      </c>
      <c r="N863">
        <v>0.99985203224867403</v>
      </c>
      <c r="O863">
        <v>11.989876621322299</v>
      </c>
      <c r="P863">
        <v>93.688725490196106</v>
      </c>
      <c r="Q863">
        <v>3.1826371068984997E-2</v>
      </c>
    </row>
    <row r="864" spans="1:17" hidden="1" x14ac:dyDescent="0.3">
      <c r="A864" t="s">
        <v>1876</v>
      </c>
      <c r="B864" t="s">
        <v>1877</v>
      </c>
      <c r="C864" t="str">
        <f>IFERROR(VLOOKUP(Table1[[#This Row],[Ticker]],[1]!Table1[[Symbol]:[Industry]],2,FALSE),"-")</f>
        <v>-</v>
      </c>
      <c r="D864" t="s">
        <v>51</v>
      </c>
      <c r="E864">
        <v>3917.0425065750001</v>
      </c>
      <c r="F864">
        <v>287.85000000000002</v>
      </c>
      <c r="G864">
        <v>37.310269395704097</v>
      </c>
      <c r="H864">
        <v>15.3927538115242</v>
      </c>
      <c r="I864">
        <v>33.719036665534702</v>
      </c>
      <c r="J864">
        <v>10.0570433689557</v>
      </c>
      <c r="K864">
        <v>260.71015661406699</v>
      </c>
      <c r="L864">
        <v>227.80111102959501</v>
      </c>
      <c r="M864">
        <v>61.011177619640399</v>
      </c>
      <c r="N864">
        <v>1.5919100253063401</v>
      </c>
      <c r="O864">
        <v>5.6105610561055999</v>
      </c>
      <c r="P864">
        <v>82.761904761904702</v>
      </c>
      <c r="Q864">
        <v>1.1486953233179999E-3</v>
      </c>
    </row>
    <row r="865" spans="1:17" hidden="1" x14ac:dyDescent="0.3">
      <c r="A865" t="s">
        <v>1878</v>
      </c>
      <c r="B865" t="s">
        <v>1879</v>
      </c>
      <c r="C865" t="str">
        <f>IFERROR(VLOOKUP(Table1[[#This Row],[Ticker]],[1]!Table1[[Symbol]:[Industry]],2,FALSE),"-")</f>
        <v>-</v>
      </c>
      <c r="D865" t="s">
        <v>510</v>
      </c>
      <c r="E865">
        <v>3915.4720237500001</v>
      </c>
      <c r="F865">
        <v>284.55</v>
      </c>
      <c r="G865">
        <v>93.508255999600806</v>
      </c>
      <c r="H865">
        <v>13.691934139393</v>
      </c>
      <c r="I865">
        <v>72.798293701287704</v>
      </c>
      <c r="J865">
        <v>4.7993048566586198</v>
      </c>
      <c r="K865">
        <v>248.83329437300799</v>
      </c>
      <c r="L865">
        <v>198.081641132481</v>
      </c>
      <c r="M865">
        <v>64.394893800182302</v>
      </c>
      <c r="N865">
        <v>0.86800589280317397</v>
      </c>
      <c r="O865">
        <v>3.2683183974696801</v>
      </c>
      <c r="P865">
        <v>125.833333333333</v>
      </c>
      <c r="Q865">
        <v>0.23304817035362199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Row],[Ticker]],[1]!Table1[[Symbol]:[Industry]],2,FALSE),"-")</f>
        <v>-</v>
      </c>
      <c r="D866" t="s">
        <v>46</v>
      </c>
      <c r="E866">
        <v>3912.3751610999998</v>
      </c>
      <c r="F866">
        <v>703.4</v>
      </c>
      <c r="G866">
        <v>-25.713469489135999</v>
      </c>
      <c r="H866">
        <v>-6.6306913055879901</v>
      </c>
      <c r="I866">
        <v>-12.3953898863298</v>
      </c>
      <c r="J866">
        <v>-4.1909571105642902</v>
      </c>
      <c r="K866">
        <v>730.87286829037998</v>
      </c>
      <c r="M866">
        <v>31.129856183345701</v>
      </c>
      <c r="N866">
        <v>0.16851630090229699</v>
      </c>
      <c r="O866">
        <v>27.5589991470002</v>
      </c>
      <c r="P866">
        <v>27.890909090908998</v>
      </c>
    </row>
    <row r="867" spans="1:17" hidden="1" x14ac:dyDescent="0.3">
      <c r="A867" t="s">
        <v>1882</v>
      </c>
      <c r="B867" t="s">
        <v>1883</v>
      </c>
      <c r="C867" t="str">
        <f>IFERROR(VLOOKUP(Table1[[#This Row],[Ticker]],[1]!Table1[[Symbol]:[Industry]],2,FALSE),"-")</f>
        <v>-</v>
      </c>
      <c r="D867" t="s">
        <v>466</v>
      </c>
      <c r="E867">
        <v>3893.4791882999998</v>
      </c>
      <c r="F867">
        <v>631.79999999999995</v>
      </c>
      <c r="G867">
        <v>-34.531394255666903</v>
      </c>
      <c r="H867">
        <v>-10.1298811711799</v>
      </c>
      <c r="I867">
        <v>-24.090693612328501</v>
      </c>
      <c r="J867">
        <v>0.16945316882227299</v>
      </c>
      <c r="K867">
        <v>646.32747691978796</v>
      </c>
      <c r="L867">
        <v>676.12477358400099</v>
      </c>
      <c r="M867">
        <v>64.336607462050694</v>
      </c>
      <c r="N867">
        <v>0.45295330147513202</v>
      </c>
      <c r="O867">
        <v>30.967078189300398</v>
      </c>
      <c r="P867">
        <v>5.9800385808940604</v>
      </c>
      <c r="Q867">
        <v>0.13775714108620399</v>
      </c>
    </row>
    <row r="868" spans="1:17" hidden="1" x14ac:dyDescent="0.3">
      <c r="A868" t="s">
        <v>1884</v>
      </c>
      <c r="B868" t="s">
        <v>1885</v>
      </c>
      <c r="C868" t="str">
        <f>IFERROR(VLOOKUP(Table1[[#This Row],[Ticker]],[1]!Table1[[Symbol]:[Industry]],2,FALSE),"-")</f>
        <v>-</v>
      </c>
      <c r="D868" t="s">
        <v>206</v>
      </c>
      <c r="E868">
        <v>3884.26048644</v>
      </c>
      <c r="F868">
        <v>1919.85</v>
      </c>
      <c r="G868">
        <v>7.5284237288819602E-3</v>
      </c>
      <c r="H868">
        <v>-4.44813533160728</v>
      </c>
      <c r="I868">
        <v>31.939049981881801</v>
      </c>
      <c r="J868">
        <v>3.7949165307402302</v>
      </c>
      <c r="K868">
        <v>1749.8593048237799</v>
      </c>
      <c r="M868">
        <v>80.772454433696296</v>
      </c>
      <c r="N868">
        <v>1.3667244026924199</v>
      </c>
      <c r="O868">
        <v>7.1594134958460298</v>
      </c>
      <c r="P868">
        <v>59.469225018689201</v>
      </c>
    </row>
    <row r="869" spans="1:17" hidden="1" x14ac:dyDescent="0.3">
      <c r="A869" t="s">
        <v>1886</v>
      </c>
      <c r="B869" t="s">
        <v>1887</v>
      </c>
      <c r="C869" t="str">
        <f>IFERROR(VLOOKUP(Table1[[#This Row],[Ticker]],[1]!Table1[[Symbol]:[Industry]],2,FALSE),"-")</f>
        <v>-</v>
      </c>
      <c r="D869" t="s">
        <v>211</v>
      </c>
      <c r="E869">
        <v>3852.2421162599999</v>
      </c>
      <c r="F869">
        <v>599.1</v>
      </c>
      <c r="G869">
        <v>148.968104936424</v>
      </c>
      <c r="H869">
        <v>-7.0045855116412898</v>
      </c>
      <c r="I869">
        <v>83.273204581985496</v>
      </c>
      <c r="J869">
        <v>-8.2938774327439404</v>
      </c>
      <c r="K869">
        <v>576.50360355057603</v>
      </c>
      <c r="L869">
        <v>425.25677505210399</v>
      </c>
      <c r="M869">
        <v>46.382395415479202</v>
      </c>
      <c r="N869">
        <v>0.30734100198932501</v>
      </c>
      <c r="O869">
        <v>15.840427307628101</v>
      </c>
      <c r="P869">
        <v>234.692737430167</v>
      </c>
      <c r="Q869">
        <v>0.19068914000536599</v>
      </c>
    </row>
    <row r="870" spans="1:17" x14ac:dyDescent="0.3">
      <c r="A870" t="s">
        <v>1888</v>
      </c>
      <c r="B870" t="s">
        <v>1889</v>
      </c>
      <c r="C870" t="str">
        <f>IFERROR(VLOOKUP(Table1[[#This Row],[Ticker]],[1]!Table1[[Symbol]:[Industry]],2,FALSE),"-")</f>
        <v>-</v>
      </c>
      <c r="D870" t="s">
        <v>412</v>
      </c>
      <c r="E870">
        <v>3831.6930182999999</v>
      </c>
      <c r="F870">
        <v>24.85</v>
      </c>
      <c r="G870">
        <v>-41.298020637361503</v>
      </c>
      <c r="H870">
        <v>40.5364866866461</v>
      </c>
      <c r="I870">
        <v>8.1441292832269792</v>
      </c>
      <c r="J870">
        <v>0.33839410567603601</v>
      </c>
      <c r="K870">
        <v>21.881378369125201</v>
      </c>
      <c r="L870">
        <v>23.8361945638745</v>
      </c>
      <c r="M870">
        <v>60.277451729908897</v>
      </c>
      <c r="N870">
        <v>2.2025452977266</v>
      </c>
      <c r="O870">
        <v>81.690140845070403</v>
      </c>
      <c r="P870">
        <v>48.802395209580801</v>
      </c>
    </row>
    <row r="871" spans="1:17" x14ac:dyDescent="0.3">
      <c r="A871" t="s">
        <v>1890</v>
      </c>
      <c r="B871" t="s">
        <v>1891</v>
      </c>
      <c r="C871" t="str">
        <f>IFERROR(VLOOKUP(Table1[[#This Row],[Ticker]],[1]!Table1[[Symbol]:[Industry]],2,FALSE),"-")</f>
        <v>-</v>
      </c>
      <c r="D871" t="s">
        <v>276</v>
      </c>
      <c r="E871">
        <v>3830.03732631</v>
      </c>
      <c r="F871">
        <v>1220.05</v>
      </c>
      <c r="G871">
        <v>-22.905607903274699</v>
      </c>
      <c r="H871">
        <v>-1.3328467064921901</v>
      </c>
      <c r="I871">
        <v>35.773078952266502</v>
      </c>
      <c r="J871">
        <v>-2.91715324578727</v>
      </c>
      <c r="K871">
        <v>1157.9373444404</v>
      </c>
      <c r="L871">
        <v>1065.43724138537</v>
      </c>
      <c r="M871">
        <v>47.144872199806102</v>
      </c>
      <c r="N871">
        <v>0.53654924717538699</v>
      </c>
      <c r="O871">
        <v>12.700299168066801</v>
      </c>
      <c r="P871">
        <v>62.316237610590001</v>
      </c>
      <c r="Q871">
        <v>-4.8444808034716999E-2</v>
      </c>
    </row>
    <row r="872" spans="1:17" hidden="1" x14ac:dyDescent="0.3">
      <c r="A872" t="s">
        <v>1892</v>
      </c>
      <c r="B872" t="s">
        <v>1893</v>
      </c>
      <c r="C872" t="str">
        <f>IFERROR(VLOOKUP(Table1[[#This Row],[Ticker]],[1]!Table1[[Symbol]:[Industry]],2,FALSE),"-")</f>
        <v>-</v>
      </c>
      <c r="D872" t="s">
        <v>54</v>
      </c>
      <c r="E872">
        <v>3829.0394120999999</v>
      </c>
      <c r="F872">
        <v>351.4</v>
      </c>
      <c r="G872">
        <v>204.70299894382501</v>
      </c>
      <c r="H872">
        <v>-10.6417751561802</v>
      </c>
      <c r="I872">
        <v>25.351899243380299</v>
      </c>
      <c r="J872">
        <v>-1.21630699830377</v>
      </c>
      <c r="K872">
        <v>336.805621978771</v>
      </c>
      <c r="L872">
        <v>268.13677596182799</v>
      </c>
      <c r="M872">
        <v>53.438218390328501</v>
      </c>
      <c r="N872">
        <v>0.63069819027422303</v>
      </c>
      <c r="O872">
        <v>10.9561752988047</v>
      </c>
      <c r="P872">
        <v>242.00622891253499</v>
      </c>
      <c r="Q872">
        <v>0.155619696886244</v>
      </c>
    </row>
    <row r="873" spans="1:17" hidden="1" x14ac:dyDescent="0.3">
      <c r="A873" t="s">
        <v>1894</v>
      </c>
      <c r="B873" t="s">
        <v>1895</v>
      </c>
      <c r="C873" t="str">
        <f>IFERROR(VLOOKUP(Table1[[#This Row],[Ticker]],[1]!Table1[[Symbol]:[Industry]],2,FALSE),"-")</f>
        <v>-</v>
      </c>
      <c r="D873" t="s">
        <v>144</v>
      </c>
      <c r="E873">
        <v>3826.4119784</v>
      </c>
      <c r="F873">
        <v>424.6</v>
      </c>
      <c r="G873">
        <v>-22.9827768508041</v>
      </c>
      <c r="H873">
        <v>-3.05296224167714</v>
      </c>
      <c r="I873">
        <v>-14.9368907076085</v>
      </c>
      <c r="J873">
        <v>-4.4984554956585603</v>
      </c>
      <c r="K873">
        <v>431.541831837975</v>
      </c>
      <c r="L873">
        <v>424.65681386991201</v>
      </c>
      <c r="M873">
        <v>26.288748871658601</v>
      </c>
      <c r="N873">
        <v>5.38597720556045</v>
      </c>
      <c r="O873">
        <v>12.8120584079133</v>
      </c>
      <c r="P873">
        <v>11.4435695538057</v>
      </c>
      <c r="Q873">
        <v>1.0243994558792E-2</v>
      </c>
    </row>
    <row r="874" spans="1:17" hidden="1" x14ac:dyDescent="0.3">
      <c r="A874" t="s">
        <v>1896</v>
      </c>
      <c r="B874" t="s">
        <v>1897</v>
      </c>
      <c r="C874" t="str">
        <f>IFERROR(VLOOKUP(Table1[[#This Row],[Ticker]],[1]!Table1[[Symbol]:[Industry]],2,FALSE),"-")</f>
        <v>-</v>
      </c>
      <c r="D874" t="s">
        <v>1898</v>
      </c>
      <c r="E874">
        <v>3822.69684026</v>
      </c>
      <c r="F874">
        <v>228.19</v>
      </c>
      <c r="G874">
        <v>-41.250309662865597</v>
      </c>
      <c r="H874">
        <v>-5.1565703184728999</v>
      </c>
      <c r="I874">
        <v>-6.6888179603680804</v>
      </c>
      <c r="J874">
        <v>-0.52512815618153397</v>
      </c>
      <c r="K874">
        <v>229.98178451287001</v>
      </c>
      <c r="M874">
        <v>56.125570169221803</v>
      </c>
      <c r="N874">
        <v>0.57902680243633398</v>
      </c>
      <c r="O874">
        <v>23.142994872693802</v>
      </c>
      <c r="P874">
        <v>16.068158697863598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Row],[Ticker]],[1]!Table1[[Symbol]:[Industry]],2,FALSE),"-")</f>
        <v>-</v>
      </c>
      <c r="D875" t="s">
        <v>54</v>
      </c>
      <c r="E875">
        <v>3801.409902675</v>
      </c>
      <c r="F875">
        <v>2298.4499999999998</v>
      </c>
      <c r="G875">
        <v>68.5335695647302</v>
      </c>
      <c r="H875">
        <v>-0.95335895719355701</v>
      </c>
      <c r="I875">
        <v>45.812085724754397</v>
      </c>
      <c r="J875">
        <v>1.03205216807016</v>
      </c>
      <c r="K875">
        <v>2020.34035069385</v>
      </c>
      <c r="L875">
        <v>1651.9013958345199</v>
      </c>
      <c r="M875">
        <v>59.489075050186898</v>
      </c>
      <c r="N875">
        <v>0.87896328139632296</v>
      </c>
      <c r="O875">
        <v>5.3753616567686997</v>
      </c>
      <c r="P875">
        <v>101.87519213034101</v>
      </c>
      <c r="Q875">
        <v>0.147624276924225</v>
      </c>
    </row>
    <row r="876" spans="1:17" x14ac:dyDescent="0.3">
      <c r="A876" t="s">
        <v>1901</v>
      </c>
      <c r="B876" t="s">
        <v>1902</v>
      </c>
      <c r="C876" t="str">
        <f>IFERROR(VLOOKUP(Table1[[#This Row],[Ticker]],[1]!Table1[[Symbol]:[Industry]],2,FALSE),"-")</f>
        <v>-</v>
      </c>
      <c r="D876" t="s">
        <v>279</v>
      </c>
      <c r="E876">
        <v>3797.1686835599999</v>
      </c>
      <c r="F876">
        <v>1390.9</v>
      </c>
      <c r="G876">
        <v>44.537789722349501</v>
      </c>
      <c r="H876">
        <v>-2.7261228981469401</v>
      </c>
      <c r="I876">
        <v>6.9216990938805401</v>
      </c>
      <c r="J876">
        <v>-0.67738852465811805</v>
      </c>
      <c r="K876">
        <v>1360.3316794720999</v>
      </c>
      <c r="L876">
        <v>1229.00489308285</v>
      </c>
      <c r="M876">
        <v>79.253999503068997</v>
      </c>
      <c r="N876">
        <v>0.34794956625567902</v>
      </c>
      <c r="O876">
        <v>1.7326910633402799</v>
      </c>
      <c r="P876">
        <v>78.320512820512803</v>
      </c>
      <c r="Q876">
        <v>0.102642516150176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Row],[Ticker]],[1]!Table1[[Symbol]:[Industry]],2,FALSE),"-")</f>
        <v>-</v>
      </c>
      <c r="D877" t="s">
        <v>1007</v>
      </c>
      <c r="E877">
        <v>3788.3640769150002</v>
      </c>
      <c r="F877">
        <v>468.05</v>
      </c>
      <c r="G877">
        <v>-13.217622333839399</v>
      </c>
      <c r="H877">
        <v>12.256964158663401</v>
      </c>
      <c r="I877">
        <v>11.410574824564801</v>
      </c>
      <c r="J877">
        <v>-4.1434995364018796</v>
      </c>
      <c r="K877">
        <v>426.42347582718401</v>
      </c>
      <c r="L877">
        <v>405.18724237684802</v>
      </c>
      <c r="M877">
        <v>64.443235733292298</v>
      </c>
      <c r="N877">
        <v>2.2769490375335599</v>
      </c>
      <c r="O877">
        <v>6.61254139515008</v>
      </c>
      <c r="P877">
        <v>38.455849726371802</v>
      </c>
      <c r="Q877">
        <v>7.7437484518799997E-4</v>
      </c>
    </row>
    <row r="878" spans="1:17" x14ac:dyDescent="0.3">
      <c r="A878" t="s">
        <v>1905</v>
      </c>
      <c r="B878" t="s">
        <v>1906</v>
      </c>
      <c r="C878" t="str">
        <f>IFERROR(VLOOKUP(Table1[[#This Row],[Ticker]],[1]!Table1[[Symbol]:[Industry]],2,FALSE),"-")</f>
        <v>-</v>
      </c>
      <c r="D878" t="s">
        <v>276</v>
      </c>
      <c r="E878">
        <v>3785.662605</v>
      </c>
      <c r="F878">
        <v>1222.7</v>
      </c>
      <c r="G878">
        <v>47.733673147069403</v>
      </c>
      <c r="H878">
        <v>-1.32521066935009</v>
      </c>
      <c r="I878">
        <v>40.235621239062702</v>
      </c>
      <c r="J878">
        <v>-8.9880366589962293</v>
      </c>
      <c r="K878">
        <v>1181.83075306244</v>
      </c>
      <c r="L878">
        <v>953.35268891396902</v>
      </c>
      <c r="M878">
        <v>31.577742661370799</v>
      </c>
      <c r="N878">
        <v>0.58261786655649395</v>
      </c>
      <c r="O878">
        <v>14.4925165617076</v>
      </c>
      <c r="P878">
        <v>96.749537372274503</v>
      </c>
      <c r="Q878">
        <v>5.8258888925943997E-2</v>
      </c>
    </row>
    <row r="879" spans="1:17" hidden="1" x14ac:dyDescent="0.3">
      <c r="A879" t="s">
        <v>1907</v>
      </c>
      <c r="B879" t="s">
        <v>1908</v>
      </c>
      <c r="C879" t="str">
        <f>IFERROR(VLOOKUP(Table1[[#This Row],[Ticker]],[1]!Table1[[Symbol]:[Industry]],2,FALSE),"-")</f>
        <v>-</v>
      </c>
      <c r="D879" t="s">
        <v>1599</v>
      </c>
      <c r="E879">
        <v>3783.001338905</v>
      </c>
      <c r="F879">
        <v>2230.4499999999998</v>
      </c>
      <c r="G879">
        <v>28.693904423350901</v>
      </c>
      <c r="H879">
        <v>-0.195853799825496</v>
      </c>
      <c r="I879">
        <v>27.726327594102202</v>
      </c>
      <c r="J879">
        <v>-6.4470286311634499</v>
      </c>
      <c r="K879">
        <v>2194.4173267737701</v>
      </c>
      <c r="L879">
        <v>1848.00127270853</v>
      </c>
      <c r="M879">
        <v>30.027650176254401</v>
      </c>
      <c r="N879">
        <v>0.80379672423243298</v>
      </c>
      <c r="O879">
        <v>10.695151202672101</v>
      </c>
      <c r="P879">
        <v>57.512093499523303</v>
      </c>
      <c r="Q879">
        <v>0.114861304813135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Row],[Ticker]],[1]!Table1[[Symbol]:[Industry]],2,FALSE),"-")</f>
        <v>-</v>
      </c>
      <c r="D880" t="s">
        <v>81</v>
      </c>
      <c r="E880">
        <v>3779.4793675800001</v>
      </c>
      <c r="F880">
        <v>353.9</v>
      </c>
      <c r="G880">
        <v>151.345002129666</v>
      </c>
      <c r="H880">
        <v>68.991697878521293</v>
      </c>
      <c r="I880">
        <v>85.206492582016494</v>
      </c>
      <c r="J880">
        <v>1.6011394666761301E-2</v>
      </c>
      <c r="K880">
        <v>256.139842705592</v>
      </c>
      <c r="L880">
        <v>195.83756468291699</v>
      </c>
      <c r="M880">
        <v>74.263229331238804</v>
      </c>
      <c r="N880">
        <v>1.0855761179535199</v>
      </c>
      <c r="O880">
        <v>2.5148346990675399</v>
      </c>
      <c r="P880">
        <v>194.30353430353401</v>
      </c>
      <c r="Q880">
        <v>6.8034555333970001E-2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Row],[Ticker]],[1]!Table1[[Symbol]:[Industry]],2,FALSE),"-")</f>
        <v>-</v>
      </c>
      <c r="D881" t="s">
        <v>531</v>
      </c>
      <c r="E881">
        <v>3778.9611045639999</v>
      </c>
      <c r="F881">
        <v>158.02000000000001</v>
      </c>
      <c r="G881">
        <v>181.04351327404501</v>
      </c>
      <c r="H881">
        <v>45.562863796022597</v>
      </c>
      <c r="I881">
        <v>121.304381488198</v>
      </c>
      <c r="J881">
        <v>-6.8660539264335796</v>
      </c>
      <c r="K881">
        <v>124.28546760746799</v>
      </c>
      <c r="L881">
        <v>96.4861839398922</v>
      </c>
      <c r="M881">
        <v>68.354591230040498</v>
      </c>
      <c r="N881">
        <v>2.7432796172170901</v>
      </c>
      <c r="O881">
        <v>10.625237311732601</v>
      </c>
      <c r="P881">
        <v>214.780876494023</v>
      </c>
      <c r="Q881">
        <v>6.7621692435278005E-2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Row],[Ticker]],[1]!Table1[[Symbol]:[Industry]],2,FALSE),"-")</f>
        <v>-</v>
      </c>
      <c r="D882" t="s">
        <v>171</v>
      </c>
      <c r="E882">
        <v>3771.8983062449902</v>
      </c>
      <c r="F882">
        <v>264.14999999999998</v>
      </c>
      <c r="G882">
        <v>-14.4157601907683</v>
      </c>
      <c r="H882">
        <v>-3.0559019011094799</v>
      </c>
      <c r="I882">
        <v>6.2078714581091603</v>
      </c>
      <c r="J882">
        <v>-5.83841916907729</v>
      </c>
      <c r="K882">
        <v>267.81903427145699</v>
      </c>
      <c r="L882">
        <v>245.89830458151999</v>
      </c>
      <c r="M882">
        <v>38.286511617326198</v>
      </c>
      <c r="N882">
        <v>0.71593458802192</v>
      </c>
      <c r="O882">
        <v>9.3886049593034198</v>
      </c>
      <c r="P882">
        <v>32.240300375469303</v>
      </c>
      <c r="Q882">
        <v>-3.5565051175521001E-2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Row],[Ticker]],[1]!Table1[[Symbol]:[Industry]],2,FALSE),"-")</f>
        <v>-</v>
      </c>
      <c r="D883" t="s">
        <v>81</v>
      </c>
      <c r="E883">
        <v>3763.3848206699899</v>
      </c>
      <c r="F883">
        <v>2756.1</v>
      </c>
      <c r="G883">
        <v>841.76452102678002</v>
      </c>
      <c r="H883">
        <v>9.6533026810262594</v>
      </c>
      <c r="I883">
        <v>164.893169105341</v>
      </c>
      <c r="J883">
        <v>-9.9552771615517699</v>
      </c>
      <c r="K883">
        <v>2325.23566400051</v>
      </c>
      <c r="L883">
        <v>1544.4071676814001</v>
      </c>
      <c r="M883">
        <v>60.114158400180699</v>
      </c>
      <c r="N883">
        <v>0.76506325218762805</v>
      </c>
      <c r="O883">
        <v>7.0353035085809701</v>
      </c>
      <c r="P883">
        <v>888.380849919311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Row],[Ticker]],[1]!Table1[[Symbol]:[Industry]],2,FALSE),"-")</f>
        <v>-</v>
      </c>
      <c r="D884" t="s">
        <v>24</v>
      </c>
      <c r="E884">
        <v>3761.32026</v>
      </c>
      <c r="F884">
        <v>120</v>
      </c>
      <c r="G884">
        <v>-24.335836630989998</v>
      </c>
      <c r="H884">
        <v>-3.0051157326412299</v>
      </c>
      <c r="I884">
        <v>-17.631180840822601</v>
      </c>
      <c r="J884">
        <v>-3.0501861776494699</v>
      </c>
      <c r="K884">
        <v>124.74098209240501</v>
      </c>
      <c r="L884">
        <v>127.04750566492</v>
      </c>
      <c r="M884">
        <v>37.0508452445183</v>
      </c>
      <c r="N884">
        <v>0.49078496578326403</v>
      </c>
      <c r="O884">
        <v>36.2083333333333</v>
      </c>
      <c r="P884">
        <v>9.1901728844403898</v>
      </c>
      <c r="Q884">
        <v>1.7658085696886001E-2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Row],[Ticker]],[1]!Table1[[Symbol]:[Industry]],2,FALSE),"-")</f>
        <v>-</v>
      </c>
      <c r="D885" t="s">
        <v>127</v>
      </c>
      <c r="E885">
        <v>3752.8897851519901</v>
      </c>
      <c r="F885">
        <v>208.24</v>
      </c>
      <c r="G885">
        <v>-22.449523199333498</v>
      </c>
      <c r="H885">
        <v>-15.734816532426199</v>
      </c>
      <c r="I885">
        <v>-7.0984600759558001</v>
      </c>
      <c r="J885">
        <v>-3.0494591522686099</v>
      </c>
      <c r="K885">
        <v>224.04554416007201</v>
      </c>
      <c r="L885">
        <v>213.99481162160501</v>
      </c>
      <c r="M885">
        <v>35.762328840757696</v>
      </c>
      <c r="N885">
        <v>0.49899052252169501</v>
      </c>
      <c r="O885">
        <v>32.035151747983001</v>
      </c>
      <c r="P885">
        <v>30.927381326626801</v>
      </c>
      <c r="Q885">
        <v>8.4143683739485997E-2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Row],[Ticker]],[1]!Table1[[Symbol]:[Industry]],2,FALSE),"-")</f>
        <v>-</v>
      </c>
      <c r="D886" t="s">
        <v>1923</v>
      </c>
      <c r="E886">
        <v>3736.839375</v>
      </c>
      <c r="F886">
        <v>1469.75</v>
      </c>
      <c r="G886">
        <v>107.77791799263601</v>
      </c>
      <c r="H886">
        <v>-9.3196006162663103</v>
      </c>
      <c r="I886">
        <v>19.6350158287662</v>
      </c>
      <c r="J886">
        <v>-6.36702107952686</v>
      </c>
      <c r="K886">
        <v>1461.22667104262</v>
      </c>
      <c r="L886">
        <v>1210.1662611330801</v>
      </c>
      <c r="M886">
        <v>34.5939154095825</v>
      </c>
      <c r="N886">
        <v>0.29071026097182601</v>
      </c>
      <c r="O886">
        <v>13.621364177581199</v>
      </c>
      <c r="P886">
        <v>140.50891834396899</v>
      </c>
      <c r="Q886">
        <v>2.7450992005659001E-2</v>
      </c>
    </row>
    <row r="887" spans="1:17" hidden="1" x14ac:dyDescent="0.3">
      <c r="A887" t="s">
        <v>1924</v>
      </c>
      <c r="B887" t="s">
        <v>1925</v>
      </c>
      <c r="C887" t="str">
        <f>IFERROR(VLOOKUP(Table1[[#This Row],[Ticker]],[1]!Table1[[Symbol]:[Industry]],2,FALSE),"-")</f>
        <v>-</v>
      </c>
      <c r="D887" t="s">
        <v>1056</v>
      </c>
      <c r="E887">
        <v>3730.8735000000001</v>
      </c>
      <c r="F887">
        <v>62.68</v>
      </c>
      <c r="G887">
        <v>-37.559797367772099</v>
      </c>
      <c r="H887">
        <v>-6.9387863562344796</v>
      </c>
      <c r="I887">
        <v>-20.947702715844802</v>
      </c>
      <c r="J887">
        <v>-2.24717512428527</v>
      </c>
      <c r="K887">
        <v>64.253053142812504</v>
      </c>
      <c r="L887">
        <v>66.417411160455998</v>
      </c>
      <c r="M887">
        <v>80.428401478298795</v>
      </c>
      <c r="N887">
        <v>0.85444933761932296</v>
      </c>
      <c r="O887">
        <v>19.1608168474792</v>
      </c>
      <c r="P887">
        <v>0.95023353196972404</v>
      </c>
      <c r="Q887">
        <v>-6.679688381315E-3</v>
      </c>
    </row>
    <row r="888" spans="1:17" hidden="1" x14ac:dyDescent="0.3">
      <c r="A888" t="s">
        <v>1926</v>
      </c>
      <c r="B888" t="s">
        <v>1927</v>
      </c>
      <c r="C888" t="str">
        <f>IFERROR(VLOOKUP(Table1[[#This Row],[Ticker]],[1]!Table1[[Symbol]:[Industry]],2,FALSE),"-")</f>
        <v>-</v>
      </c>
      <c r="D888" t="s">
        <v>258</v>
      </c>
      <c r="E888">
        <v>3725.65140901</v>
      </c>
      <c r="F888">
        <v>3673.1</v>
      </c>
      <c r="G888">
        <v>9.5943343787495508</v>
      </c>
      <c r="H888">
        <v>-10.0731793747188</v>
      </c>
      <c r="I888">
        <v>44.534344785816501</v>
      </c>
      <c r="J888">
        <v>-3.7441604383746201</v>
      </c>
      <c r="K888">
        <v>3683.6092499300098</v>
      </c>
      <c r="L888">
        <v>3085.5258204236702</v>
      </c>
      <c r="M888">
        <v>46.854379804769003</v>
      </c>
      <c r="N888">
        <v>2.3273332680029202</v>
      </c>
      <c r="O888">
        <v>15.569954534317</v>
      </c>
      <c r="P888">
        <v>70.366419294990706</v>
      </c>
      <c r="Q888">
        <v>0.111195753334686</v>
      </c>
    </row>
    <row r="889" spans="1:17" hidden="1" x14ac:dyDescent="0.3">
      <c r="A889" t="s">
        <v>1928</v>
      </c>
      <c r="B889" t="s">
        <v>1929</v>
      </c>
      <c r="C889" t="str">
        <f>IFERROR(VLOOKUP(Table1[[#This Row],[Ticker]],[1]!Table1[[Symbol]:[Industry]],2,FALSE),"-")</f>
        <v>-</v>
      </c>
      <c r="D889" t="s">
        <v>206</v>
      </c>
      <c r="E889">
        <v>3725.20291811999</v>
      </c>
      <c r="F889">
        <v>618.9</v>
      </c>
      <c r="G889">
        <v>37.002785239509201</v>
      </c>
      <c r="H889">
        <v>-12.324484427517501</v>
      </c>
      <c r="I889">
        <v>16.365071300121901</v>
      </c>
      <c r="J889">
        <v>-5.0283218109860597</v>
      </c>
      <c r="K889">
        <v>608.95476280083096</v>
      </c>
      <c r="L889">
        <v>532.97546332985905</v>
      </c>
      <c r="M889">
        <v>53.226402806511402</v>
      </c>
      <c r="N889">
        <v>0.60260381240717598</v>
      </c>
      <c r="O889">
        <v>12.699951526902501</v>
      </c>
      <c r="P889">
        <v>79.235447437011203</v>
      </c>
      <c r="Q889">
        <v>8.1768156652634996E-2</v>
      </c>
    </row>
    <row r="890" spans="1:17" hidden="1" x14ac:dyDescent="0.3">
      <c r="A890" t="s">
        <v>1930</v>
      </c>
      <c r="B890" t="s">
        <v>1931</v>
      </c>
      <c r="C890" t="str">
        <f>IFERROR(VLOOKUP(Table1[[#This Row],[Ticker]],[1]!Table1[[Symbol]:[Industry]],2,FALSE),"-")</f>
        <v>-</v>
      </c>
      <c r="D890" t="s">
        <v>748</v>
      </c>
      <c r="E890">
        <v>3724.7253936799998</v>
      </c>
      <c r="F890">
        <v>157.46</v>
      </c>
      <c r="G890">
        <v>-0.13679367008305801</v>
      </c>
      <c r="H890">
        <v>-2.93449771914345</v>
      </c>
      <c r="I890">
        <v>-5.7537576763680498</v>
      </c>
      <c r="J890">
        <v>-2.0580602430898098</v>
      </c>
      <c r="K890">
        <v>157.148908090292</v>
      </c>
      <c r="L890">
        <v>147.565545668184</v>
      </c>
      <c r="M890">
        <v>58.331342908403499</v>
      </c>
      <c r="N890">
        <v>0.77235187956751095</v>
      </c>
      <c r="O890">
        <v>11.1393369744696</v>
      </c>
      <c r="P890">
        <v>39.5303500221533</v>
      </c>
      <c r="Q890">
        <v>8.2626113561340003E-3</v>
      </c>
    </row>
    <row r="891" spans="1:17" x14ac:dyDescent="0.3">
      <c r="A891" t="s">
        <v>1932</v>
      </c>
      <c r="B891" t="s">
        <v>1933</v>
      </c>
      <c r="C891" t="str">
        <f>IFERROR(VLOOKUP(Table1[[#This Row],[Ticker]],[1]!Table1[[Symbol]:[Industry]],2,FALSE),"-")</f>
        <v>-</v>
      </c>
      <c r="D891" t="s">
        <v>21</v>
      </c>
      <c r="E891">
        <v>3720.4631236250002</v>
      </c>
      <c r="F891">
        <v>630.25</v>
      </c>
      <c r="G891">
        <v>-13.429117251216701</v>
      </c>
      <c r="H891">
        <v>8.1134798068403704</v>
      </c>
      <c r="I891">
        <v>3.8266752322553499</v>
      </c>
      <c r="J891">
        <v>-7.3715355718506101</v>
      </c>
      <c r="K891">
        <v>620.40435173951596</v>
      </c>
      <c r="L891">
        <v>601.07756163404702</v>
      </c>
      <c r="M891">
        <v>44.7730703871229</v>
      </c>
      <c r="N891">
        <v>0.80513707484747998</v>
      </c>
      <c r="O891">
        <v>25.585085283617602</v>
      </c>
      <c r="P891">
        <v>40.0555555555555</v>
      </c>
      <c r="Q891">
        <v>7.4478943326604999E-2</v>
      </c>
    </row>
    <row r="892" spans="1:17" x14ac:dyDescent="0.3">
      <c r="A892" t="s">
        <v>1934</v>
      </c>
      <c r="B892" t="s">
        <v>1935</v>
      </c>
      <c r="C892" t="str">
        <f>IFERROR(VLOOKUP(Table1[[#This Row],[Ticker]],[1]!Table1[[Symbol]:[Industry]],2,FALSE),"-")</f>
        <v>-</v>
      </c>
      <c r="D892" t="s">
        <v>1936</v>
      </c>
      <c r="E892">
        <v>3713.6792409999998</v>
      </c>
      <c r="F892">
        <v>20.98</v>
      </c>
      <c r="G892">
        <v>-5.0109316237288004</v>
      </c>
      <c r="H892">
        <v>-6.2877846223315599</v>
      </c>
      <c r="I892">
        <v>-11.3281327923349</v>
      </c>
      <c r="J892">
        <v>0.67771422107944701</v>
      </c>
      <c r="K892">
        <v>21.626100079469701</v>
      </c>
      <c r="L892">
        <v>21.304442340640801</v>
      </c>
      <c r="M892">
        <v>49.161897679944502</v>
      </c>
      <c r="N892">
        <v>0.686045107568379</v>
      </c>
      <c r="O892">
        <v>33.222116301239197</v>
      </c>
      <c r="P892">
        <v>26.006006006006</v>
      </c>
      <c r="Q892">
        <v>-4.8210413557218001E-2</v>
      </c>
    </row>
    <row r="893" spans="1:17" x14ac:dyDescent="0.3">
      <c r="A893" t="s">
        <v>1937</v>
      </c>
      <c r="B893" t="s">
        <v>1938</v>
      </c>
      <c r="C893" t="str">
        <f>IFERROR(VLOOKUP(Table1[[#This Row],[Ticker]],[1]!Table1[[Symbol]:[Industry]],2,FALSE),"-")</f>
        <v>-</v>
      </c>
      <c r="D893" t="s">
        <v>517</v>
      </c>
      <c r="E893">
        <v>3708.9493704000001</v>
      </c>
      <c r="F893">
        <v>4293</v>
      </c>
      <c r="G893">
        <v>-4.47404891556568</v>
      </c>
      <c r="H893">
        <v>3.4256226639832299</v>
      </c>
      <c r="I893">
        <v>25.388449918970199</v>
      </c>
      <c r="J893">
        <v>-1.1329466809226001</v>
      </c>
      <c r="K893">
        <v>4070.5922211532302</v>
      </c>
      <c r="L893">
        <v>3691.4663312436701</v>
      </c>
      <c r="M893">
        <v>64.390071314741405</v>
      </c>
      <c r="N893">
        <v>0.78888865432269195</v>
      </c>
      <c r="O893">
        <v>2.4901001630561299</v>
      </c>
      <c r="P893">
        <v>43.2719263115738</v>
      </c>
      <c r="Q893">
        <v>4.3311512934522997E-2</v>
      </c>
    </row>
    <row r="894" spans="1:17" hidden="1" x14ac:dyDescent="0.3">
      <c r="A894" t="s">
        <v>1939</v>
      </c>
      <c r="B894" t="s">
        <v>1940</v>
      </c>
      <c r="C894" t="str">
        <f>IFERROR(VLOOKUP(Table1[[#This Row],[Ticker]],[1]!Table1[[Symbol]:[Industry]],2,FALSE),"-")</f>
        <v>-</v>
      </c>
      <c r="D894" t="s">
        <v>282</v>
      </c>
      <c r="E894">
        <v>3707.8987742499999</v>
      </c>
      <c r="F894">
        <v>173.75</v>
      </c>
      <c r="G894">
        <v>-41.627813368114801</v>
      </c>
      <c r="H894">
        <v>-9.7398677992320195</v>
      </c>
      <c r="I894">
        <v>-18.176328825820399</v>
      </c>
      <c r="J894">
        <v>-2.6249013988119199</v>
      </c>
      <c r="K894">
        <v>179.946570401195</v>
      </c>
      <c r="M894">
        <v>44.274494233276499</v>
      </c>
      <c r="N894">
        <v>0.51146655024013998</v>
      </c>
      <c r="O894">
        <v>35.251798561150999</v>
      </c>
      <c r="P894">
        <v>18.6006825938566</v>
      </c>
    </row>
    <row r="895" spans="1:17" hidden="1" x14ac:dyDescent="0.3">
      <c r="A895" t="s">
        <v>1941</v>
      </c>
      <c r="B895" t="s">
        <v>1942</v>
      </c>
      <c r="C895" t="str">
        <f>IFERROR(VLOOKUP(Table1[[#This Row],[Ticker]],[1]!Table1[[Symbol]:[Industry]],2,FALSE),"-")</f>
        <v>-</v>
      </c>
      <c r="D895" t="s">
        <v>471</v>
      </c>
      <c r="E895">
        <v>3703.4485307549999</v>
      </c>
      <c r="F895">
        <v>267.55</v>
      </c>
      <c r="G895">
        <v>47.368792095079698</v>
      </c>
      <c r="H895">
        <v>32.4914559973165</v>
      </c>
      <c r="I895">
        <v>26.813470214663798</v>
      </c>
      <c r="J895">
        <v>3.0057203990572701</v>
      </c>
      <c r="K895">
        <v>221.82048506787001</v>
      </c>
      <c r="L895">
        <v>194.047645803374</v>
      </c>
      <c r="M895">
        <v>79.075570231609206</v>
      </c>
      <c r="N895">
        <v>1.34000869974121</v>
      </c>
      <c r="O895">
        <v>0.91571668846943599</v>
      </c>
      <c r="P895">
        <v>108.048211508553</v>
      </c>
      <c r="Q895">
        <v>3.9783090562742998E-2</v>
      </c>
    </row>
    <row r="896" spans="1:17" hidden="1" x14ac:dyDescent="0.3">
      <c r="A896" t="s">
        <v>1943</v>
      </c>
      <c r="B896" t="s">
        <v>1944</v>
      </c>
      <c r="C896" t="str">
        <f>IFERROR(VLOOKUP(Table1[[#This Row],[Ticker]],[1]!Table1[[Symbol]:[Industry]],2,FALSE),"-")</f>
        <v>-</v>
      </c>
      <c r="D896" t="s">
        <v>466</v>
      </c>
      <c r="E896">
        <v>3697.1991902699901</v>
      </c>
      <c r="F896">
        <v>583.95000000000005</v>
      </c>
      <c r="G896">
        <v>29.756385390063599</v>
      </c>
      <c r="H896">
        <v>-3.2499655713108702</v>
      </c>
      <c r="I896">
        <v>50.6151133161705</v>
      </c>
      <c r="K896">
        <v>555.13151102030702</v>
      </c>
      <c r="L896">
        <v>481.76224515429197</v>
      </c>
      <c r="M896">
        <v>64.780785260819798</v>
      </c>
      <c r="N896">
        <v>2.1475100988251801</v>
      </c>
      <c r="O896">
        <v>5.9851014641664397</v>
      </c>
      <c r="P896">
        <v>77.492401215805501</v>
      </c>
      <c r="Q896">
        <v>-3.9150349227047E-2</v>
      </c>
    </row>
    <row r="897" spans="1:17" hidden="1" x14ac:dyDescent="0.3">
      <c r="A897" t="s">
        <v>1945</v>
      </c>
      <c r="B897" t="s">
        <v>1946</v>
      </c>
      <c r="C897" t="str">
        <f>IFERROR(VLOOKUP(Table1[[#This Row],[Ticker]],[1]!Table1[[Symbol]:[Industry]],2,FALSE),"-")</f>
        <v>-</v>
      </c>
      <c r="D897" t="s">
        <v>111</v>
      </c>
      <c r="E897">
        <v>3693.7957253899999</v>
      </c>
      <c r="F897">
        <v>1067.9000000000001</v>
      </c>
      <c r="G897">
        <v>649.10244046929404</v>
      </c>
      <c r="H897">
        <v>7.7153595060885003</v>
      </c>
      <c r="I897">
        <v>174.796098012371</v>
      </c>
      <c r="J897">
        <v>-5.5394891850730099</v>
      </c>
      <c r="K897">
        <v>953.45004666822797</v>
      </c>
      <c r="L897">
        <v>616.88599506032097</v>
      </c>
      <c r="M897">
        <v>46.390090125753801</v>
      </c>
      <c r="N897">
        <v>1.04307197784578</v>
      </c>
      <c r="O897">
        <v>16.771233261541301</v>
      </c>
      <c r="P897">
        <v>678.63652934742902</v>
      </c>
      <c r="Q897">
        <v>0.187465040291527</v>
      </c>
    </row>
    <row r="898" spans="1:17" x14ac:dyDescent="0.3">
      <c r="A898" t="s">
        <v>1947</v>
      </c>
      <c r="B898" t="s">
        <v>1948</v>
      </c>
      <c r="C898" t="str">
        <f>IFERROR(VLOOKUP(Table1[[#This Row],[Ticker]],[1]!Table1[[Symbol]:[Industry]],2,FALSE),"-")</f>
        <v>-</v>
      </c>
      <c r="D898" t="s">
        <v>538</v>
      </c>
      <c r="E898">
        <v>3684.66300516</v>
      </c>
      <c r="F898">
        <v>330.8</v>
      </c>
      <c r="G898">
        <v>-19.932659628545501</v>
      </c>
      <c r="H898">
        <v>-12.125811411959001</v>
      </c>
      <c r="I898">
        <v>2.7273073820526998</v>
      </c>
      <c r="J898">
        <v>-3.3879702267387302</v>
      </c>
      <c r="K898">
        <v>349.80812649339299</v>
      </c>
      <c r="L898">
        <v>332.88293275741597</v>
      </c>
      <c r="M898">
        <v>41.986618778118</v>
      </c>
      <c r="N898">
        <v>0.15335915173988199</v>
      </c>
      <c r="O898">
        <v>36.608222490930999</v>
      </c>
      <c r="P898">
        <v>40.586485337866499</v>
      </c>
    </row>
    <row r="899" spans="1:17" hidden="1" x14ac:dyDescent="0.3">
      <c r="A899" t="s">
        <v>1949</v>
      </c>
      <c r="B899" t="s">
        <v>1950</v>
      </c>
      <c r="C899" t="str">
        <f>IFERROR(VLOOKUP(Table1[[#This Row],[Ticker]],[1]!Table1[[Symbol]:[Industry]],2,FALSE),"-")</f>
        <v>-</v>
      </c>
      <c r="D899" t="s">
        <v>21</v>
      </c>
      <c r="E899">
        <v>3668.3291076750002</v>
      </c>
      <c r="F899">
        <v>681.75</v>
      </c>
      <c r="G899">
        <v>187.32767688732</v>
      </c>
      <c r="H899">
        <v>14.497343717992401</v>
      </c>
      <c r="I899">
        <v>4.0765177826681898</v>
      </c>
      <c r="J899">
        <v>-4.96139148771252</v>
      </c>
      <c r="K899">
        <v>616.91506246686504</v>
      </c>
      <c r="L899">
        <v>493.958767024922</v>
      </c>
      <c r="M899">
        <v>49.004130051359098</v>
      </c>
      <c r="N899">
        <v>1.14683027958121</v>
      </c>
      <c r="O899">
        <v>11.331133113311299</v>
      </c>
      <c r="P899">
        <v>224.25683709869199</v>
      </c>
      <c r="Q899">
        <v>0.11313930294079701</v>
      </c>
    </row>
    <row r="900" spans="1:17" hidden="1" x14ac:dyDescent="0.3">
      <c r="A900" t="s">
        <v>1951</v>
      </c>
      <c r="B900" t="s">
        <v>1952</v>
      </c>
      <c r="C900" t="str">
        <f>IFERROR(VLOOKUP(Table1[[#This Row],[Ticker]],[1]!Table1[[Symbol]:[Industry]],2,FALSE),"-")</f>
        <v>-</v>
      </c>
      <c r="D900" t="s">
        <v>81</v>
      </c>
      <c r="E900">
        <v>3654.2638357999999</v>
      </c>
      <c r="F900">
        <v>1616.15</v>
      </c>
      <c r="G900">
        <v>208.13933300308099</v>
      </c>
      <c r="H900">
        <v>36.091054420012</v>
      </c>
      <c r="I900">
        <v>100.220027932787</v>
      </c>
      <c r="J900">
        <v>19.614893833488001</v>
      </c>
      <c r="K900">
        <v>1356.14240506388</v>
      </c>
      <c r="L900">
        <v>1066.10464997503</v>
      </c>
      <c r="M900">
        <v>70.308181551686303</v>
      </c>
      <c r="N900">
        <v>3.4504929146724601</v>
      </c>
      <c r="O900">
        <v>6.1225752560096298</v>
      </c>
      <c r="P900">
        <v>235.30082987551799</v>
      </c>
      <c r="Q900">
        <v>0.19110592144968799</v>
      </c>
    </row>
    <row r="901" spans="1:17" hidden="1" x14ac:dyDescent="0.3">
      <c r="A901" t="s">
        <v>1953</v>
      </c>
      <c r="B901" t="s">
        <v>1954</v>
      </c>
      <c r="C901" t="str">
        <f>IFERROR(VLOOKUP(Table1[[#This Row],[Ticker]],[1]!Table1[[Symbol]:[Industry]],2,FALSE),"-")</f>
        <v>-</v>
      </c>
      <c r="D901" t="s">
        <v>531</v>
      </c>
      <c r="E901">
        <v>3630.9760582949998</v>
      </c>
      <c r="F901">
        <v>462.77499999999998</v>
      </c>
      <c r="G901">
        <v>158.631827353316</v>
      </c>
      <c r="H901">
        <v>27.0043106072456</v>
      </c>
      <c r="I901">
        <v>67.048943283414502</v>
      </c>
      <c r="J901">
        <v>9.6230908000192503</v>
      </c>
      <c r="K901">
        <v>364.14069950040101</v>
      </c>
      <c r="L901">
        <v>291.27468328761898</v>
      </c>
      <c r="M901">
        <v>74.728336396345199</v>
      </c>
      <c r="N901">
        <v>1.68626499034077</v>
      </c>
      <c r="O901">
        <v>1.9339851979903899</v>
      </c>
      <c r="P901">
        <v>199.57921993850101</v>
      </c>
      <c r="Q901">
        <v>0.16471175288287501</v>
      </c>
    </row>
    <row r="902" spans="1:17" hidden="1" x14ac:dyDescent="0.3">
      <c r="A902" t="s">
        <v>1955</v>
      </c>
      <c r="B902" t="s">
        <v>1956</v>
      </c>
      <c r="C902" t="str">
        <f>IFERROR(VLOOKUP(Table1[[#This Row],[Ticker]],[1]!Table1[[Symbol]:[Industry]],2,FALSE),"-")</f>
        <v>-</v>
      </c>
      <c r="D902" t="s">
        <v>144</v>
      </c>
      <c r="E902">
        <v>3618.32670968</v>
      </c>
      <c r="F902">
        <v>77.680000000000007</v>
      </c>
      <c r="G902">
        <v>47.967279145179603</v>
      </c>
      <c r="H902">
        <v>-21.590392454807201</v>
      </c>
      <c r="I902">
        <v>61.285358747985804</v>
      </c>
      <c r="J902">
        <v>-7.8979790671386798</v>
      </c>
      <c r="K902">
        <v>85.475615004956197</v>
      </c>
      <c r="M902">
        <v>23.2871596430669</v>
      </c>
      <c r="N902">
        <v>0.230234577733028</v>
      </c>
      <c r="O902">
        <v>39.739958805355201</v>
      </c>
      <c r="P902">
        <v>115.777777777777</v>
      </c>
    </row>
    <row r="903" spans="1:17" hidden="1" x14ac:dyDescent="0.3">
      <c r="A903" t="s">
        <v>1957</v>
      </c>
      <c r="B903" t="s">
        <v>1958</v>
      </c>
      <c r="C903" t="str">
        <f>IFERROR(VLOOKUP(Table1[[#This Row],[Ticker]],[1]!Table1[[Symbol]:[Industry]],2,FALSE),"-")</f>
        <v>-</v>
      </c>
      <c r="E903">
        <v>3612.0524999999998</v>
      </c>
      <c r="F903">
        <v>675.15</v>
      </c>
      <c r="G903">
        <v>613.79573432847303</v>
      </c>
      <c r="H903">
        <v>1.48440219154229</v>
      </c>
      <c r="I903">
        <v>20.421764269694201</v>
      </c>
      <c r="J903">
        <v>4.7942069269330796</v>
      </c>
      <c r="K903">
        <v>626.08119357612895</v>
      </c>
      <c r="L903">
        <v>495.24837806720802</v>
      </c>
      <c r="M903">
        <v>66.601267631546605</v>
      </c>
      <c r="N903">
        <v>2.4815577299620299</v>
      </c>
      <c r="O903">
        <v>17.403539954084199</v>
      </c>
      <c r="P903">
        <v>910.70359281437095</v>
      </c>
      <c r="Q903">
        <v>0.18841745747544</v>
      </c>
    </row>
    <row r="904" spans="1:17" hidden="1" x14ac:dyDescent="0.3">
      <c r="A904" t="s">
        <v>1959</v>
      </c>
      <c r="B904" t="s">
        <v>1960</v>
      </c>
      <c r="C904" t="str">
        <f>IFERROR(VLOOKUP(Table1[[#This Row],[Ticker]],[1]!Table1[[Symbol]:[Industry]],2,FALSE),"-")</f>
        <v>-</v>
      </c>
      <c r="D904" t="s">
        <v>127</v>
      </c>
      <c r="E904">
        <v>3603.76959523</v>
      </c>
      <c r="F904">
        <v>20.87</v>
      </c>
      <c r="G904">
        <v>82.340308142080204</v>
      </c>
      <c r="H904">
        <v>22.690145378186699</v>
      </c>
      <c r="I904">
        <v>-12.8483401683217</v>
      </c>
      <c r="J904">
        <v>22.451332933191701</v>
      </c>
      <c r="K904">
        <v>18.8449780774312</v>
      </c>
      <c r="L904">
        <v>18.053289150615299</v>
      </c>
      <c r="M904">
        <v>64.498896232487695</v>
      </c>
      <c r="N904">
        <v>2.8228821451567301</v>
      </c>
      <c r="O904">
        <v>62.6736942980354</v>
      </c>
      <c r="P904">
        <v>139.06071019473001</v>
      </c>
      <c r="Q904">
        <v>0.115369822717394</v>
      </c>
    </row>
    <row r="905" spans="1:17" hidden="1" x14ac:dyDescent="0.3">
      <c r="A905" t="s">
        <v>1961</v>
      </c>
      <c r="B905" t="s">
        <v>1962</v>
      </c>
      <c r="C905" t="str">
        <f>IFERROR(VLOOKUP(Table1[[#This Row],[Ticker]],[1]!Table1[[Symbol]:[Industry]],2,FALSE),"-")</f>
        <v>-</v>
      </c>
      <c r="D905" t="s">
        <v>364</v>
      </c>
      <c r="E905">
        <v>3603.2753721449999</v>
      </c>
      <c r="F905">
        <v>1089.05</v>
      </c>
      <c r="G905">
        <v>45.617126472497397</v>
      </c>
      <c r="H905">
        <v>35.847204942464202</v>
      </c>
      <c r="I905">
        <v>49.410667344992497</v>
      </c>
      <c r="J905">
        <v>-7.3107883880958404</v>
      </c>
      <c r="K905">
        <v>943.39030600785202</v>
      </c>
      <c r="L905">
        <v>761.01532598032497</v>
      </c>
      <c r="M905">
        <v>45.863466112634399</v>
      </c>
      <c r="N905">
        <v>0.755547276143272</v>
      </c>
      <c r="O905">
        <v>24.8794821174418</v>
      </c>
      <c r="P905">
        <v>112.829783076021</v>
      </c>
      <c r="Q905">
        <v>8.65050356828E-4</v>
      </c>
    </row>
    <row r="906" spans="1:17" hidden="1" x14ac:dyDescent="0.3">
      <c r="A906" t="s">
        <v>1963</v>
      </c>
      <c r="B906" t="s">
        <v>1964</v>
      </c>
      <c r="C906" t="str">
        <f>IFERROR(VLOOKUP(Table1[[#This Row],[Ticker]],[1]!Table1[[Symbol]:[Industry]],2,FALSE),"-")</f>
        <v>-</v>
      </c>
      <c r="D906" t="s">
        <v>1411</v>
      </c>
      <c r="E906">
        <v>3597.9295562099901</v>
      </c>
      <c r="F906">
        <v>821.7</v>
      </c>
      <c r="G906">
        <v>-1.97626549485062</v>
      </c>
      <c r="H906">
        <v>-1.4541266580827299</v>
      </c>
      <c r="I906">
        <v>47.258723417002599</v>
      </c>
      <c r="J906">
        <v>-0.58786971322832704</v>
      </c>
      <c r="K906">
        <v>783.94844483558802</v>
      </c>
      <c r="L906">
        <v>682.52945997282802</v>
      </c>
      <c r="M906">
        <v>52.420811723892697</v>
      </c>
      <c r="N906">
        <v>0.42879001026736402</v>
      </c>
      <c r="O906">
        <v>19.6300352926859</v>
      </c>
      <c r="P906">
        <v>82.925200356188796</v>
      </c>
      <c r="Q906">
        <v>-3.6415071485303999E-2</v>
      </c>
    </row>
    <row r="907" spans="1:17" x14ac:dyDescent="0.3">
      <c r="A907" t="s">
        <v>1965</v>
      </c>
      <c r="B907" t="s">
        <v>1966</v>
      </c>
      <c r="C907" t="str">
        <f>IFERROR(VLOOKUP(Table1[[#This Row],[Ticker]],[1]!Table1[[Symbol]:[Industry]],2,FALSE),"-")</f>
        <v>-</v>
      </c>
      <c r="D907" t="s">
        <v>46</v>
      </c>
      <c r="E907">
        <v>3569.8546181000002</v>
      </c>
      <c r="F907">
        <v>2106.35</v>
      </c>
      <c r="G907">
        <v>-6.6660717882969696</v>
      </c>
      <c r="H907">
        <v>3.7495330261483799</v>
      </c>
      <c r="I907">
        <v>26.758418060173099</v>
      </c>
      <c r="J907">
        <v>0.789184182797804</v>
      </c>
      <c r="K907">
        <v>1942.55067871291</v>
      </c>
      <c r="L907">
        <v>1758.5589934209399</v>
      </c>
      <c r="M907">
        <v>65.096805683125893</v>
      </c>
      <c r="N907">
        <v>0.61901570022805696</v>
      </c>
      <c r="O907">
        <v>7.5082488665226599</v>
      </c>
      <c r="P907">
        <v>48.963932107496397</v>
      </c>
      <c r="Q907">
        <v>6.3062879838745006E-2</v>
      </c>
    </row>
    <row r="908" spans="1:17" hidden="1" x14ac:dyDescent="0.3">
      <c r="A908" t="s">
        <v>1967</v>
      </c>
      <c r="B908" t="s">
        <v>1968</v>
      </c>
      <c r="C908" t="str">
        <f>IFERROR(VLOOKUP(Table1[[#This Row],[Ticker]],[1]!Table1[[Symbol]:[Industry]],2,FALSE),"-")</f>
        <v>-</v>
      </c>
      <c r="D908" t="s">
        <v>27</v>
      </c>
      <c r="E908">
        <v>3560.13</v>
      </c>
      <c r="F908">
        <v>56.51</v>
      </c>
      <c r="G908">
        <v>109.95152754452199</v>
      </c>
      <c r="H908">
        <v>-16.9092474658868</v>
      </c>
      <c r="I908">
        <v>41.152321601250001</v>
      </c>
      <c r="J908">
        <v>-9.8264735320400298</v>
      </c>
      <c r="K908">
        <v>59.100647967012101</v>
      </c>
      <c r="L908">
        <v>46.064337835935802</v>
      </c>
      <c r="M908">
        <v>41.169878840734498</v>
      </c>
      <c r="N908">
        <v>0.27559514449983002</v>
      </c>
      <c r="O908">
        <v>80.375154839851305</v>
      </c>
      <c r="P908">
        <v>142.01284796573799</v>
      </c>
      <c r="Q908">
        <v>9.8275023607640996E-2</v>
      </c>
    </row>
    <row r="909" spans="1:17" x14ac:dyDescent="0.3">
      <c r="A909" t="s">
        <v>1969</v>
      </c>
      <c r="B909" t="s">
        <v>1970</v>
      </c>
      <c r="C909" t="str">
        <f>IFERROR(VLOOKUP(Table1[[#This Row],[Ticker]],[1]!Table1[[Symbol]:[Industry]],2,FALSE),"-")</f>
        <v>-</v>
      </c>
      <c r="D909" t="s">
        <v>279</v>
      </c>
      <c r="E909">
        <v>3558.8440927000001</v>
      </c>
      <c r="F909">
        <v>1329.25</v>
      </c>
      <c r="G909">
        <v>8.5601751054339701</v>
      </c>
      <c r="H909">
        <v>6.4478424117249702</v>
      </c>
      <c r="I909">
        <v>-10.0445718452462</v>
      </c>
      <c r="J909">
        <v>-4.0908167278066498</v>
      </c>
      <c r="K909">
        <v>1360.6583267637</v>
      </c>
      <c r="L909">
        <v>1319.7324060378401</v>
      </c>
      <c r="M909">
        <v>39.8130861989804</v>
      </c>
      <c r="N909">
        <v>0.33469766689977798</v>
      </c>
      <c r="O909">
        <v>37.1412450630054</v>
      </c>
      <c r="P909">
        <v>38.175675675675599</v>
      </c>
      <c r="Q909">
        <v>8.3827312087222994E-2</v>
      </c>
    </row>
    <row r="910" spans="1:17" hidden="1" x14ac:dyDescent="0.3">
      <c r="A910" t="s">
        <v>1971</v>
      </c>
      <c r="B910" t="s">
        <v>1972</v>
      </c>
      <c r="C910" t="str">
        <f>IFERROR(VLOOKUP(Table1[[#This Row],[Ticker]],[1]!Table1[[Symbol]:[Industry]],2,FALSE),"-")</f>
        <v>-</v>
      </c>
      <c r="D910" t="s">
        <v>127</v>
      </c>
      <c r="E910">
        <v>3555.4908315059902</v>
      </c>
      <c r="F910">
        <v>198.54</v>
      </c>
      <c r="G910">
        <v>36.7566540871318</v>
      </c>
      <c r="H910">
        <v>3.2861364372413102</v>
      </c>
      <c r="I910">
        <v>23.5858479686271</v>
      </c>
      <c r="J910">
        <v>-13.6634501516463</v>
      </c>
      <c r="K910">
        <v>199.228451650019</v>
      </c>
      <c r="L910">
        <v>174.430336105131</v>
      </c>
      <c r="M910">
        <v>38.4502327163461</v>
      </c>
      <c r="N910">
        <v>1.3203999320379201</v>
      </c>
      <c r="O910">
        <v>19.371411302508299</v>
      </c>
      <c r="P910">
        <v>67.685810810810693</v>
      </c>
      <c r="Q910">
        <v>0.10338293641193499</v>
      </c>
    </row>
    <row r="911" spans="1:17" x14ac:dyDescent="0.3">
      <c r="A911" t="s">
        <v>1973</v>
      </c>
      <c r="B911" t="s">
        <v>1974</v>
      </c>
      <c r="C911" t="str">
        <f>IFERROR(VLOOKUP(Table1[[#This Row],[Ticker]],[1]!Table1[[Symbol]:[Industry]],2,FALSE),"-")</f>
        <v>-</v>
      </c>
      <c r="D911" t="s">
        <v>135</v>
      </c>
      <c r="E911">
        <v>3519.9722863799998</v>
      </c>
      <c r="F911">
        <v>534.6</v>
      </c>
      <c r="G911">
        <v>-36.061576651683602</v>
      </c>
      <c r="H911">
        <v>7.3482822384513096</v>
      </c>
      <c r="I911">
        <v>-10.8816708080073</v>
      </c>
      <c r="J911">
        <v>0.21654118915222301</v>
      </c>
      <c r="K911">
        <v>513.20448603257501</v>
      </c>
      <c r="L911">
        <v>512.16527415688404</v>
      </c>
      <c r="M911">
        <v>64.499220819509901</v>
      </c>
      <c r="N911">
        <v>1.39661638896263</v>
      </c>
      <c r="O911">
        <v>15.226337448559599</v>
      </c>
      <c r="P911">
        <v>25.788235294117602</v>
      </c>
    </row>
    <row r="912" spans="1:17" hidden="1" x14ac:dyDescent="0.3">
      <c r="A912" t="s">
        <v>1975</v>
      </c>
      <c r="B912" t="s">
        <v>1976</v>
      </c>
      <c r="C912" t="str">
        <f>IFERROR(VLOOKUP(Table1[[#This Row],[Ticker]],[1]!Table1[[Symbol]:[Industry]],2,FALSE),"-")</f>
        <v>-</v>
      </c>
      <c r="D912" t="s">
        <v>211</v>
      </c>
      <c r="E912">
        <v>3505.8386731199998</v>
      </c>
      <c r="F912">
        <v>157.28</v>
      </c>
      <c r="G912">
        <v>74.395166699827698</v>
      </c>
      <c r="H912">
        <v>4.4499968560598901</v>
      </c>
      <c r="I912">
        <v>87.713246302633905</v>
      </c>
      <c r="J912">
        <v>-3.4786064862194701</v>
      </c>
      <c r="K912">
        <v>127.273441226944</v>
      </c>
      <c r="L912">
        <v>99.154329779875297</v>
      </c>
      <c r="M912">
        <v>76.416721428883804</v>
      </c>
      <c r="N912">
        <v>0.97154478961507296</v>
      </c>
      <c r="O912">
        <v>0</v>
      </c>
      <c r="P912">
        <v>126.302158273381</v>
      </c>
      <c r="Q912">
        <v>0.27449317435253001</v>
      </c>
    </row>
    <row r="913" spans="1:17" x14ac:dyDescent="0.3">
      <c r="A913" t="s">
        <v>1977</v>
      </c>
      <c r="B913" t="s">
        <v>1978</v>
      </c>
      <c r="C913" t="str">
        <f>IFERROR(VLOOKUP(Table1[[#This Row],[Ticker]],[1]!Table1[[Symbol]:[Industry]],2,FALSE),"-")</f>
        <v>-</v>
      </c>
      <c r="D913" t="s">
        <v>127</v>
      </c>
      <c r="E913">
        <v>3500.9691969</v>
      </c>
      <c r="F913">
        <v>800.05</v>
      </c>
      <c r="G913">
        <v>41.941800541576001</v>
      </c>
      <c r="H913">
        <v>-7.4383848604244402</v>
      </c>
      <c r="I913">
        <v>-24.248561223175599</v>
      </c>
      <c r="J913">
        <v>2.2038738019180601</v>
      </c>
      <c r="K913">
        <v>821.26383093958498</v>
      </c>
      <c r="L913">
        <v>766.93228835081504</v>
      </c>
      <c r="M913">
        <v>66.877305397595805</v>
      </c>
      <c r="N913">
        <v>0.60989677507093698</v>
      </c>
      <c r="O913">
        <v>35.366539591275497</v>
      </c>
      <c r="P913">
        <v>88.913813459267899</v>
      </c>
      <c r="Q913">
        <v>7.0188739529228994E-2</v>
      </c>
    </row>
    <row r="914" spans="1:17" hidden="1" x14ac:dyDescent="0.3">
      <c r="A914" t="s">
        <v>1979</v>
      </c>
      <c r="B914" t="s">
        <v>1980</v>
      </c>
      <c r="C914" t="str">
        <f>IFERROR(VLOOKUP(Table1[[#This Row],[Ticker]],[1]!Table1[[Symbol]:[Industry]],2,FALSE),"-")</f>
        <v>-</v>
      </c>
      <c r="D914" t="s">
        <v>46</v>
      </c>
      <c r="E914">
        <v>3499.6441470599998</v>
      </c>
      <c r="F914">
        <v>920.9</v>
      </c>
      <c r="G914">
        <v>23.077506156547301</v>
      </c>
      <c r="H914">
        <v>-15.6218245607885</v>
      </c>
      <c r="I914">
        <v>-8.1948510460482602</v>
      </c>
      <c r="J914">
        <v>-5.3112800956744497</v>
      </c>
      <c r="K914">
        <v>955.25577741146299</v>
      </c>
      <c r="L914">
        <v>904.02197735631205</v>
      </c>
      <c r="M914">
        <v>41.862891507096997</v>
      </c>
      <c r="N914">
        <v>0.93429393956261397</v>
      </c>
      <c r="O914">
        <v>49.419046584862599</v>
      </c>
      <c r="P914">
        <v>54.401162465768699</v>
      </c>
    </row>
    <row r="915" spans="1:17" hidden="1" x14ac:dyDescent="0.3">
      <c r="A915" t="s">
        <v>1981</v>
      </c>
      <c r="B915" t="s">
        <v>1982</v>
      </c>
      <c r="C915" t="str">
        <f>IFERROR(VLOOKUP(Table1[[#This Row],[Ticker]],[1]!Table1[[Symbol]:[Industry]],2,FALSE),"-")</f>
        <v>-</v>
      </c>
      <c r="D915" t="s">
        <v>132</v>
      </c>
      <c r="E915">
        <v>3499.1596090799999</v>
      </c>
      <c r="F915">
        <v>54.48</v>
      </c>
      <c r="G915">
        <v>69.336648514548898</v>
      </c>
      <c r="H915">
        <v>-3.6221003407115901</v>
      </c>
      <c r="I915">
        <v>30.6482845877328</v>
      </c>
      <c r="J915">
        <v>-6.5867587249436301</v>
      </c>
      <c r="K915">
        <v>53.829523079610901</v>
      </c>
      <c r="L915">
        <v>44.946283565173196</v>
      </c>
      <c r="M915">
        <v>39.553629993435798</v>
      </c>
      <c r="N915">
        <v>0.49817333717963902</v>
      </c>
      <c r="O915">
        <v>24.724669603524202</v>
      </c>
      <c r="P915">
        <v>120.56680161943299</v>
      </c>
      <c r="Q915">
        <v>0.113945507139057</v>
      </c>
    </row>
    <row r="916" spans="1:17" x14ac:dyDescent="0.3">
      <c r="A916" t="s">
        <v>1983</v>
      </c>
      <c r="B916" t="s">
        <v>1984</v>
      </c>
      <c r="C916" t="str">
        <f>IFERROR(VLOOKUP(Table1[[#This Row],[Ticker]],[1]!Table1[[Symbol]:[Industry]],2,FALSE),"-")</f>
        <v>-</v>
      </c>
      <c r="D916" t="s">
        <v>251</v>
      </c>
      <c r="E916">
        <v>3499.0638238749998</v>
      </c>
      <c r="F916">
        <v>1211.1500000000001</v>
      </c>
      <c r="G916">
        <v>7.64438288297701</v>
      </c>
      <c r="H916">
        <v>24.957574702479299</v>
      </c>
      <c r="I916">
        <v>46.609633595187901</v>
      </c>
      <c r="J916">
        <v>12.272944311615699</v>
      </c>
      <c r="K916">
        <v>958.61350082988099</v>
      </c>
      <c r="L916">
        <v>868.63370118839305</v>
      </c>
      <c r="M916">
        <v>75.096965954627606</v>
      </c>
      <c r="N916">
        <v>3.1699189472665301</v>
      </c>
      <c r="O916">
        <v>6.3782355612434296</v>
      </c>
      <c r="P916">
        <v>83.146831997580506</v>
      </c>
      <c r="Q916">
        <v>-9.8414937731460001E-3</v>
      </c>
    </row>
    <row r="917" spans="1:17" hidden="1" x14ac:dyDescent="0.3">
      <c r="A917" t="s">
        <v>1985</v>
      </c>
      <c r="B917" t="s">
        <v>1986</v>
      </c>
      <c r="C917" t="str">
        <f>IFERROR(VLOOKUP(Table1[[#This Row],[Ticker]],[1]!Table1[[Symbol]:[Industry]],2,FALSE),"-")</f>
        <v>-</v>
      </c>
      <c r="D917" t="s">
        <v>54</v>
      </c>
      <c r="E917">
        <v>3498.1954443899999</v>
      </c>
      <c r="F917">
        <v>1407.15</v>
      </c>
      <c r="G917">
        <v>143.849578253526</v>
      </c>
      <c r="H917">
        <v>32.993349936710501</v>
      </c>
      <c r="I917">
        <v>75.108241195767604</v>
      </c>
      <c r="J917">
        <v>4.4037700371967698</v>
      </c>
      <c r="K917">
        <v>1280.2291408871999</v>
      </c>
      <c r="L917">
        <v>995.53762898644402</v>
      </c>
      <c r="M917">
        <v>47.450089104835101</v>
      </c>
      <c r="N917">
        <v>0.81666204681660404</v>
      </c>
      <c r="O917">
        <v>8.7304125359769706</v>
      </c>
      <c r="P917">
        <v>185.08863751477199</v>
      </c>
      <c r="Q917">
        <v>0.232003040593177</v>
      </c>
    </row>
    <row r="918" spans="1:17" x14ac:dyDescent="0.3">
      <c r="A918" t="s">
        <v>1987</v>
      </c>
      <c r="B918" t="s">
        <v>1988</v>
      </c>
      <c r="C918" t="str">
        <f>IFERROR(VLOOKUP(Table1[[#This Row],[Ticker]],[1]!Table1[[Symbol]:[Industry]],2,FALSE),"-")</f>
        <v>-</v>
      </c>
      <c r="D918" t="s">
        <v>206</v>
      </c>
      <c r="E918">
        <v>3495.2868557249999</v>
      </c>
      <c r="F918">
        <v>222.73</v>
      </c>
      <c r="G918">
        <v>-38.3389195908698</v>
      </c>
      <c r="H918">
        <v>-5.8154546412722299</v>
      </c>
      <c r="I918">
        <v>-21.039111698755299</v>
      </c>
      <c r="J918">
        <v>-6.0157264467798202</v>
      </c>
      <c r="K918">
        <v>225.13152152190301</v>
      </c>
      <c r="L918">
        <v>230.59019827210099</v>
      </c>
      <c r="M918">
        <v>46.527126909418101</v>
      </c>
      <c r="N918">
        <v>0.54831725359436401</v>
      </c>
      <c r="O918">
        <v>34.243254164234699</v>
      </c>
      <c r="P918">
        <v>16.887955917082099</v>
      </c>
      <c r="Q918">
        <v>1.2994796142043E-2</v>
      </c>
    </row>
    <row r="919" spans="1:17" x14ac:dyDescent="0.3">
      <c r="A919" t="s">
        <v>1989</v>
      </c>
      <c r="B919" t="s">
        <v>1990</v>
      </c>
      <c r="C919" t="str">
        <f>IFERROR(VLOOKUP(Table1[[#This Row],[Ticker]],[1]!Table1[[Symbol]:[Industry]],2,FALSE),"-")</f>
        <v>-</v>
      </c>
      <c r="D919" t="s">
        <v>510</v>
      </c>
      <c r="E919">
        <v>3485.7662</v>
      </c>
      <c r="F919">
        <v>805.25</v>
      </c>
      <c r="G919">
        <v>-1.23613368437516</v>
      </c>
      <c r="H919">
        <v>-7.3441865425582398</v>
      </c>
      <c r="I919">
        <v>-36.799757058479699</v>
      </c>
      <c r="J919">
        <v>-6.7397091997781198</v>
      </c>
      <c r="K919">
        <v>937.51567367197902</v>
      </c>
      <c r="L919">
        <v>970.71375676800994</v>
      </c>
      <c r="M919">
        <v>37.545138392559998</v>
      </c>
      <c r="N919">
        <v>0.759713623810788</v>
      </c>
      <c r="O919">
        <v>85.6504191244955</v>
      </c>
      <c r="P919">
        <v>31.426472988411899</v>
      </c>
      <c r="Q919">
        <v>0.15583749642520101</v>
      </c>
    </row>
    <row r="920" spans="1:17" hidden="1" x14ac:dyDescent="0.3">
      <c r="A920" t="s">
        <v>1991</v>
      </c>
      <c r="B920" t="s">
        <v>1992</v>
      </c>
      <c r="C920" t="str">
        <f>IFERROR(VLOOKUP(Table1[[#This Row],[Ticker]],[1]!Table1[[Symbol]:[Industry]],2,FALSE),"-")</f>
        <v>-</v>
      </c>
      <c r="D920" t="s">
        <v>21</v>
      </c>
      <c r="E920">
        <v>3479.6769599999998</v>
      </c>
      <c r="F920">
        <v>344</v>
      </c>
      <c r="G920">
        <v>-18.006208995265499</v>
      </c>
      <c r="H920">
        <v>3.81701656134801</v>
      </c>
      <c r="I920">
        <v>35.993227373626901</v>
      </c>
      <c r="J920">
        <v>5.1039217852195504</v>
      </c>
      <c r="K920">
        <v>294.34604162266101</v>
      </c>
      <c r="L920">
        <v>285.87323858413203</v>
      </c>
      <c r="M920">
        <v>76.581678640167993</v>
      </c>
      <c r="N920">
        <v>1.7230128405837299</v>
      </c>
      <c r="O920">
        <v>16.918604651162699</v>
      </c>
      <c r="P920">
        <v>63.848535365563201</v>
      </c>
      <c r="Q920">
        <v>0.13313897148133</v>
      </c>
    </row>
    <row r="921" spans="1:17" hidden="1" x14ac:dyDescent="0.3">
      <c r="A921" t="s">
        <v>1993</v>
      </c>
      <c r="B921" t="s">
        <v>1994</v>
      </c>
      <c r="C921" t="str">
        <f>IFERROR(VLOOKUP(Table1[[#This Row],[Ticker]],[1]!Table1[[Symbol]:[Industry]],2,FALSE),"-")</f>
        <v>-</v>
      </c>
      <c r="D921" t="s">
        <v>206</v>
      </c>
      <c r="E921">
        <v>3477.4061090999999</v>
      </c>
      <c r="F921">
        <v>510.2</v>
      </c>
      <c r="G921">
        <v>15.8854689675979</v>
      </c>
      <c r="H921">
        <v>-11.9370349936744</v>
      </c>
      <c r="I921">
        <v>4.1595031001902303</v>
      </c>
      <c r="J921">
        <v>-2.0790757361783099</v>
      </c>
      <c r="K921">
        <v>532.99417609822501</v>
      </c>
      <c r="L921">
        <v>480.16613242580001</v>
      </c>
      <c r="M921">
        <v>33.1637244296926</v>
      </c>
      <c r="N921">
        <v>0.33305202990061999</v>
      </c>
      <c r="O921">
        <v>19.551156409251199</v>
      </c>
      <c r="P921">
        <v>53.512862945689697</v>
      </c>
      <c r="Q921">
        <v>0.142146455315315</v>
      </c>
    </row>
    <row r="922" spans="1:17" hidden="1" x14ac:dyDescent="0.3">
      <c r="A922" t="s">
        <v>1995</v>
      </c>
      <c r="B922" t="s">
        <v>1996</v>
      </c>
      <c r="C922" t="str">
        <f>IFERROR(VLOOKUP(Table1[[#This Row],[Ticker]],[1]!Table1[[Symbol]:[Industry]],2,FALSE),"-")</f>
        <v>-</v>
      </c>
      <c r="D922" t="s">
        <v>166</v>
      </c>
      <c r="E922">
        <v>3469.5360000000001</v>
      </c>
      <c r="F922">
        <v>201.6</v>
      </c>
      <c r="G922">
        <v>3325.06711871077</v>
      </c>
      <c r="H922">
        <v>173.33774238636599</v>
      </c>
      <c r="I922">
        <v>538.33557843727397</v>
      </c>
      <c r="J922">
        <v>20.510971530977901</v>
      </c>
      <c r="K922">
        <v>103.114745922167</v>
      </c>
      <c r="L922">
        <v>57.506588930546798</v>
      </c>
      <c r="M922">
        <v>99.815723408751495</v>
      </c>
      <c r="N922">
        <v>1.4879356156124399</v>
      </c>
      <c r="O922">
        <v>0</v>
      </c>
      <c r="P922">
        <v>3689.4736842105199</v>
      </c>
      <c r="Q922">
        <v>0.26414052760462098</v>
      </c>
    </row>
    <row r="923" spans="1:17" hidden="1" x14ac:dyDescent="0.3">
      <c r="A923" t="s">
        <v>1997</v>
      </c>
      <c r="B923" t="s">
        <v>1998</v>
      </c>
      <c r="C923" t="str">
        <f>IFERROR(VLOOKUP(Table1[[#This Row],[Ticker]],[1]!Table1[[Symbol]:[Industry]],2,FALSE),"-")</f>
        <v>-</v>
      </c>
      <c r="D923" t="s">
        <v>57</v>
      </c>
      <c r="E923">
        <v>3454.2746315439999</v>
      </c>
      <c r="F923">
        <v>228.38</v>
      </c>
      <c r="G923">
        <v>52.415309264851501</v>
      </c>
      <c r="H923">
        <v>1.5706625719601199</v>
      </c>
      <c r="I923">
        <v>20.316910099865702</v>
      </c>
      <c r="J923">
        <v>-7.91223987267783</v>
      </c>
      <c r="K923">
        <v>229.75414917035701</v>
      </c>
      <c r="L923">
        <v>200.391572147294</v>
      </c>
      <c r="M923">
        <v>41.590568831437203</v>
      </c>
      <c r="N923">
        <v>0.566449280266351</v>
      </c>
      <c r="O923">
        <v>18.180225939224002</v>
      </c>
      <c r="P923">
        <v>81.182070606902002</v>
      </c>
      <c r="Q923">
        <v>0.11951753775034001</v>
      </c>
    </row>
    <row r="924" spans="1:17" x14ac:dyDescent="0.3">
      <c r="A924" t="s">
        <v>1999</v>
      </c>
      <c r="B924" t="s">
        <v>2000</v>
      </c>
      <c r="C924" t="str">
        <f>IFERROR(VLOOKUP(Table1[[#This Row],[Ticker]],[1]!Table1[[Symbol]:[Industry]],2,FALSE),"-")</f>
        <v>-</v>
      </c>
      <c r="D924" t="s">
        <v>127</v>
      </c>
      <c r="E924">
        <v>3451.7139313500002</v>
      </c>
      <c r="F924">
        <v>639.75</v>
      </c>
      <c r="G924">
        <v>45.4516772899551</v>
      </c>
      <c r="H924">
        <v>-13.6462838108369</v>
      </c>
      <c r="I924">
        <v>-1.77628619385149</v>
      </c>
      <c r="J924">
        <v>-3.8901243460216799</v>
      </c>
      <c r="K924">
        <v>684.11719867384897</v>
      </c>
      <c r="L924">
        <v>634.439333295849</v>
      </c>
      <c r="M924">
        <v>40.764056889434997</v>
      </c>
      <c r="N924">
        <v>0.49748752523322398</v>
      </c>
      <c r="O924">
        <v>37.5537319265337</v>
      </c>
      <c r="P924">
        <v>76.726519337016498</v>
      </c>
      <c r="Q924">
        <v>5.8597080914155997E-2</v>
      </c>
    </row>
    <row r="925" spans="1:17" x14ac:dyDescent="0.3">
      <c r="A925" t="s">
        <v>2001</v>
      </c>
      <c r="B925" t="s">
        <v>2002</v>
      </c>
      <c r="C925" t="str">
        <f>IFERROR(VLOOKUP(Table1[[#This Row],[Ticker]],[1]!Table1[[Symbol]:[Industry]],2,FALSE),"-")</f>
        <v>-</v>
      </c>
      <c r="D925" t="s">
        <v>1435</v>
      </c>
      <c r="E925">
        <v>3451.0338981360001</v>
      </c>
      <c r="F925">
        <v>128.88</v>
      </c>
      <c r="G925">
        <v>-54.725270427100803</v>
      </c>
      <c r="H925">
        <v>-2.5401784692503999</v>
      </c>
      <c r="I925">
        <v>-13.607484405726799</v>
      </c>
      <c r="J925">
        <v>-2.6054243848457102</v>
      </c>
      <c r="K925">
        <v>131.205926677208</v>
      </c>
      <c r="L925">
        <v>137.72556347206199</v>
      </c>
      <c r="M925">
        <v>37.844377524241096</v>
      </c>
      <c r="N925">
        <v>0.56520726603646598</v>
      </c>
      <c r="O925">
        <v>44.514276846679003</v>
      </c>
      <c r="P925">
        <v>23.389181426519801</v>
      </c>
      <c r="Q925">
        <v>-7.3425640070494E-2</v>
      </c>
    </row>
    <row r="926" spans="1:17" x14ac:dyDescent="0.3">
      <c r="A926" t="s">
        <v>2003</v>
      </c>
      <c r="B926" t="s">
        <v>2004</v>
      </c>
      <c r="C926" t="str">
        <f>IFERROR(VLOOKUP(Table1[[#This Row],[Ticker]],[1]!Table1[[Symbol]:[Industry]],2,FALSE),"-")</f>
        <v>-</v>
      </c>
      <c r="D926" t="s">
        <v>54</v>
      </c>
      <c r="E926">
        <v>3440.2398905999999</v>
      </c>
      <c r="F926">
        <v>373.2</v>
      </c>
      <c r="G926">
        <v>-17.384151580700401</v>
      </c>
      <c r="H926">
        <v>12.9967305040824</v>
      </c>
      <c r="I926">
        <v>-3.3696109845662798</v>
      </c>
      <c r="J926">
        <v>-0.59826905998150703</v>
      </c>
      <c r="K926">
        <v>348.00899350992802</v>
      </c>
      <c r="L926">
        <v>342.04046856474798</v>
      </c>
      <c r="M926">
        <v>60.0077471360852</v>
      </c>
      <c r="N926">
        <v>1.17299722945964</v>
      </c>
      <c r="O926">
        <v>11.2004287245444</v>
      </c>
      <c r="P926">
        <v>30.216329378925298</v>
      </c>
      <c r="Q926">
        <v>-7.5156341432038004E-2</v>
      </c>
    </row>
    <row r="927" spans="1:17" x14ac:dyDescent="0.3">
      <c r="A927" t="s">
        <v>2005</v>
      </c>
      <c r="B927" t="s">
        <v>2006</v>
      </c>
      <c r="C927" t="str">
        <f>IFERROR(VLOOKUP(Table1[[#This Row],[Ticker]],[1]!Table1[[Symbol]:[Industry]],2,FALSE),"-")</f>
        <v>-</v>
      </c>
      <c r="D927" t="s">
        <v>1599</v>
      </c>
      <c r="E927">
        <v>3438.6665643809902</v>
      </c>
      <c r="F927">
        <v>152.01</v>
      </c>
      <c r="G927">
        <v>-24.555061254519199</v>
      </c>
      <c r="H927">
        <v>-11.7139831501819</v>
      </c>
      <c r="I927">
        <v>-7.5914384958735202</v>
      </c>
      <c r="J927">
        <v>-4.4379270310057102</v>
      </c>
      <c r="K927">
        <v>156.441340599684</v>
      </c>
      <c r="L927">
        <v>151.100807825955</v>
      </c>
      <c r="M927">
        <v>34.813452996939603</v>
      </c>
      <c r="N927">
        <v>0.60763332397579295</v>
      </c>
      <c r="O927">
        <v>17.814617459377601</v>
      </c>
      <c r="P927">
        <v>17.837209302325501</v>
      </c>
      <c r="Q927">
        <v>3.1264452608760998E-2</v>
      </c>
    </row>
    <row r="928" spans="1:17" hidden="1" x14ac:dyDescent="0.3">
      <c r="A928" t="s">
        <v>2007</v>
      </c>
      <c r="B928" t="s">
        <v>2008</v>
      </c>
      <c r="C928" t="str">
        <f>IFERROR(VLOOKUP(Table1[[#This Row],[Ticker]],[1]!Table1[[Symbol]:[Industry]],2,FALSE),"-")</f>
        <v>-</v>
      </c>
      <c r="D928" t="s">
        <v>545</v>
      </c>
      <c r="E928">
        <v>3433.2544383499999</v>
      </c>
      <c r="F928">
        <v>325.75</v>
      </c>
      <c r="G928">
        <v>-54.743275721063803</v>
      </c>
      <c r="H928">
        <v>2.4039559973165701</v>
      </c>
      <c r="I928">
        <v>12.5900937155115</v>
      </c>
      <c r="J928">
        <v>3.9992696427325098</v>
      </c>
      <c r="K928">
        <v>306.33711179040603</v>
      </c>
      <c r="M928">
        <v>75.081644696778795</v>
      </c>
      <c r="N928">
        <v>1.12841564970943</v>
      </c>
      <c r="O928">
        <v>57.912509593246298</v>
      </c>
      <c r="P928">
        <v>32.364892320194997</v>
      </c>
    </row>
    <row r="929" spans="1:17" hidden="1" x14ac:dyDescent="0.3">
      <c r="A929" t="s">
        <v>2009</v>
      </c>
      <c r="B929" t="s">
        <v>2010</v>
      </c>
      <c r="C929" t="str">
        <f>IFERROR(VLOOKUP(Table1[[#This Row],[Ticker]],[1]!Table1[[Symbol]:[Industry]],2,FALSE),"-")</f>
        <v>-</v>
      </c>
      <c r="D929" t="s">
        <v>438</v>
      </c>
      <c r="E929">
        <v>3417.6100660000002</v>
      </c>
      <c r="F929">
        <v>194.06</v>
      </c>
      <c r="G929">
        <v>123.897909193456</v>
      </c>
      <c r="H929">
        <v>20.139227315146002</v>
      </c>
      <c r="I929">
        <v>45.591790744200303</v>
      </c>
      <c r="J929">
        <v>1.09179139704239</v>
      </c>
      <c r="K929">
        <v>168.348031614109</v>
      </c>
      <c r="L929">
        <v>138.45426285611799</v>
      </c>
      <c r="M929">
        <v>65.059116283981098</v>
      </c>
      <c r="N929">
        <v>0.78080841065820505</v>
      </c>
      <c r="O929">
        <v>2.2364217252396101</v>
      </c>
      <c r="P929">
        <v>153.342036553524</v>
      </c>
      <c r="Q929">
        <v>0.115558029962384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Row],[Ticker]],[1]!Table1[[Symbol]:[Industry]],2,FALSE),"-")</f>
        <v>-</v>
      </c>
      <c r="D930" t="s">
        <v>211</v>
      </c>
      <c r="E930">
        <v>3417.3697458000001</v>
      </c>
      <c r="F930">
        <v>191.28</v>
      </c>
      <c r="G930">
        <v>54.751041529892099</v>
      </c>
      <c r="H930">
        <v>23.384756698660802</v>
      </c>
      <c r="I930">
        <v>40.278089909731001</v>
      </c>
      <c r="J930">
        <v>8.7346684708025997</v>
      </c>
      <c r="K930">
        <v>167.68693779966799</v>
      </c>
      <c r="L930">
        <v>142.35163533263</v>
      </c>
      <c r="M930">
        <v>61.600679669131402</v>
      </c>
      <c r="N930">
        <v>1.2629825722769501</v>
      </c>
      <c r="O930">
        <v>7.0681723128398204</v>
      </c>
      <c r="P930">
        <v>89.950347567030704</v>
      </c>
      <c r="Q930">
        <v>0.158070150500907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Row],[Ticker]],[1]!Table1[[Symbol]:[Industry]],2,FALSE),"-")</f>
        <v>-</v>
      </c>
      <c r="D931" t="s">
        <v>211</v>
      </c>
      <c r="E931">
        <v>3409.2960931500002</v>
      </c>
      <c r="F931">
        <v>247.15</v>
      </c>
      <c r="G931">
        <v>263.14649940727202</v>
      </c>
      <c r="H931">
        <v>-20.174647606286999</v>
      </c>
      <c r="I931">
        <v>149.53594159920701</v>
      </c>
      <c r="J931">
        <v>-4.0452977320256398</v>
      </c>
      <c r="K931">
        <v>238.58422075880301</v>
      </c>
      <c r="L931">
        <v>159.44710703345999</v>
      </c>
      <c r="M931">
        <v>37.903314281181999</v>
      </c>
      <c r="N931">
        <v>0.26805714426910499</v>
      </c>
      <c r="O931">
        <v>24.6206757030143</v>
      </c>
      <c r="P931">
        <v>348.54809437386501</v>
      </c>
      <c r="Q931">
        <v>0.15679827251335299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Row],[Ticker]],[1]!Table1[[Symbol]:[Industry]],2,FALSE),"-")</f>
        <v>-</v>
      </c>
      <c r="D932" t="s">
        <v>276</v>
      </c>
      <c r="E932">
        <v>3397.6562624399999</v>
      </c>
      <c r="F932">
        <v>328.35</v>
      </c>
      <c r="G932">
        <v>29.5558283618575</v>
      </c>
      <c r="H932">
        <v>-21.6609791212882</v>
      </c>
      <c r="I932">
        <v>68.090713784727498</v>
      </c>
      <c r="J932">
        <v>-5.2224461638443698</v>
      </c>
      <c r="K932">
        <v>354.95845524919099</v>
      </c>
      <c r="L932">
        <v>289.13156539384403</v>
      </c>
      <c r="M932">
        <v>32.492878395404801</v>
      </c>
      <c r="N932">
        <v>0.45489123915434498</v>
      </c>
      <c r="O932">
        <v>39.637581848637097</v>
      </c>
      <c r="P932">
        <v>105.21875</v>
      </c>
      <c r="Q932">
        <v>0.21906191757936699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Row],[Ticker]],[1]!Table1[[Symbol]:[Industry]],2,FALSE),"-")</f>
        <v>-</v>
      </c>
      <c r="D933" t="s">
        <v>51</v>
      </c>
      <c r="E933">
        <v>3395.2051157400001</v>
      </c>
      <c r="F933">
        <v>542.70000000000005</v>
      </c>
      <c r="G933">
        <v>17.886857025248698</v>
      </c>
      <c r="H933">
        <v>9.7970224546687401</v>
      </c>
      <c r="I933">
        <v>20.512626564696099</v>
      </c>
      <c r="J933">
        <v>4.1717411834967102</v>
      </c>
      <c r="K933">
        <v>516.94105569314695</v>
      </c>
      <c r="L933">
        <v>470.17343463289302</v>
      </c>
      <c r="M933">
        <v>70.179435121843198</v>
      </c>
      <c r="N933">
        <v>0.58425957806495898</v>
      </c>
      <c r="O933">
        <v>6.9836005159388197</v>
      </c>
      <c r="P933">
        <v>54.5933627688363</v>
      </c>
      <c r="Q933">
        <v>5.4769280164690001E-2</v>
      </c>
    </row>
    <row r="934" spans="1:17" x14ac:dyDescent="0.3">
      <c r="A934" t="s">
        <v>2019</v>
      </c>
      <c r="B934" t="s">
        <v>2020</v>
      </c>
      <c r="C934" t="str">
        <f>IFERROR(VLOOKUP(Table1[[#This Row],[Ticker]],[1]!Table1[[Symbol]:[Industry]],2,FALSE),"-")</f>
        <v>-</v>
      </c>
      <c r="D934" t="s">
        <v>412</v>
      </c>
      <c r="E934">
        <v>3392.13005428</v>
      </c>
      <c r="F934">
        <v>470.8</v>
      </c>
      <c r="G934">
        <v>-11.7226494907644</v>
      </c>
      <c r="H934">
        <v>-7.7845319751920199</v>
      </c>
      <c r="I934">
        <v>1.6942851946481301</v>
      </c>
      <c r="J934">
        <v>-3.5710294164428298</v>
      </c>
      <c r="K934">
        <v>488.86699923070898</v>
      </c>
      <c r="L934">
        <v>456.64588454136799</v>
      </c>
      <c r="M934">
        <v>38.607043560527302</v>
      </c>
      <c r="N934">
        <v>0.41202866140432698</v>
      </c>
      <c r="O934">
        <v>17.8207306711979</v>
      </c>
      <c r="P934">
        <v>35.267921275678702</v>
      </c>
      <c r="Q934">
        <v>-8.8977803582936998E-2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Row],[Ticker]],[1]!Table1[[Symbol]:[Industry]],2,FALSE),"-")</f>
        <v>-</v>
      </c>
      <c r="D935" t="s">
        <v>364</v>
      </c>
      <c r="E935">
        <v>3391.4565400000001</v>
      </c>
      <c r="F935">
        <v>13216.9</v>
      </c>
      <c r="G935">
        <v>-43.524202801259598</v>
      </c>
      <c r="H935">
        <v>28.184245343360999</v>
      </c>
      <c r="I935">
        <v>-10.6825037812568</v>
      </c>
      <c r="J935">
        <v>-4.6192076371223196</v>
      </c>
      <c r="K935">
        <v>12088.2775870847</v>
      </c>
      <c r="L935">
        <v>12173.863188293501</v>
      </c>
      <c r="M935">
        <v>47.158241643966797</v>
      </c>
      <c r="N935">
        <v>0.50463863861290603</v>
      </c>
      <c r="O935">
        <v>32.9801239322382</v>
      </c>
      <c r="P935">
        <v>45.240659340659299</v>
      </c>
      <c r="Q935">
        <v>-5.1479336241091002E-2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Row],[Ticker]],[1]!Table1[[Symbol]:[Industry]],2,FALSE),"-")</f>
        <v>-</v>
      </c>
      <c r="D936" t="s">
        <v>46</v>
      </c>
      <c r="E936">
        <v>3390.0840030099998</v>
      </c>
      <c r="F936">
        <v>400.7</v>
      </c>
      <c r="G936">
        <v>56.525033143739599</v>
      </c>
      <c r="H936">
        <v>10.154213566447099</v>
      </c>
      <c r="I936">
        <v>52.389251700200298</v>
      </c>
      <c r="J936">
        <v>3.1285706354482801</v>
      </c>
      <c r="K936">
        <v>348.658684988358</v>
      </c>
      <c r="L936">
        <v>296.06948861030799</v>
      </c>
      <c r="M936">
        <v>77.998069124794696</v>
      </c>
      <c r="N936">
        <v>1.02513982677813</v>
      </c>
      <c r="O936">
        <v>1.0481657100074699</v>
      </c>
      <c r="P936">
        <v>113.934863854778</v>
      </c>
      <c r="Q936">
        <v>8.7259885682375998E-2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Row],[Ticker]],[1]!Table1[[Symbol]:[Industry]],2,FALSE),"-")</f>
        <v>-</v>
      </c>
      <c r="D937" t="s">
        <v>400</v>
      </c>
      <c r="E937">
        <v>3378.25217475</v>
      </c>
      <c r="F937">
        <v>4411.95</v>
      </c>
      <c r="G937">
        <v>21.467857687314002</v>
      </c>
      <c r="H937">
        <v>-1.00133995283918</v>
      </c>
      <c r="I937">
        <v>-5.3982275844262304</v>
      </c>
      <c r="J937">
        <v>-4.0788522165965002</v>
      </c>
      <c r="K937">
        <v>4432.3018901361602</v>
      </c>
      <c r="L937">
        <v>4192.4912218793597</v>
      </c>
      <c r="M937">
        <v>36.3521993499931</v>
      </c>
      <c r="N937">
        <v>0.41997000479414098</v>
      </c>
      <c r="O937">
        <v>15.527147859789901</v>
      </c>
      <c r="P937">
        <v>51.402686982035199</v>
      </c>
      <c r="Q937">
        <v>7.2876343377720004E-2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Row],[Ticker]],[1]!Table1[[Symbol]:[Industry]],2,FALSE),"-")</f>
        <v>-</v>
      </c>
      <c r="D938" t="s">
        <v>276</v>
      </c>
      <c r="E938">
        <v>3363.4497419999998</v>
      </c>
      <c r="F938">
        <v>328.5</v>
      </c>
      <c r="G938">
        <v>27.892097881879501</v>
      </c>
      <c r="H938">
        <v>-6.3027586309807901</v>
      </c>
      <c r="I938">
        <v>29.467658694991599</v>
      </c>
      <c r="J938">
        <v>-2.8164194474728101</v>
      </c>
      <c r="K938">
        <v>322.57428046870001</v>
      </c>
      <c r="L938">
        <v>277.33121566629802</v>
      </c>
      <c r="M938">
        <v>45.054825325809901</v>
      </c>
      <c r="N938">
        <v>0.378464719334415</v>
      </c>
      <c r="O938">
        <v>10.4566210045662</v>
      </c>
      <c r="P938">
        <v>74.131990458521003</v>
      </c>
      <c r="Q938">
        <v>3.2102517664659999E-3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Row],[Ticker]],[1]!Table1[[Symbol]:[Industry]],2,FALSE),"-")</f>
        <v>-</v>
      </c>
      <c r="D939" t="s">
        <v>206</v>
      </c>
      <c r="E939">
        <v>3348.8601009499998</v>
      </c>
      <c r="F939">
        <v>2345.5</v>
      </c>
      <c r="G939">
        <v>87.507065845460104</v>
      </c>
      <c r="H939">
        <v>35.632850266888703</v>
      </c>
      <c r="I939">
        <v>94.874904548787896</v>
      </c>
      <c r="J939">
        <v>10.689847689229</v>
      </c>
      <c r="K939">
        <v>1853.3527462281299</v>
      </c>
      <c r="L939">
        <v>1455.5848092814799</v>
      </c>
      <c r="M939">
        <v>72.316532279286903</v>
      </c>
      <c r="N939">
        <v>1.2181506826705699</v>
      </c>
      <c r="O939">
        <v>4.8262630569174902</v>
      </c>
      <c r="P939">
        <v>129.928438388393</v>
      </c>
      <c r="Q939">
        <v>0.152269663538771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Row],[Ticker]],[1]!Table1[[Symbol]:[Industry]],2,FALSE),"-")</f>
        <v>-</v>
      </c>
      <c r="D940" t="s">
        <v>24</v>
      </c>
      <c r="E940">
        <v>3340.22208228</v>
      </c>
      <c r="F940">
        <v>401.4</v>
      </c>
      <c r="G940">
        <v>-10.555478565395299</v>
      </c>
      <c r="H940">
        <v>7.4787256526179897</v>
      </c>
      <c r="I940">
        <v>17.250168959371301</v>
      </c>
      <c r="J940">
        <v>-7.8987616634911202</v>
      </c>
      <c r="K940">
        <v>364.683217721772</v>
      </c>
      <c r="L940">
        <v>317.27696514104599</v>
      </c>
      <c r="M940">
        <v>47.2971262764882</v>
      </c>
      <c r="N940">
        <v>0.78498282956799403</v>
      </c>
      <c r="O940">
        <v>16.342800199302399</v>
      </c>
      <c r="P940">
        <v>60.946271050521197</v>
      </c>
      <c r="Q940">
        <v>-3.5589354449601998E-2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Row],[Ticker]],[1]!Table1[[Symbol]:[Industry]],2,FALSE),"-")</f>
        <v>-</v>
      </c>
      <c r="D941" t="s">
        <v>2035</v>
      </c>
      <c r="E941">
        <v>3336.6209638649998</v>
      </c>
      <c r="F941">
        <v>752.15</v>
      </c>
      <c r="G941">
        <v>97.870321200687997</v>
      </c>
      <c r="H941">
        <v>-3.6082363964194402</v>
      </c>
      <c r="I941">
        <v>139.409138651711</v>
      </c>
      <c r="J941">
        <v>-4.9388427670792403</v>
      </c>
      <c r="K941">
        <v>696.93561747905903</v>
      </c>
      <c r="M941">
        <v>38.631387957152903</v>
      </c>
      <c r="N941">
        <v>0.43508188543508403</v>
      </c>
      <c r="O941">
        <v>12.6105165193113</v>
      </c>
      <c r="P941">
        <v>194.03831118060901</v>
      </c>
    </row>
    <row r="942" spans="1:17" hidden="1" x14ac:dyDescent="0.3">
      <c r="A942" t="s">
        <v>2036</v>
      </c>
      <c r="B942" t="s">
        <v>2037</v>
      </c>
      <c r="C942" t="str">
        <f>IFERROR(VLOOKUP(Table1[[#This Row],[Ticker]],[1]!Table1[[Symbol]:[Industry]],2,FALSE),"-")</f>
        <v>-</v>
      </c>
      <c r="D942" t="s">
        <v>54</v>
      </c>
      <c r="E942">
        <v>3315.5927932680002</v>
      </c>
      <c r="F942">
        <v>152.04</v>
      </c>
      <c r="G942">
        <v>82.433811793530396</v>
      </c>
      <c r="H942">
        <v>15.3449046077807</v>
      </c>
      <c r="I942">
        <v>33.870432905112303</v>
      </c>
      <c r="J942">
        <v>2.9063963916220801</v>
      </c>
      <c r="K942">
        <v>137.653177668128</v>
      </c>
      <c r="L942">
        <v>112.446623648255</v>
      </c>
      <c r="M942">
        <v>58.458752403572603</v>
      </c>
      <c r="N942">
        <v>0.67498752069078904</v>
      </c>
      <c r="O942">
        <v>5.8931860036832404</v>
      </c>
      <c r="P942">
        <v>150.271604938271</v>
      </c>
      <c r="Q942">
        <v>6.5256387925032994E-2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Row],[Ticker]],[1]!Table1[[Symbol]:[Industry]],2,FALSE),"-")</f>
        <v>-</v>
      </c>
      <c r="D943" t="s">
        <v>54</v>
      </c>
      <c r="E943">
        <v>3314.3904475999998</v>
      </c>
      <c r="F943">
        <v>771.25</v>
      </c>
      <c r="G943">
        <v>107.61678478908399</v>
      </c>
      <c r="H943">
        <v>13.911703469689</v>
      </c>
      <c r="I943">
        <v>99.265246421412996</v>
      </c>
      <c r="J943">
        <v>-2.4074810973580001</v>
      </c>
      <c r="K943">
        <v>654.10075406882595</v>
      </c>
      <c r="L943">
        <v>504.81897409026499</v>
      </c>
      <c r="M943">
        <v>66.695490430143707</v>
      </c>
      <c r="N943">
        <v>0.42054600884304699</v>
      </c>
      <c r="O943">
        <v>5.5429497568881603</v>
      </c>
      <c r="P943">
        <v>192.64035426098999</v>
      </c>
      <c r="Q943">
        <v>-4.4821188047177003E-2</v>
      </c>
    </row>
    <row r="944" spans="1:17" x14ac:dyDescent="0.3">
      <c r="A944" t="s">
        <v>2040</v>
      </c>
      <c r="B944" t="s">
        <v>2041</v>
      </c>
      <c r="C944" t="str">
        <f>IFERROR(VLOOKUP(Table1[[#This Row],[Ticker]],[1]!Table1[[Symbol]:[Industry]],2,FALSE),"-")</f>
        <v>-</v>
      </c>
      <c r="D944" t="s">
        <v>127</v>
      </c>
      <c r="E944">
        <v>3311.9534789999998</v>
      </c>
      <c r="F944">
        <v>574.95000000000005</v>
      </c>
      <c r="G944">
        <v>-15.681897085547201</v>
      </c>
      <c r="H944">
        <v>-2.4417470562581101</v>
      </c>
      <c r="I944">
        <v>-3.3568563758102501</v>
      </c>
      <c r="J944">
        <v>-5.38865617708041</v>
      </c>
      <c r="K944">
        <v>583.49870513797305</v>
      </c>
      <c r="L944">
        <v>566.10470071434804</v>
      </c>
      <c r="M944">
        <v>52.4010224403848</v>
      </c>
      <c r="N944">
        <v>0.50714307752886201</v>
      </c>
      <c r="O944">
        <v>20.349595617010099</v>
      </c>
      <c r="P944">
        <v>24.989130434782599</v>
      </c>
      <c r="Q944">
        <v>0.132556171117067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Row],[Ticker]],[1]!Table1[[Symbol]:[Industry]],2,FALSE),"-")</f>
        <v>-</v>
      </c>
      <c r="D945" t="s">
        <v>144</v>
      </c>
      <c r="E945">
        <v>3310.2162165350001</v>
      </c>
      <c r="F945">
        <v>726.65</v>
      </c>
      <c r="G945">
        <v>89.534970197375998</v>
      </c>
      <c r="H945">
        <v>-2.2528224792732199</v>
      </c>
      <c r="I945">
        <v>18.894482968439</v>
      </c>
      <c r="J945">
        <v>-5.5010575937600796</v>
      </c>
      <c r="K945">
        <v>720.70437209161196</v>
      </c>
      <c r="L945">
        <v>623.12052579503495</v>
      </c>
      <c r="M945">
        <v>44.223874613952397</v>
      </c>
      <c r="N945">
        <v>0.90466960446664002</v>
      </c>
      <c r="O945">
        <v>13.672331934218599</v>
      </c>
      <c r="P945">
        <v>135.161812297734</v>
      </c>
      <c r="Q945">
        <v>0.17415260696727899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Row],[Ticker]],[1]!Table1[[Symbol]:[Industry]],2,FALSE),"-")</f>
        <v>-</v>
      </c>
      <c r="D946" t="s">
        <v>237</v>
      </c>
      <c r="E946">
        <v>3304.2114043259999</v>
      </c>
      <c r="F946">
        <v>2.58</v>
      </c>
      <c r="G946">
        <v>118.72660990451</v>
      </c>
      <c r="H946">
        <v>-10.7309902392425</v>
      </c>
      <c r="I946">
        <v>33.758975221602299</v>
      </c>
      <c r="J946">
        <v>-0.19737182842520501</v>
      </c>
      <c r="K946">
        <v>2.6698452769822598</v>
      </c>
      <c r="L946">
        <v>2.1393913217971599</v>
      </c>
      <c r="M946">
        <v>47.766831250348297</v>
      </c>
      <c r="N946">
        <v>0.48628374551157799</v>
      </c>
      <c r="O946">
        <v>67.829457364340996</v>
      </c>
      <c r="P946">
        <v>203.529411764705</v>
      </c>
      <c r="Q946">
        <v>5.2680715526167002E-2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Row],[Ticker]],[1]!Table1[[Symbol]:[Industry]],2,FALSE),"-")</f>
        <v>-</v>
      </c>
      <c r="D947" t="s">
        <v>522</v>
      </c>
      <c r="E947">
        <v>3285.1007156999999</v>
      </c>
      <c r="F947">
        <v>451.95</v>
      </c>
      <c r="G947">
        <v>-11.2217946622343</v>
      </c>
      <c r="H947">
        <v>-5.3813676654893703</v>
      </c>
      <c r="I947">
        <v>19.022711485338501</v>
      </c>
      <c r="J947">
        <v>-6.2469016259356103</v>
      </c>
      <c r="K947">
        <v>430.14763651561702</v>
      </c>
      <c r="L947">
        <v>379.31397526400298</v>
      </c>
      <c r="M947">
        <v>47.449544877664003</v>
      </c>
      <c r="N947">
        <v>0.35972501348768199</v>
      </c>
      <c r="O947">
        <v>11.738024117712101</v>
      </c>
      <c r="P947">
        <v>53.1774275546517</v>
      </c>
      <c r="Q947">
        <v>3.8656600792250002E-3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Row],[Ticker]],[1]!Table1[[Symbol]:[Industry]],2,FALSE),"-")</f>
        <v>-</v>
      </c>
      <c r="D948" t="s">
        <v>466</v>
      </c>
      <c r="E948">
        <v>3270.1374999999998</v>
      </c>
      <c r="F948">
        <v>491.75</v>
      </c>
      <c r="G948">
        <v>130.13650719675999</v>
      </c>
      <c r="H948">
        <v>89.968061592273202</v>
      </c>
      <c r="I948">
        <v>124.58137278527801</v>
      </c>
      <c r="J948">
        <v>8.4579974928319697</v>
      </c>
      <c r="K948">
        <v>326.85190631234002</v>
      </c>
      <c r="L948">
        <v>248.526871250612</v>
      </c>
      <c r="M948">
        <v>80.501305453252598</v>
      </c>
      <c r="N948">
        <v>0.97702892547383502</v>
      </c>
      <c r="O948">
        <v>2.65378749364515</v>
      </c>
      <c r="P948">
        <v>177.824858757062</v>
      </c>
      <c r="Q948">
        <v>0.105683976438029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Row],[Ticker]],[1]!Table1[[Symbol]:[Industry]],2,FALSE),"-")</f>
        <v>-</v>
      </c>
      <c r="D949" t="s">
        <v>78</v>
      </c>
      <c r="E949">
        <v>3265.8063400000001</v>
      </c>
      <c r="F949">
        <v>1053.3499999999999</v>
      </c>
      <c r="G949">
        <v>87.872089616027793</v>
      </c>
      <c r="H949">
        <v>22.555612478169198</v>
      </c>
      <c r="I949">
        <v>126.711508311515</v>
      </c>
      <c r="J949">
        <v>1.4072274392364801</v>
      </c>
      <c r="K949">
        <v>848.17194882097704</v>
      </c>
      <c r="L949">
        <v>644.53550482181504</v>
      </c>
      <c r="M949">
        <v>80.573611346900506</v>
      </c>
      <c r="N949">
        <v>1.42931387193287</v>
      </c>
      <c r="O949">
        <v>4.3053116248160599</v>
      </c>
      <c r="P949">
        <v>150.11278641813999</v>
      </c>
      <c r="Q949">
        <v>7.4728186271559999E-2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Row],[Ticker]],[1]!Table1[[Symbol]:[Industry]],2,FALSE),"-")</f>
        <v>-</v>
      </c>
      <c r="D950" t="s">
        <v>144</v>
      </c>
      <c r="E950">
        <v>3256.5027425150001</v>
      </c>
      <c r="F950">
        <v>323.95</v>
      </c>
      <c r="G950">
        <v>31.578158747248601</v>
      </c>
      <c r="H950">
        <v>-19.184239915297901</v>
      </c>
      <c r="I950">
        <v>-3.0309350047833301</v>
      </c>
      <c r="J950">
        <v>-3.12697156750535</v>
      </c>
      <c r="K950">
        <v>359.08578715226099</v>
      </c>
      <c r="L950">
        <v>333.26465356734201</v>
      </c>
      <c r="M950">
        <v>36.226697402781902</v>
      </c>
      <c r="N950">
        <v>0.71700236722836597</v>
      </c>
      <c r="O950">
        <v>44.775428306837398</v>
      </c>
      <c r="P950">
        <v>65.915492957746395</v>
      </c>
      <c r="Q950">
        <v>5.1508626786948002E-2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Row],[Ticker]],[1]!Table1[[Symbol]:[Industry]],2,FALSE),"-")</f>
        <v>-</v>
      </c>
      <c r="D951" t="s">
        <v>121</v>
      </c>
      <c r="E951">
        <v>3250.4445434499999</v>
      </c>
      <c r="F951">
        <v>4522.1499999999996</v>
      </c>
      <c r="G951">
        <v>51.281335109923397</v>
      </c>
      <c r="H951">
        <v>-1.8609962048886299</v>
      </c>
      <c r="I951">
        <v>17.9796032107892</v>
      </c>
      <c r="J951">
        <v>0.79673336110206605</v>
      </c>
      <c r="K951">
        <v>4218.1641408656496</v>
      </c>
      <c r="L951">
        <v>3844.8131769967399</v>
      </c>
      <c r="M951">
        <v>76.419757010933495</v>
      </c>
      <c r="N951">
        <v>0.96885385837551297</v>
      </c>
      <c r="O951">
        <v>13.729089039505499</v>
      </c>
      <c r="P951">
        <v>111.98903056441</v>
      </c>
      <c r="Q951">
        <v>0.149640022569557</v>
      </c>
    </row>
    <row r="952" spans="1:17" x14ac:dyDescent="0.3">
      <c r="A952" t="s">
        <v>2056</v>
      </c>
      <c r="B952" t="s">
        <v>2057</v>
      </c>
      <c r="C952" t="str">
        <f>IFERROR(VLOOKUP(Table1[[#This Row],[Ticker]],[1]!Table1[[Symbol]:[Industry]],2,FALSE),"-")</f>
        <v>-</v>
      </c>
      <c r="D952" t="s">
        <v>364</v>
      </c>
      <c r="E952">
        <v>3224.0277169599999</v>
      </c>
      <c r="F952">
        <v>2288.6</v>
      </c>
      <c r="G952">
        <v>-10.8239319324055</v>
      </c>
      <c r="H952">
        <v>-5.7364588810811297</v>
      </c>
      <c r="I952">
        <v>19.6016223110102</v>
      </c>
      <c r="J952">
        <v>-7.8310848511533004</v>
      </c>
      <c r="K952">
        <v>2175.3013825286798</v>
      </c>
      <c r="L952">
        <v>1968.9644139474201</v>
      </c>
      <c r="M952">
        <v>43.009175580384102</v>
      </c>
      <c r="N952">
        <v>0.78238107362149301</v>
      </c>
      <c r="O952">
        <v>11.8565935506423</v>
      </c>
      <c r="P952">
        <v>49.4839973873285</v>
      </c>
      <c r="Q952">
        <v>-6.0063795764135001E-2</v>
      </c>
    </row>
    <row r="953" spans="1:17" x14ac:dyDescent="0.3">
      <c r="A953" t="s">
        <v>2058</v>
      </c>
      <c r="B953" t="s">
        <v>2059</v>
      </c>
      <c r="C953" t="str">
        <f>IFERROR(VLOOKUP(Table1[[#This Row],[Ticker]],[1]!Table1[[Symbol]:[Industry]],2,FALSE),"-")</f>
        <v>-</v>
      </c>
      <c r="D953" t="s">
        <v>65</v>
      </c>
      <c r="E953">
        <v>3192.3529964599902</v>
      </c>
      <c r="F953">
        <v>241.4</v>
      </c>
      <c r="G953">
        <v>23.511077307431599</v>
      </c>
      <c r="H953">
        <v>-19.0618309736772</v>
      </c>
      <c r="I953">
        <v>26.394227407768302</v>
      </c>
      <c r="J953">
        <v>-8.0832752245326809</v>
      </c>
      <c r="K953">
        <v>245.721299577644</v>
      </c>
      <c r="L953">
        <v>211.16776322452901</v>
      </c>
      <c r="M953">
        <v>36.889200916244199</v>
      </c>
      <c r="N953">
        <v>0.35378953818248798</v>
      </c>
      <c r="O953">
        <v>21.603148301574102</v>
      </c>
      <c r="P953">
        <v>56.043956043956001</v>
      </c>
      <c r="Q953">
        <v>2.1638725780764E-2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Row],[Ticker]],[1]!Table1[[Symbol]:[Industry]],2,FALSE),"-")</f>
        <v>-</v>
      </c>
      <c r="D954" t="s">
        <v>364</v>
      </c>
      <c r="E954">
        <v>3187.6922089250002</v>
      </c>
      <c r="F954">
        <v>290.14999999999998</v>
      </c>
      <c r="G954">
        <v>-3.8862757249216999</v>
      </c>
      <c r="H954">
        <v>11.6416752955621</v>
      </c>
      <c r="I954">
        <v>36.085242502708297</v>
      </c>
      <c r="J954">
        <v>-4.7555209078702303</v>
      </c>
      <c r="K954">
        <v>244.56709983313601</v>
      </c>
      <c r="L954">
        <v>221.99890474112601</v>
      </c>
      <c r="M954">
        <v>76.082926751710502</v>
      </c>
      <c r="N954">
        <v>2.08948141400777</v>
      </c>
      <c r="O954">
        <v>3.94623470618646</v>
      </c>
      <c r="P954">
        <v>62.094972067039002</v>
      </c>
      <c r="Q954">
        <v>4.0746773434773002E-2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Row],[Ticker]],[1]!Table1[[Symbol]:[Industry]],2,FALSE),"-")</f>
        <v>-</v>
      </c>
      <c r="D955" t="s">
        <v>1411</v>
      </c>
      <c r="E955">
        <v>3181.04884128</v>
      </c>
      <c r="F955">
        <v>216.2</v>
      </c>
      <c r="K955">
        <v>198.53034696656701</v>
      </c>
      <c r="L955">
        <v>172.215069946667</v>
      </c>
      <c r="M955">
        <v>81.1750791682543</v>
      </c>
      <c r="N955">
        <v>1</v>
      </c>
      <c r="Q955">
        <v>0.14788253940821999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Row],[Ticker]],[1]!Table1[[Symbol]:[Industry]],2,FALSE),"-")</f>
        <v>-</v>
      </c>
      <c r="D956" t="s">
        <v>21</v>
      </c>
      <c r="E956">
        <v>3162.60811638</v>
      </c>
      <c r="F956">
        <v>797.95</v>
      </c>
      <c r="G956">
        <v>107.18693901047401</v>
      </c>
      <c r="H956">
        <v>10.6052721759619</v>
      </c>
      <c r="I956">
        <v>28.796034930327799</v>
      </c>
      <c r="J956">
        <v>-7.0222996534739597</v>
      </c>
      <c r="K956">
        <v>716.67701239994699</v>
      </c>
      <c r="L956">
        <v>586.77471832044</v>
      </c>
      <c r="M956">
        <v>56.0601431035332</v>
      </c>
      <c r="N956">
        <v>1.5126338312882599</v>
      </c>
      <c r="O956">
        <v>7.2560937402092698</v>
      </c>
      <c r="P956">
        <v>167.27516328923099</v>
      </c>
      <c r="Q956">
        <v>0.14646237550125099</v>
      </c>
    </row>
    <row r="957" spans="1:17" x14ac:dyDescent="0.3">
      <c r="A957" t="s">
        <v>2066</v>
      </c>
      <c r="B957" t="s">
        <v>2067</v>
      </c>
      <c r="C957" t="str">
        <f>IFERROR(VLOOKUP(Table1[[#This Row],[Ticker]],[1]!Table1[[Symbol]:[Industry]],2,FALSE),"-")</f>
        <v>-</v>
      </c>
      <c r="D957" t="s">
        <v>187</v>
      </c>
      <c r="E957">
        <v>3152.7512573549998</v>
      </c>
      <c r="F957">
        <v>201.09</v>
      </c>
      <c r="G957">
        <v>5.2213971685284202</v>
      </c>
      <c r="H957">
        <v>-1.7516082090573499</v>
      </c>
      <c r="I957">
        <v>-22.265050752423601</v>
      </c>
      <c r="J957">
        <v>-3.2211561319007198</v>
      </c>
      <c r="K957">
        <v>189.73564514091001</v>
      </c>
      <c r="L957">
        <v>186.13744958575501</v>
      </c>
      <c r="M957">
        <v>53.922989148766597</v>
      </c>
      <c r="N957">
        <v>0.90082030603260299</v>
      </c>
      <c r="O957">
        <v>40.733005122084599</v>
      </c>
      <c r="P957">
        <v>51.195488721804502</v>
      </c>
      <c r="Q957">
        <v>-4.161153399949E-3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Row],[Ticker]],[1]!Table1[[Symbol]:[Industry]],2,FALSE),"-")</f>
        <v>-</v>
      </c>
      <c r="D958" t="s">
        <v>135</v>
      </c>
      <c r="E958">
        <v>3133.54926144</v>
      </c>
      <c r="F958">
        <v>102.24</v>
      </c>
      <c r="G958">
        <v>60.0937514546345</v>
      </c>
      <c r="H958">
        <v>-13.7342779041985</v>
      </c>
      <c r="I958">
        <v>-19.6558031035208</v>
      </c>
      <c r="J958">
        <v>-1.87318705845731</v>
      </c>
      <c r="K958">
        <v>107.35055515243199</v>
      </c>
      <c r="L958">
        <v>103.49995338489001</v>
      </c>
      <c r="M958">
        <v>38.561224958834202</v>
      </c>
      <c r="N958">
        <v>0.750998372663777</v>
      </c>
      <c r="O958">
        <v>58.157276995305097</v>
      </c>
      <c r="P958">
        <v>92.905660377358402</v>
      </c>
      <c r="Q958">
        <v>0.18714437565220701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Row],[Ticker]],[1]!Table1[[Symbol]:[Industry]],2,FALSE),"-")</f>
        <v>-</v>
      </c>
      <c r="D959" t="s">
        <v>144</v>
      </c>
      <c r="E959">
        <v>3130.0975575000002</v>
      </c>
      <c r="F959">
        <v>611.25</v>
      </c>
      <c r="G959">
        <v>15.627816490737899</v>
      </c>
      <c r="H959">
        <v>1.8784717533154101</v>
      </c>
      <c r="I959">
        <v>12.413324585110001</v>
      </c>
      <c r="J959">
        <v>1.14956639486877</v>
      </c>
      <c r="K959">
        <v>577.68173144979403</v>
      </c>
      <c r="L959">
        <v>497.41379953174999</v>
      </c>
      <c r="M959">
        <v>61.334134550229599</v>
      </c>
      <c r="N959">
        <v>0.66593505850581303</v>
      </c>
      <c r="O959">
        <v>5.9141104294478497</v>
      </c>
      <c r="P959">
        <v>81.003849570624794</v>
      </c>
      <c r="Q959">
        <v>0.18908410250648799</v>
      </c>
    </row>
    <row r="960" spans="1:17" x14ac:dyDescent="0.3">
      <c r="A960" t="s">
        <v>2072</v>
      </c>
      <c r="B960" t="s">
        <v>2073</v>
      </c>
      <c r="C960" t="str">
        <f>IFERROR(VLOOKUP(Table1[[#This Row],[Ticker]],[1]!Table1[[Symbol]:[Industry]],2,FALSE),"-")</f>
        <v>-</v>
      </c>
      <c r="D960" t="s">
        <v>127</v>
      </c>
      <c r="E960">
        <v>3128.1816052499998</v>
      </c>
      <c r="F960">
        <v>1074.55</v>
      </c>
      <c r="G960">
        <v>-24.7274930918461</v>
      </c>
      <c r="H960">
        <v>3.0082722239555499</v>
      </c>
      <c r="I960">
        <v>-8.7381963729766294</v>
      </c>
      <c r="J960">
        <v>-4.3576675207096702</v>
      </c>
      <c r="K960">
        <v>1118.8129705751601</v>
      </c>
      <c r="L960">
        <v>1123.7352914799801</v>
      </c>
      <c r="M960">
        <v>36.934454793974901</v>
      </c>
      <c r="N960">
        <v>0.62239286232075797</v>
      </c>
      <c r="O960">
        <v>26.4715462286538</v>
      </c>
      <c r="P960">
        <v>12.5183246073298</v>
      </c>
      <c r="Q960">
        <v>-1.2999683507711E-2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Row],[Ticker]],[1]!Table1[[Symbol]:[Industry]],2,FALSE),"-")</f>
        <v>-</v>
      </c>
      <c r="D961" t="s">
        <v>78</v>
      </c>
      <c r="E961">
        <v>3106.4842713599901</v>
      </c>
      <c r="F961">
        <v>240.96</v>
      </c>
      <c r="G961">
        <v>79.844942215975706</v>
      </c>
      <c r="H961">
        <v>5.9651035981193301</v>
      </c>
      <c r="I961">
        <v>28.447773300550701</v>
      </c>
      <c r="J961">
        <v>-1.40211636993597</v>
      </c>
      <c r="K961">
        <v>235.161286206017</v>
      </c>
      <c r="L961">
        <v>200.681459939284</v>
      </c>
      <c r="M961">
        <v>50.385163727323601</v>
      </c>
      <c r="N961">
        <v>0.84529569552567796</v>
      </c>
      <c r="O961">
        <v>16.944721115537799</v>
      </c>
      <c r="P961">
        <v>113.617021276595</v>
      </c>
      <c r="Q961">
        <v>4.6975285079216E-2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Row],[Ticker]],[1]!Table1[[Symbol]:[Industry]],2,FALSE),"-")</f>
        <v>-</v>
      </c>
      <c r="D962" t="s">
        <v>54</v>
      </c>
      <c r="E962">
        <v>3105.8829807000002</v>
      </c>
      <c r="F962">
        <v>366.9</v>
      </c>
      <c r="G962">
        <v>171.669222847123</v>
      </c>
      <c r="H962">
        <v>27.516397311870499</v>
      </c>
      <c r="I962">
        <v>87.647276221014394</v>
      </c>
      <c r="J962">
        <v>7.9177001266467499</v>
      </c>
      <c r="K962">
        <v>300.81595299210301</v>
      </c>
      <c r="L962">
        <v>219.28894162728599</v>
      </c>
      <c r="M962">
        <v>71.420075565630597</v>
      </c>
      <c r="N962">
        <v>1.4457254830775299</v>
      </c>
      <c r="O962">
        <v>6.7457072771872397</v>
      </c>
      <c r="P962">
        <v>228.02860974519399</v>
      </c>
      <c r="Q962">
        <v>8.1738677512945002E-2</v>
      </c>
    </row>
    <row r="963" spans="1:17" x14ac:dyDescent="0.3">
      <c r="A963" t="s">
        <v>2078</v>
      </c>
      <c r="B963" t="s">
        <v>2079</v>
      </c>
      <c r="C963" t="str">
        <f>IFERROR(VLOOKUP(Table1[[#This Row],[Ticker]],[1]!Table1[[Symbol]:[Industry]],2,FALSE),"-")</f>
        <v>-</v>
      </c>
      <c r="D963" t="s">
        <v>51</v>
      </c>
      <c r="E963">
        <v>3095.5239654000002</v>
      </c>
      <c r="F963">
        <v>307.55</v>
      </c>
      <c r="G963">
        <v>-75.146125030171405</v>
      </c>
      <c r="H963">
        <v>-2.0593477356220902</v>
      </c>
      <c r="I963">
        <v>-49.037884533122302</v>
      </c>
      <c r="J963">
        <v>-2.20884810110261</v>
      </c>
      <c r="K963">
        <v>358.20979776306802</v>
      </c>
      <c r="L963">
        <v>451.728698581309</v>
      </c>
      <c r="M963">
        <v>40.823534366160402</v>
      </c>
      <c r="N963">
        <v>0.50931752956426601</v>
      </c>
      <c r="O963">
        <v>119.427735327588</v>
      </c>
      <c r="P963">
        <v>9.3705547652915993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Row],[Ticker]],[1]!Table1[[Symbol]:[Industry]],2,FALSE),"-")</f>
        <v>-</v>
      </c>
      <c r="D964" t="s">
        <v>531</v>
      </c>
      <c r="E964">
        <v>3083.6959999999999</v>
      </c>
      <c r="F964">
        <v>175.21</v>
      </c>
      <c r="G964">
        <v>241.48761335952</v>
      </c>
      <c r="H964">
        <v>9.4139688549186094</v>
      </c>
      <c r="I964">
        <v>133.10505168035399</v>
      </c>
      <c r="J964">
        <v>-1.6658497638580501</v>
      </c>
      <c r="K964">
        <v>153.02919563049599</v>
      </c>
      <c r="L964">
        <v>116.08326740604301</v>
      </c>
      <c r="M964">
        <v>59.972750687404201</v>
      </c>
      <c r="N964">
        <v>1.1271440421028001</v>
      </c>
      <c r="O964">
        <v>6.44369613606528</v>
      </c>
      <c r="P964">
        <v>276.79569892473103</v>
      </c>
      <c r="Q964">
        <v>6.2307345518089002E-2</v>
      </c>
    </row>
    <row r="965" spans="1:17" x14ac:dyDescent="0.3">
      <c r="A965" t="s">
        <v>2082</v>
      </c>
      <c r="B965" t="s">
        <v>2083</v>
      </c>
      <c r="C965" t="str">
        <f>IFERROR(VLOOKUP(Table1[[#This Row],[Ticker]],[1]!Table1[[Symbol]:[Industry]],2,FALSE),"-")</f>
        <v>-</v>
      </c>
      <c r="D965" t="s">
        <v>144</v>
      </c>
      <c r="E965">
        <v>3077.4185204099999</v>
      </c>
      <c r="F965">
        <v>404.9</v>
      </c>
      <c r="G965">
        <v>-37.4377476885766</v>
      </c>
      <c r="H965">
        <v>5.5768854976588003</v>
      </c>
      <c r="I965">
        <v>-22.0632613653401</v>
      </c>
      <c r="J965">
        <v>-6.1562455684898696</v>
      </c>
      <c r="K965">
        <v>414.47402581523801</v>
      </c>
      <c r="L965">
        <v>442.94366059395497</v>
      </c>
      <c r="M965">
        <v>40.599066515463797</v>
      </c>
      <c r="N965">
        <v>0.70042479797258805</v>
      </c>
      <c r="O965">
        <v>44.480118547789502</v>
      </c>
      <c r="P965">
        <v>17.3623188405797</v>
      </c>
      <c r="Q965">
        <v>2.2999127135795001E-2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Row],[Ticker]],[1]!Table1[[Symbol]:[Industry]],2,FALSE),"-")</f>
        <v>-</v>
      </c>
      <c r="D966" t="s">
        <v>276</v>
      </c>
      <c r="E966">
        <v>3077.021995825</v>
      </c>
      <c r="F966">
        <v>572.35</v>
      </c>
      <c r="G966">
        <v>154.03063812944001</v>
      </c>
      <c r="H966">
        <v>-6.3341718565646996</v>
      </c>
      <c r="I966">
        <v>90.333112661009196</v>
      </c>
      <c r="J966">
        <v>-0.61869540764352204</v>
      </c>
      <c r="K966">
        <v>599.64473711777396</v>
      </c>
      <c r="L966">
        <v>480.30908432173402</v>
      </c>
      <c r="M966">
        <v>50.5490229342536</v>
      </c>
      <c r="N966">
        <v>0.37006313454015199</v>
      </c>
      <c r="O966">
        <v>58.783960863108199</v>
      </c>
      <c r="P966">
        <v>195.02577319587601</v>
      </c>
      <c r="Q966">
        <v>0.19066121426798499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Row],[Ticker]],[1]!Table1[[Symbol]:[Industry]],2,FALSE),"-")</f>
        <v>-</v>
      </c>
      <c r="D967" t="s">
        <v>269</v>
      </c>
      <c r="E967">
        <v>3054.6154224000002</v>
      </c>
      <c r="F967">
        <v>284.8</v>
      </c>
      <c r="G967">
        <v>-6.6157400532241697</v>
      </c>
      <c r="H967">
        <v>1.83383021115304</v>
      </c>
      <c r="I967">
        <v>10.156490749552599</v>
      </c>
      <c r="J967">
        <v>1.6020122981520599</v>
      </c>
      <c r="K967">
        <v>275.39338169154399</v>
      </c>
      <c r="L967">
        <v>267.52754867407401</v>
      </c>
      <c r="M967">
        <v>68.035627405012093</v>
      </c>
      <c r="N967">
        <v>0.54127058667139005</v>
      </c>
      <c r="O967">
        <v>19.206460674157299</v>
      </c>
      <c r="P967">
        <v>35.393391965771301</v>
      </c>
      <c r="Q967">
        <v>3.8614868567957997E-2</v>
      </c>
    </row>
    <row r="968" spans="1:17" x14ac:dyDescent="0.3">
      <c r="A968" t="s">
        <v>2088</v>
      </c>
      <c r="B968" t="s">
        <v>2089</v>
      </c>
      <c r="C968" t="str">
        <f>IFERROR(VLOOKUP(Table1[[#This Row],[Ticker]],[1]!Table1[[Symbol]:[Industry]],2,FALSE),"-")</f>
        <v>-</v>
      </c>
      <c r="D968" t="s">
        <v>258</v>
      </c>
      <c r="E968">
        <v>3047.2465440000001</v>
      </c>
      <c r="F968">
        <v>314.39999999999998</v>
      </c>
      <c r="G968">
        <v>-7.0334598616639301</v>
      </c>
      <c r="H968">
        <v>-1.1334175787507199</v>
      </c>
      <c r="I968">
        <v>-0.49465020264947401</v>
      </c>
      <c r="J968">
        <v>-1.72249208433832</v>
      </c>
      <c r="K968">
        <v>321.61587187118101</v>
      </c>
      <c r="L968">
        <v>307.37386394493399</v>
      </c>
      <c r="M968">
        <v>39.881475985782799</v>
      </c>
      <c r="N968">
        <v>0.73265724792987597</v>
      </c>
      <c r="O968">
        <v>27.7194656488549</v>
      </c>
      <c r="P968">
        <v>28.2480114215786</v>
      </c>
      <c r="Q968">
        <v>8.5967670394266005E-2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Row],[Ticker]],[1]!Table1[[Symbol]:[Industry]],2,FALSE),"-")</f>
        <v>-</v>
      </c>
      <c r="D969" t="s">
        <v>1411</v>
      </c>
      <c r="E969">
        <v>3039.7660175750002</v>
      </c>
      <c r="F969">
        <v>3348.25</v>
      </c>
      <c r="G969">
        <v>46.227533709107199</v>
      </c>
      <c r="H969">
        <v>6.0159500079726502</v>
      </c>
      <c r="I969">
        <v>30.1216043255511</v>
      </c>
      <c r="J969">
        <v>2.6395183084649201</v>
      </c>
      <c r="K969">
        <v>3010.2724344182998</v>
      </c>
      <c r="L969">
        <v>2460.5344777280998</v>
      </c>
      <c r="M969">
        <v>51.853346094693102</v>
      </c>
      <c r="N969">
        <v>0.53215543360912898</v>
      </c>
      <c r="O969">
        <v>5.2788770253117301</v>
      </c>
      <c r="P969">
        <v>95.449769423851507</v>
      </c>
      <c r="Q969">
        <v>0.19102630286500899</v>
      </c>
    </row>
    <row r="970" spans="1:17" hidden="1" x14ac:dyDescent="0.3">
      <c r="A970" t="s">
        <v>2092</v>
      </c>
      <c r="B970" t="s">
        <v>2093</v>
      </c>
      <c r="C970" t="str">
        <f>IFERROR(VLOOKUP(Table1[[#This Row],[Ticker]],[1]!Table1[[Symbol]:[Industry]],2,FALSE),"-")</f>
        <v>-</v>
      </c>
      <c r="D970" t="s">
        <v>335</v>
      </c>
      <c r="E970">
        <v>3036.8987842050001</v>
      </c>
      <c r="F970">
        <v>316.45</v>
      </c>
      <c r="G970">
        <v>25.444886810648502</v>
      </c>
      <c r="H970">
        <v>25.971503858260601</v>
      </c>
      <c r="I970">
        <v>78.409311228539195</v>
      </c>
      <c r="J970">
        <v>21.011009923645801</v>
      </c>
      <c r="K970">
        <v>255.55142040535301</v>
      </c>
      <c r="M970">
        <v>85.957205787824194</v>
      </c>
      <c r="N970">
        <v>1.67516700791791</v>
      </c>
      <c r="O970">
        <v>3.7446674040132599</v>
      </c>
      <c r="P970">
        <v>110.126162018592</v>
      </c>
    </row>
    <row r="971" spans="1:17" x14ac:dyDescent="0.3">
      <c r="A971" t="s">
        <v>2094</v>
      </c>
      <c r="B971" t="s">
        <v>2095</v>
      </c>
      <c r="C971" t="str">
        <f>IFERROR(VLOOKUP(Table1[[#This Row],[Ticker]],[1]!Table1[[Symbol]:[Industry]],2,FALSE),"-")</f>
        <v>-</v>
      </c>
      <c r="D971" t="s">
        <v>78</v>
      </c>
      <c r="E971">
        <v>3032.9379437919902</v>
      </c>
      <c r="F971">
        <v>232.04</v>
      </c>
      <c r="G971">
        <v>-25.282657181679699</v>
      </c>
      <c r="H971">
        <v>-2.2498241937700101</v>
      </c>
      <c r="I971">
        <v>-10.057182721816099</v>
      </c>
      <c r="J971">
        <v>-2.1464489208397901</v>
      </c>
      <c r="K971">
        <v>233.70784875062</v>
      </c>
      <c r="L971">
        <v>235.323452815352</v>
      </c>
      <c r="M971">
        <v>54.214809469009097</v>
      </c>
      <c r="N971">
        <v>0.30425002066227902</v>
      </c>
      <c r="O971">
        <v>31.442854680227502</v>
      </c>
      <c r="P971">
        <v>19.6082474226804</v>
      </c>
      <c r="Q971">
        <v>-5.9562260098062002E-2</v>
      </c>
    </row>
    <row r="972" spans="1:17" x14ac:dyDescent="0.3">
      <c r="A972" t="s">
        <v>2096</v>
      </c>
      <c r="B972" t="s">
        <v>2097</v>
      </c>
      <c r="C972" t="str">
        <f>IFERROR(VLOOKUP(Table1[[#This Row],[Ticker]],[1]!Table1[[Symbol]:[Industry]],2,FALSE),"-")</f>
        <v>-</v>
      </c>
      <c r="D972" t="s">
        <v>276</v>
      </c>
      <c r="E972">
        <v>3030.6715407500001</v>
      </c>
      <c r="F972">
        <v>516.25</v>
      </c>
      <c r="G972">
        <v>-9.3640713440655894</v>
      </c>
      <c r="H972">
        <v>12.935812537400899</v>
      </c>
      <c r="I972">
        <v>24.828056375190499</v>
      </c>
      <c r="J972">
        <v>-2.87635226164292</v>
      </c>
      <c r="K972">
        <v>434.14465789199397</v>
      </c>
      <c r="L972">
        <v>415.28660232628999</v>
      </c>
      <c r="M972">
        <v>75.1035674327279</v>
      </c>
      <c r="N972">
        <v>2.3823755262416499</v>
      </c>
      <c r="O972">
        <v>3.8062953995157298</v>
      </c>
      <c r="P972">
        <v>56.037479220190399</v>
      </c>
      <c r="Q972">
        <v>-2.1870390734293001E-2</v>
      </c>
    </row>
    <row r="973" spans="1:17" x14ac:dyDescent="0.3">
      <c r="A973" t="s">
        <v>2098</v>
      </c>
      <c r="B973" t="s">
        <v>2099</v>
      </c>
      <c r="C973" t="str">
        <f>IFERROR(VLOOKUP(Table1[[#This Row],[Ticker]],[1]!Table1[[Symbol]:[Industry]],2,FALSE),"-")</f>
        <v>-</v>
      </c>
      <c r="D973" t="s">
        <v>550</v>
      </c>
      <c r="E973">
        <v>3021.6199880849999</v>
      </c>
      <c r="F973">
        <v>1010.55</v>
      </c>
      <c r="G973">
        <v>-3.68972559015601</v>
      </c>
      <c r="H973">
        <v>-2.7560208908525299</v>
      </c>
      <c r="I973">
        <v>-22.534636564095798</v>
      </c>
      <c r="J973">
        <v>1.1481223698484599</v>
      </c>
      <c r="K973">
        <v>1005.60489483038</v>
      </c>
      <c r="L973">
        <v>1005.78988527784</v>
      </c>
      <c r="M973">
        <v>65.602332039730697</v>
      </c>
      <c r="N973">
        <v>0.723426805363105</v>
      </c>
      <c r="O973">
        <v>25.075453960714398</v>
      </c>
      <c r="P973">
        <v>24.759259259259199</v>
      </c>
      <c r="Q973">
        <v>2.4604933936809001E-2</v>
      </c>
    </row>
    <row r="974" spans="1:17" x14ac:dyDescent="0.3">
      <c r="A974" t="s">
        <v>2100</v>
      </c>
      <c r="B974" t="s">
        <v>2101</v>
      </c>
      <c r="C974" t="str">
        <f>IFERROR(VLOOKUP(Table1[[#This Row],[Ticker]],[1]!Table1[[Symbol]:[Industry]],2,FALSE),"-")</f>
        <v>-</v>
      </c>
      <c r="D974" t="s">
        <v>98</v>
      </c>
      <c r="E974">
        <v>3020.34798</v>
      </c>
      <c r="F974">
        <v>702</v>
      </c>
      <c r="G974">
        <v>-56.710370774236203</v>
      </c>
      <c r="H974">
        <v>-4.4502688199244798</v>
      </c>
      <c r="I974">
        <v>-14.418924639034699</v>
      </c>
      <c r="J974">
        <v>-2.0490899928506199</v>
      </c>
      <c r="K974">
        <v>725.96376694972105</v>
      </c>
      <c r="L974">
        <v>779.17248822277895</v>
      </c>
      <c r="M974">
        <v>46.116248517789799</v>
      </c>
      <c r="N974">
        <v>0.197351453701854</v>
      </c>
      <c r="O974">
        <v>48.839031339031301</v>
      </c>
      <c r="P974">
        <v>13.445378151260501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Row],[Ticker]],[1]!Table1[[Symbol]:[Industry]],2,FALSE),"-")</f>
        <v>-</v>
      </c>
      <c r="D975" t="s">
        <v>850</v>
      </c>
      <c r="E975">
        <v>3017.4</v>
      </c>
      <c r="F975">
        <v>502.9</v>
      </c>
      <c r="G975">
        <v>-13.504656516082401</v>
      </c>
      <c r="H975">
        <v>19.361648305008799</v>
      </c>
      <c r="I975">
        <v>-0.18657691327623299</v>
      </c>
      <c r="J975">
        <v>3.85651435589575</v>
      </c>
      <c r="O975">
        <v>4.3249154901570996</v>
      </c>
      <c r="P975">
        <v>32.342105263157798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Row],[Ticker]],[1]!Table1[[Symbol]:[Industry]],2,FALSE),"-")</f>
        <v>-</v>
      </c>
      <c r="D976" t="s">
        <v>258</v>
      </c>
      <c r="E976">
        <v>3006.78</v>
      </c>
      <c r="F976">
        <v>15033.9</v>
      </c>
      <c r="G976">
        <v>-18.156151611760901</v>
      </c>
      <c r="H976">
        <v>-3.68206189977515</v>
      </c>
      <c r="I976">
        <v>12.024552128830599</v>
      </c>
      <c r="J976">
        <v>1.2449968454759299</v>
      </c>
      <c r="K976">
        <v>14853.1326581868</v>
      </c>
      <c r="L976">
        <v>13877.696235777899</v>
      </c>
      <c r="M976">
        <v>59.822738453126199</v>
      </c>
      <c r="N976">
        <v>0.77077007685517596</v>
      </c>
      <c r="O976">
        <v>13.078110137755299</v>
      </c>
      <c r="P976">
        <v>44.542832419959602</v>
      </c>
      <c r="Q976">
        <v>0.14175768739775499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Row],[Ticker]],[1]!Table1[[Symbol]:[Industry]],2,FALSE),"-")</f>
        <v>-</v>
      </c>
      <c r="D977" t="s">
        <v>127</v>
      </c>
      <c r="E977">
        <v>3004.1200699999999</v>
      </c>
      <c r="F977">
        <v>591.70000000000005</v>
      </c>
      <c r="G977">
        <v>-50.515947215268</v>
      </c>
      <c r="H977">
        <v>-1.1508566669813201</v>
      </c>
      <c r="I977">
        <v>-19.8532017246478</v>
      </c>
      <c r="J977">
        <v>-0.77592100510522699</v>
      </c>
      <c r="K977">
        <v>591.92085412431095</v>
      </c>
      <c r="L977">
        <v>633.58419344798199</v>
      </c>
      <c r="M977">
        <v>47.981837811012603</v>
      </c>
      <c r="N977">
        <v>0.52895855191917196</v>
      </c>
      <c r="O977">
        <v>45.174919722832499</v>
      </c>
      <c r="P977">
        <v>18.1037924151696</v>
      </c>
      <c r="Q977">
        <v>3.6184773454704999E-2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Row],[Ticker]],[1]!Table1[[Symbol]:[Industry]],2,FALSE),"-")</f>
        <v>-</v>
      </c>
      <c r="D978" t="s">
        <v>2110</v>
      </c>
      <c r="E978">
        <v>2993.0717543999999</v>
      </c>
      <c r="F978">
        <v>259.5</v>
      </c>
      <c r="G978">
        <v>9.5912715586457207</v>
      </c>
      <c r="H978">
        <v>-11.2664317782937</v>
      </c>
      <c r="I978">
        <v>22.016678302834801</v>
      </c>
      <c r="J978">
        <v>-2.7302019319614299</v>
      </c>
      <c r="K978">
        <v>273.05971129021202</v>
      </c>
      <c r="M978">
        <v>38.990412020874203</v>
      </c>
      <c r="N978">
        <v>0.34338950755389003</v>
      </c>
      <c r="O978">
        <v>27.1676300578034</v>
      </c>
      <c r="P978">
        <v>139.72286374133901</v>
      </c>
    </row>
    <row r="979" spans="1:17" x14ac:dyDescent="0.3">
      <c r="A979" t="s">
        <v>2111</v>
      </c>
      <c r="B979" t="s">
        <v>2112</v>
      </c>
      <c r="C979" t="str">
        <f>IFERROR(VLOOKUP(Table1[[#This Row],[Ticker]],[1]!Table1[[Symbol]:[Industry]],2,FALSE),"-")</f>
        <v>-</v>
      </c>
      <c r="D979" t="s">
        <v>531</v>
      </c>
      <c r="E979">
        <v>2992.8328761479902</v>
      </c>
      <c r="F979">
        <v>52.18</v>
      </c>
      <c r="G979">
        <v>-8.12662797378443</v>
      </c>
      <c r="H979">
        <v>-5.5840588402377902</v>
      </c>
      <c r="I979">
        <v>30.4740502018706</v>
      </c>
      <c r="J979">
        <v>-10.0701204005906</v>
      </c>
      <c r="K979">
        <v>53.995041408808703</v>
      </c>
      <c r="L979">
        <v>48.207027350622099</v>
      </c>
      <c r="M979">
        <v>33.172463252326999</v>
      </c>
      <c r="N979">
        <v>0.45524818862850702</v>
      </c>
      <c r="O979">
        <v>20.735914143349898</v>
      </c>
      <c r="P979">
        <v>56.932330827067602</v>
      </c>
      <c r="Q979">
        <v>-5.4161606664576999E-2</v>
      </c>
    </row>
    <row r="980" spans="1:17" hidden="1" x14ac:dyDescent="0.3">
      <c r="A980" t="s">
        <v>2113</v>
      </c>
      <c r="B980" t="s">
        <v>2114</v>
      </c>
      <c r="C980" t="str">
        <f>IFERROR(VLOOKUP(Table1[[#This Row],[Ticker]],[1]!Table1[[Symbol]:[Industry]],2,FALSE),"-")</f>
        <v>-</v>
      </c>
      <c r="D980" t="s">
        <v>206</v>
      </c>
      <c r="E980">
        <v>2990.7354123750001</v>
      </c>
      <c r="F980">
        <v>1979.05</v>
      </c>
      <c r="G980">
        <v>-37.114602991265301</v>
      </c>
      <c r="H980">
        <v>-0.75760758149715901</v>
      </c>
      <c r="I980">
        <v>-6.2613847608753801</v>
      </c>
      <c r="J980">
        <v>-2.35376743163989</v>
      </c>
      <c r="K980">
        <v>1994.74138675064</v>
      </c>
      <c r="L980">
        <v>2024.48211157528</v>
      </c>
      <c r="M980">
        <v>44.517524136809499</v>
      </c>
      <c r="N980">
        <v>0.35721839943934602</v>
      </c>
      <c r="O980">
        <v>24.302064121674501</v>
      </c>
      <c r="P980">
        <v>13.598140229027299</v>
      </c>
      <c r="Q980">
        <v>4.5345045396593002E-2</v>
      </c>
    </row>
    <row r="981" spans="1:17" hidden="1" x14ac:dyDescent="0.3">
      <c r="A981" t="s">
        <v>2115</v>
      </c>
      <c r="B981" t="s">
        <v>2116</v>
      </c>
      <c r="C981" t="str">
        <f>IFERROR(VLOOKUP(Table1[[#This Row],[Ticker]],[1]!Table1[[Symbol]:[Industry]],2,FALSE),"-")</f>
        <v>-</v>
      </c>
      <c r="D981" t="s">
        <v>206</v>
      </c>
      <c r="E981">
        <v>2984.44965912</v>
      </c>
      <c r="F981">
        <v>961.55</v>
      </c>
      <c r="G981">
        <v>12.4078011400652</v>
      </c>
      <c r="H981">
        <v>-14.1822336503563</v>
      </c>
      <c r="I981">
        <v>37.0317594861583</v>
      </c>
      <c r="J981">
        <v>-6.7942758085067503</v>
      </c>
      <c r="K981">
        <v>918.96929915332601</v>
      </c>
      <c r="L981">
        <v>757.18881484731696</v>
      </c>
      <c r="M981">
        <v>46.906450100903598</v>
      </c>
      <c r="N981">
        <v>0.50098524724684501</v>
      </c>
      <c r="O981">
        <v>18.319380167437899</v>
      </c>
      <c r="P981">
        <v>74.178063581197307</v>
      </c>
      <c r="Q981">
        <v>8.0791330123774999E-2</v>
      </c>
    </row>
    <row r="982" spans="1:17" hidden="1" x14ac:dyDescent="0.3">
      <c r="A982" t="s">
        <v>2117</v>
      </c>
      <c r="B982" t="s">
        <v>2118</v>
      </c>
      <c r="C982" t="str">
        <f>IFERROR(VLOOKUP(Table1[[#This Row],[Ticker]],[1]!Table1[[Symbol]:[Industry]],2,FALSE),"-")</f>
        <v>-</v>
      </c>
      <c r="D982" t="s">
        <v>158</v>
      </c>
      <c r="E982">
        <v>2983.2800405399998</v>
      </c>
      <c r="F982">
        <v>312.3</v>
      </c>
      <c r="G982">
        <v>-9.5154170172231396</v>
      </c>
      <c r="H982">
        <v>-16.976651367580601</v>
      </c>
      <c r="I982">
        <v>-21.368724328736501</v>
      </c>
      <c r="J982">
        <v>-6.6138585364299702</v>
      </c>
      <c r="K982">
        <v>343.58089007513098</v>
      </c>
      <c r="L982">
        <v>343.19370758954898</v>
      </c>
      <c r="M982">
        <v>44.197579938683802</v>
      </c>
      <c r="N982">
        <v>1.1462546505336999</v>
      </c>
      <c r="O982">
        <v>54.723022734550099</v>
      </c>
      <c r="P982">
        <v>21.3758258841819</v>
      </c>
      <c r="Q982">
        <v>8.6912564541471005E-2</v>
      </c>
    </row>
    <row r="983" spans="1:17" hidden="1" x14ac:dyDescent="0.3">
      <c r="A983" t="s">
        <v>2119</v>
      </c>
      <c r="B983" t="s">
        <v>2120</v>
      </c>
      <c r="C983" t="str">
        <f>IFERROR(VLOOKUP(Table1[[#This Row],[Ticker]],[1]!Table1[[Symbol]:[Industry]],2,FALSE),"-")</f>
        <v>-</v>
      </c>
      <c r="D983" t="s">
        <v>471</v>
      </c>
      <c r="E983">
        <v>2970.948794505</v>
      </c>
      <c r="F983">
        <v>4651.95</v>
      </c>
      <c r="G983">
        <v>12.352756413794699</v>
      </c>
      <c r="H983">
        <v>-12.106431827046499</v>
      </c>
      <c r="I983">
        <v>35.285751930268503</v>
      </c>
      <c r="J983">
        <v>-4.3449171025304096</v>
      </c>
      <c r="K983">
        <v>4639.7784646314303</v>
      </c>
      <c r="L983">
        <v>3951.3490718534699</v>
      </c>
      <c r="M983">
        <v>27.875408098297399</v>
      </c>
      <c r="N983">
        <v>0.32251707738993901</v>
      </c>
      <c r="O983">
        <v>16.639258805447099</v>
      </c>
      <c r="P983">
        <v>63.108991777843897</v>
      </c>
      <c r="Q983">
        <v>0.129358334445274</v>
      </c>
    </row>
    <row r="984" spans="1:17" hidden="1" x14ac:dyDescent="0.3">
      <c r="A984" t="s">
        <v>2121</v>
      </c>
      <c r="B984" t="s">
        <v>2122</v>
      </c>
      <c r="C984" t="str">
        <f>IFERROR(VLOOKUP(Table1[[#This Row],[Ticker]],[1]!Table1[[Symbol]:[Industry]],2,FALSE),"-")</f>
        <v>-</v>
      </c>
      <c r="D984" t="s">
        <v>282</v>
      </c>
      <c r="E984">
        <v>2970.4615617599902</v>
      </c>
      <c r="F984">
        <v>166.32</v>
      </c>
      <c r="G984">
        <v>60.626537388194201</v>
      </c>
      <c r="H984">
        <v>20.107283454346099</v>
      </c>
      <c r="I984">
        <v>23.444995713888201</v>
      </c>
      <c r="J984">
        <v>5.6408529848688502</v>
      </c>
      <c r="K984">
        <v>146.24991469893999</v>
      </c>
      <c r="L984">
        <v>131.03287716744799</v>
      </c>
      <c r="M984">
        <v>61.846046346366599</v>
      </c>
      <c r="N984">
        <v>2.5947871741630699</v>
      </c>
      <c r="O984">
        <v>9.0007215007215091</v>
      </c>
      <c r="P984">
        <v>98</v>
      </c>
      <c r="Q984">
        <v>0.174386386673831</v>
      </c>
    </row>
    <row r="985" spans="1:17" hidden="1" x14ac:dyDescent="0.3">
      <c r="A985" t="s">
        <v>2123</v>
      </c>
      <c r="B985" t="s">
        <v>2124</v>
      </c>
      <c r="C985" t="str">
        <f>IFERROR(VLOOKUP(Table1[[#This Row],[Ticker]],[1]!Table1[[Symbol]:[Industry]],2,FALSE),"-")</f>
        <v>-</v>
      </c>
      <c r="D985" t="s">
        <v>46</v>
      </c>
      <c r="E985">
        <v>2969.2194553449999</v>
      </c>
      <c r="F985">
        <v>2738.45</v>
      </c>
      <c r="G985">
        <v>39.483448810285402</v>
      </c>
      <c r="H985">
        <v>-15.2518328281229</v>
      </c>
      <c r="I985">
        <v>14.646126680363</v>
      </c>
      <c r="J985">
        <v>-3.23018883059666</v>
      </c>
      <c r="K985">
        <v>2841.52823913772</v>
      </c>
      <c r="L985">
        <v>2576.57245803571</v>
      </c>
      <c r="M985">
        <v>56.624877261727498</v>
      </c>
      <c r="N985">
        <v>0.48462471214096098</v>
      </c>
      <c r="O985">
        <v>35.401413208201703</v>
      </c>
      <c r="P985">
        <v>74.257079223671596</v>
      </c>
      <c r="Q985">
        <v>0.10821722493052301</v>
      </c>
    </row>
    <row r="986" spans="1:17" hidden="1" x14ac:dyDescent="0.3">
      <c r="A986" t="s">
        <v>2125</v>
      </c>
      <c r="B986" t="s">
        <v>2126</v>
      </c>
      <c r="C986" t="str">
        <f>IFERROR(VLOOKUP(Table1[[#This Row],[Ticker]],[1]!Table1[[Symbol]:[Industry]],2,FALSE),"-")</f>
        <v>-</v>
      </c>
      <c r="D986" t="s">
        <v>106</v>
      </c>
      <c r="E986">
        <v>2959.3571938199998</v>
      </c>
      <c r="F986">
        <v>785.65</v>
      </c>
      <c r="G986">
        <v>-13.9119705708576</v>
      </c>
      <c r="H986">
        <v>-3.7003918764470498</v>
      </c>
      <c r="I986">
        <v>-10.8156327324649</v>
      </c>
      <c r="J986">
        <v>-1.83851754583056</v>
      </c>
      <c r="K986">
        <v>799.46382952851297</v>
      </c>
      <c r="L986">
        <v>761.21422120243994</v>
      </c>
      <c r="M986">
        <v>59.151386545902398</v>
      </c>
      <c r="N986">
        <v>0.56219291986270303</v>
      </c>
      <c r="O986">
        <v>29.319671609495298</v>
      </c>
      <c r="P986">
        <v>46.262682677092002</v>
      </c>
      <c r="Q986">
        <v>5.6521962622730001E-2</v>
      </c>
    </row>
    <row r="987" spans="1:17" hidden="1" x14ac:dyDescent="0.3">
      <c r="A987" t="s">
        <v>2127</v>
      </c>
      <c r="B987" t="s">
        <v>2128</v>
      </c>
      <c r="C987" t="str">
        <f>IFERROR(VLOOKUP(Table1[[#This Row],[Ticker]],[1]!Table1[[Symbol]:[Industry]],2,FALSE),"-")</f>
        <v>-</v>
      </c>
      <c r="D987" t="s">
        <v>46</v>
      </c>
      <c r="E987">
        <v>2954.9353080000001</v>
      </c>
      <c r="F987">
        <v>237.07</v>
      </c>
      <c r="G987">
        <v>26.365303888980399</v>
      </c>
      <c r="H987">
        <v>-18.659633277515798</v>
      </c>
      <c r="I987">
        <v>39.575394096844697</v>
      </c>
      <c r="J987">
        <v>-3.8035974968915398</v>
      </c>
      <c r="K987">
        <v>234.82892888342499</v>
      </c>
      <c r="L987">
        <v>207.25845411339699</v>
      </c>
      <c r="M987">
        <v>38.937558960903601</v>
      </c>
      <c r="N987">
        <v>0.24394760091786399</v>
      </c>
      <c r="O987">
        <v>25.279453326021802</v>
      </c>
      <c r="P987">
        <v>68.134751773049601</v>
      </c>
    </row>
    <row r="988" spans="1:17" hidden="1" x14ac:dyDescent="0.3">
      <c r="A988" t="s">
        <v>2129</v>
      </c>
      <c r="B988" t="s">
        <v>2130</v>
      </c>
      <c r="C988" t="str">
        <f>IFERROR(VLOOKUP(Table1[[#This Row],[Ticker]],[1]!Table1[[Symbol]:[Industry]],2,FALSE),"-")</f>
        <v>-</v>
      </c>
      <c r="D988" t="s">
        <v>633</v>
      </c>
      <c r="E988">
        <v>2951.24053224</v>
      </c>
      <c r="F988">
        <v>2064.3000000000002</v>
      </c>
      <c r="G988">
        <v>296.02461927219099</v>
      </c>
      <c r="H988">
        <v>12.9264245249575</v>
      </c>
      <c r="I988">
        <v>22.709355334007999</v>
      </c>
      <c r="J988">
        <v>14.779076048022601</v>
      </c>
      <c r="K988">
        <v>1863.2481228213401</v>
      </c>
      <c r="L988">
        <v>1479.42320361461</v>
      </c>
      <c r="M988">
        <v>71.136107245333804</v>
      </c>
      <c r="N988">
        <v>0.80439962239062401</v>
      </c>
      <c r="O988">
        <v>8.7729496681683692</v>
      </c>
      <c r="P988">
        <v>327.25861533685202</v>
      </c>
      <c r="Q988">
        <v>0.25327529581729202</v>
      </c>
    </row>
    <row r="989" spans="1:17" hidden="1" x14ac:dyDescent="0.3">
      <c r="A989" t="s">
        <v>2131</v>
      </c>
      <c r="B989" t="s">
        <v>2132</v>
      </c>
      <c r="C989" t="str">
        <f>IFERROR(VLOOKUP(Table1[[#This Row],[Ticker]],[1]!Table1[[Symbol]:[Industry]],2,FALSE),"-")</f>
        <v>-</v>
      </c>
      <c r="D989" t="s">
        <v>1411</v>
      </c>
      <c r="E989">
        <v>2924.20928448</v>
      </c>
      <c r="F989">
        <v>387.2</v>
      </c>
      <c r="G989">
        <v>20.601422722719398</v>
      </c>
      <c r="H989">
        <v>-15.086759112256599</v>
      </c>
      <c r="I989">
        <v>11.072671834268</v>
      </c>
      <c r="J989">
        <v>-4.5481262165860796</v>
      </c>
      <c r="K989">
        <v>395.64118235974098</v>
      </c>
      <c r="L989">
        <v>345.58664024154399</v>
      </c>
      <c r="M989">
        <v>31.9776109124209</v>
      </c>
      <c r="N989">
        <v>0.32213470815054002</v>
      </c>
      <c r="O989">
        <v>16.6967975206611</v>
      </c>
      <c r="P989">
        <v>56.097560975609703</v>
      </c>
      <c r="Q989">
        <v>2.1169707526096E-2</v>
      </c>
    </row>
    <row r="990" spans="1:17" hidden="1" x14ac:dyDescent="0.3">
      <c r="A990" t="s">
        <v>2133</v>
      </c>
      <c r="B990" t="s">
        <v>2134</v>
      </c>
      <c r="C990" t="str">
        <f>IFERROR(VLOOKUP(Table1[[#This Row],[Ticker]],[1]!Table1[[Symbol]:[Industry]],2,FALSE),"-")</f>
        <v>-</v>
      </c>
      <c r="D990" t="s">
        <v>466</v>
      </c>
      <c r="E990">
        <v>2923.1488248000001</v>
      </c>
      <c r="F990">
        <v>515.4</v>
      </c>
      <c r="G990">
        <v>-4.1710429013993</v>
      </c>
      <c r="H990">
        <v>-4.3566197807401297</v>
      </c>
      <c r="I990">
        <v>-9.6849296075541993</v>
      </c>
      <c r="J990">
        <v>2.28294660520063</v>
      </c>
      <c r="K990">
        <v>517.57968266984403</v>
      </c>
      <c r="L990">
        <v>507.02355405723199</v>
      </c>
      <c r="M990">
        <v>54.973502999146</v>
      </c>
      <c r="N990">
        <v>0.65370084511015103</v>
      </c>
      <c r="O990">
        <v>28.046177726038</v>
      </c>
      <c r="P990">
        <v>33.783257624918797</v>
      </c>
      <c r="Q990">
        <v>2.5680633758852999E-2</v>
      </c>
    </row>
    <row r="991" spans="1:17" hidden="1" x14ac:dyDescent="0.3">
      <c r="A991" t="s">
        <v>2135</v>
      </c>
      <c r="B991" t="s">
        <v>2136</v>
      </c>
      <c r="C991" t="str">
        <f>IFERROR(VLOOKUP(Table1[[#This Row],[Ticker]],[1]!Table1[[Symbol]:[Industry]],2,FALSE),"-")</f>
        <v>-</v>
      </c>
      <c r="D991" t="s">
        <v>751</v>
      </c>
      <c r="E991">
        <v>2920.8928707</v>
      </c>
      <c r="F991">
        <v>712.35</v>
      </c>
      <c r="G991">
        <v>-28.657908400016201</v>
      </c>
      <c r="H991">
        <v>-6.8782859308325799</v>
      </c>
      <c r="I991">
        <v>4.8085742712013602</v>
      </c>
      <c r="J991">
        <v>-1.58900467189545</v>
      </c>
      <c r="K991">
        <v>729.74812501807799</v>
      </c>
      <c r="L991">
        <v>703.95279091706504</v>
      </c>
      <c r="M991">
        <v>42.6124601437756</v>
      </c>
      <c r="N991">
        <v>0.28971310052721699</v>
      </c>
      <c r="O991">
        <v>22.495964062609598</v>
      </c>
      <c r="P991">
        <v>26.933357091945801</v>
      </c>
      <c r="Q991">
        <v>-2.0636400435157E-2</v>
      </c>
    </row>
    <row r="992" spans="1:17" x14ac:dyDescent="0.3">
      <c r="A992" t="s">
        <v>2137</v>
      </c>
      <c r="B992" t="s">
        <v>2138</v>
      </c>
      <c r="C992" t="str">
        <f>IFERROR(VLOOKUP(Table1[[#This Row],[Ticker]],[1]!Table1[[Symbol]:[Industry]],2,FALSE),"-")</f>
        <v>-</v>
      </c>
      <c r="D992" t="s">
        <v>443</v>
      </c>
      <c r="E992">
        <v>2916.0796344109999</v>
      </c>
      <c r="F992">
        <v>87.77</v>
      </c>
      <c r="G992">
        <v>-24.092013441662701</v>
      </c>
      <c r="H992">
        <v>0.51762604726017902</v>
      </c>
      <c r="I992">
        <v>-19.747712846883498</v>
      </c>
      <c r="J992">
        <v>-3.7386308965901001</v>
      </c>
      <c r="K992">
        <v>86.034267775546397</v>
      </c>
      <c r="L992">
        <v>86.0594569515101</v>
      </c>
      <c r="M992">
        <v>53.132122519998603</v>
      </c>
      <c r="N992">
        <v>0.73119807843299101</v>
      </c>
      <c r="O992">
        <v>36.720975276290297</v>
      </c>
      <c r="P992">
        <v>40.319744204636201</v>
      </c>
      <c r="Q992">
        <v>1.2946750689750001E-3</v>
      </c>
    </row>
    <row r="993" spans="1:17" hidden="1" x14ac:dyDescent="0.3">
      <c r="A993" t="s">
        <v>2139</v>
      </c>
      <c r="B993" t="s">
        <v>2140</v>
      </c>
      <c r="C993" t="str">
        <f>IFERROR(VLOOKUP(Table1[[#This Row],[Ticker]],[1]!Table1[[Symbol]:[Industry]],2,FALSE),"-")</f>
        <v>-</v>
      </c>
      <c r="D993" t="s">
        <v>199</v>
      </c>
      <c r="E993">
        <v>2908.43905485</v>
      </c>
      <c r="F993">
        <v>2009.75</v>
      </c>
      <c r="G993">
        <v>41.735826687810999</v>
      </c>
      <c r="H993">
        <v>-12.179549871313601</v>
      </c>
      <c r="I993">
        <v>-8.63405737556951</v>
      </c>
      <c r="J993">
        <v>-7.1576914125071598</v>
      </c>
      <c r="K993">
        <v>2033.1155537806401</v>
      </c>
      <c r="L993">
        <v>1859.9218537081599</v>
      </c>
      <c r="M993">
        <v>51.642982956474498</v>
      </c>
      <c r="N993">
        <v>1.07049388098799</v>
      </c>
      <c r="O993">
        <v>23.398432640875701</v>
      </c>
      <c r="P993">
        <v>75.677447552447504</v>
      </c>
      <c r="Q993">
        <v>0.130473087880695</v>
      </c>
    </row>
    <row r="994" spans="1:17" hidden="1" x14ac:dyDescent="0.3">
      <c r="A994" t="s">
        <v>2141</v>
      </c>
      <c r="B994" t="s">
        <v>2142</v>
      </c>
      <c r="C994" t="str">
        <f>IFERROR(VLOOKUP(Table1[[#This Row],[Ticker]],[1]!Table1[[Symbol]:[Industry]],2,FALSE),"-")</f>
        <v>-</v>
      </c>
      <c r="D994" t="s">
        <v>75</v>
      </c>
      <c r="E994">
        <v>2903.88711646</v>
      </c>
      <c r="F994">
        <v>509.3</v>
      </c>
      <c r="G994">
        <v>-19.710161328469301</v>
      </c>
      <c r="H994">
        <v>-16.9347947427663</v>
      </c>
      <c r="I994">
        <v>-6.3920817256631599</v>
      </c>
      <c r="J994">
        <v>-5.7522233896665496</v>
      </c>
      <c r="K994">
        <v>537.12607423992301</v>
      </c>
      <c r="M994">
        <v>49.749942557277897</v>
      </c>
      <c r="O994">
        <v>23.2083251521696</v>
      </c>
      <c r="P994">
        <v>8.3156103785623205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Row],[Ticker]],[1]!Table1[[Symbol]:[Industry]],2,FALSE),"-")</f>
        <v>-</v>
      </c>
      <c r="D995" t="s">
        <v>400</v>
      </c>
      <c r="E995">
        <v>2899.5104649999998</v>
      </c>
      <c r="F995">
        <v>1692.7</v>
      </c>
      <c r="G995">
        <v>293.147542383217</v>
      </c>
      <c r="H995">
        <v>-10.120040678500899</v>
      </c>
      <c r="I995">
        <v>154.18387321307901</v>
      </c>
      <c r="J995">
        <v>-7.0785111481119998</v>
      </c>
      <c r="K995">
        <v>1693.8411164640199</v>
      </c>
      <c r="L995">
        <v>1208.69659550234</v>
      </c>
      <c r="M995">
        <v>41.897409786889398</v>
      </c>
      <c r="N995">
        <v>0.35598268882049799</v>
      </c>
      <c r="O995">
        <v>28.741064571394801</v>
      </c>
      <c r="P995">
        <v>334.02564102564099</v>
      </c>
      <c r="Q995">
        <v>0.28082004063835603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Row],[Ticker]],[1]!Table1[[Symbol]:[Industry]],2,FALSE),"-")</f>
        <v>-</v>
      </c>
      <c r="D996" t="s">
        <v>335</v>
      </c>
      <c r="E996">
        <v>2894.0120180399999</v>
      </c>
      <c r="F996">
        <v>875.6</v>
      </c>
      <c r="G996">
        <v>39.144569707727698</v>
      </c>
      <c r="H996">
        <v>26.857877565944001</v>
      </c>
      <c r="I996">
        <v>88.128053020963605</v>
      </c>
      <c r="J996">
        <v>1.4814077915308801</v>
      </c>
      <c r="K996">
        <v>714.65224883165001</v>
      </c>
      <c r="L996">
        <v>574.98928991761102</v>
      </c>
      <c r="M996">
        <v>71.709416223196001</v>
      </c>
      <c r="N996">
        <v>0.508516556221983</v>
      </c>
      <c r="O996">
        <v>1.4161717679305601</v>
      </c>
      <c r="P996">
        <v>113.82173382173301</v>
      </c>
      <c r="Q996">
        <v>-2.2681963179453001E-2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Row],[Ticker]],[1]!Table1[[Symbol]:[Industry]],2,FALSE),"-")</f>
        <v>-</v>
      </c>
      <c r="D997" t="s">
        <v>1346</v>
      </c>
      <c r="E997">
        <v>2891.9657641499998</v>
      </c>
      <c r="F997">
        <v>548.95000000000005</v>
      </c>
      <c r="G997">
        <v>90.117327156410099</v>
      </c>
      <c r="H997">
        <v>4.5213963583739503</v>
      </c>
      <c r="I997">
        <v>99.846545372182902</v>
      </c>
      <c r="J997">
        <v>-0.32545021737315599</v>
      </c>
      <c r="K997">
        <v>497.99180248965502</v>
      </c>
      <c r="L997">
        <v>369.59498175500198</v>
      </c>
      <c r="M997">
        <v>50.259225698839302</v>
      </c>
      <c r="N997">
        <v>1.14971100641468</v>
      </c>
      <c r="O997">
        <v>11.7952454686219</v>
      </c>
      <c r="P997">
        <v>159.36687928183301</v>
      </c>
      <c r="Q997">
        <v>0.102967192171758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Row],[Ticker]],[1]!Table1[[Symbol]:[Industry]],2,FALSE),"-")</f>
        <v>-</v>
      </c>
      <c r="D998" t="s">
        <v>772</v>
      </c>
      <c r="E998">
        <v>2882.4785999999999</v>
      </c>
      <c r="F998">
        <v>33.82</v>
      </c>
      <c r="G998">
        <v>118.395962862453</v>
      </c>
      <c r="H998">
        <v>-4.8269277682934302</v>
      </c>
      <c r="I998">
        <v>-22.584220499993599</v>
      </c>
      <c r="J998">
        <v>-4.5459905944790098</v>
      </c>
      <c r="K998">
        <v>34.8121255497513</v>
      </c>
      <c r="L998">
        <v>32.320175535401901</v>
      </c>
      <c r="M998">
        <v>43.759323710582997</v>
      </c>
      <c r="N998">
        <v>1.4362876538145</v>
      </c>
      <c r="O998">
        <v>33.7965700768776</v>
      </c>
      <c r="P998">
        <v>160.15384615384599</v>
      </c>
      <c r="Q998">
        <v>0.15158272868292999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Row],[Ticker]],[1]!Table1[[Symbol]:[Industry]],2,FALSE),"-")</f>
        <v>-</v>
      </c>
      <c r="D999" t="s">
        <v>232</v>
      </c>
      <c r="E999">
        <v>2869.294250295</v>
      </c>
      <c r="F999">
        <v>2631.95</v>
      </c>
      <c r="G999">
        <v>154.98682601152299</v>
      </c>
      <c r="H999">
        <v>30.976301535469499</v>
      </c>
      <c r="I999">
        <v>98.807193976287493</v>
      </c>
      <c r="J999">
        <v>6.24081957235766</v>
      </c>
      <c r="K999">
        <v>2111.5397342627498</v>
      </c>
      <c r="L999">
        <v>1602.77170282873</v>
      </c>
      <c r="M999">
        <v>68.683109501419693</v>
      </c>
      <c r="N999">
        <v>1.52258223646316</v>
      </c>
      <c r="O999">
        <v>6.3356066794582002</v>
      </c>
      <c r="P999">
        <v>186.065974675289</v>
      </c>
      <c r="Q999">
        <v>0.136360525200376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Row],[Ticker]],[1]!Table1[[Symbol]:[Industry]],2,FALSE),"-")</f>
        <v>-</v>
      </c>
      <c r="D1000" t="s">
        <v>1923</v>
      </c>
      <c r="E1000">
        <v>2848.96</v>
      </c>
      <c r="F1000">
        <v>445.15</v>
      </c>
      <c r="G1000">
        <v>52.798269262922503</v>
      </c>
      <c r="H1000">
        <v>28.5000788573367</v>
      </c>
      <c r="I1000">
        <v>62.732226658099201</v>
      </c>
      <c r="J1000">
        <v>8.2636820284283203</v>
      </c>
      <c r="K1000">
        <v>355.53374744743098</v>
      </c>
      <c r="L1000">
        <v>297.398584256883</v>
      </c>
      <c r="M1000">
        <v>67.925079924083093</v>
      </c>
      <c r="N1000">
        <v>2.2817223171529002</v>
      </c>
      <c r="O1000">
        <v>7.0650342581152401</v>
      </c>
      <c r="P1000">
        <v>96.058136974234699</v>
      </c>
      <c r="Q1000">
        <v>0.18629697699730399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Row],[Ticker]],[1]!Table1[[Symbol]:[Industry]],2,FALSE),"-")</f>
        <v>-</v>
      </c>
      <c r="D1001" t="s">
        <v>369</v>
      </c>
      <c r="E1001">
        <v>2845.1286165000001</v>
      </c>
      <c r="F1001">
        <v>1906.6</v>
      </c>
      <c r="G1001">
        <v>-47.323613636207398</v>
      </c>
      <c r="H1001">
        <v>-0.99044235048261897</v>
      </c>
      <c r="I1001">
        <v>-13.527782036056699</v>
      </c>
      <c r="J1001">
        <v>0.64419679951365805</v>
      </c>
      <c r="K1001">
        <v>1887.70118164</v>
      </c>
      <c r="L1001">
        <v>1970.7266805842601</v>
      </c>
      <c r="M1001">
        <v>61.8237993214941</v>
      </c>
      <c r="N1001">
        <v>0.498093161227537</v>
      </c>
      <c r="O1001">
        <v>29.025490401762202</v>
      </c>
      <c r="P1001">
        <v>12.816568047337199</v>
      </c>
      <c r="Q1001">
        <v>-0.103651549991505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Row],[Ticker]],[1]!Table1[[Symbol]:[Industry]],2,FALSE),"-")</f>
        <v>-</v>
      </c>
      <c r="D1002" t="s">
        <v>675</v>
      </c>
      <c r="E1002">
        <v>2836.8003306249998</v>
      </c>
      <c r="F1002">
        <v>2393.75</v>
      </c>
      <c r="G1002">
        <v>-27.295861470812699</v>
      </c>
      <c r="H1002">
        <v>-18.679599475964899</v>
      </c>
      <c r="I1002">
        <v>-2.64480550174429</v>
      </c>
      <c r="J1002">
        <v>-7.5911396442447101</v>
      </c>
      <c r="K1002">
        <v>2520.7398294904601</v>
      </c>
      <c r="L1002">
        <v>2416.7031546281701</v>
      </c>
      <c r="M1002">
        <v>45.102858863214699</v>
      </c>
      <c r="N1002">
        <v>0.70828185791419496</v>
      </c>
      <c r="O1002">
        <v>34.9347258485639</v>
      </c>
      <c r="P1002">
        <v>22.942400041087801</v>
      </c>
      <c r="Q1002">
        <v>7.7581483424569997E-2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Row],[Ticker]],[1]!Table1[[Symbol]:[Industry]],2,FALSE),"-")</f>
        <v>-</v>
      </c>
      <c r="D1003" t="s">
        <v>211</v>
      </c>
      <c r="E1003">
        <v>2822.4518014999999</v>
      </c>
      <c r="F1003">
        <v>1808.5</v>
      </c>
      <c r="G1003">
        <v>55.873800428849499</v>
      </c>
      <c r="H1003">
        <v>-13.2872720728588</v>
      </c>
      <c r="I1003">
        <v>8.1846638071803905</v>
      </c>
      <c r="J1003">
        <v>-4.9223503784037597</v>
      </c>
      <c r="K1003">
        <v>1871.56679274205</v>
      </c>
      <c r="L1003">
        <v>1586.7255491547501</v>
      </c>
      <c r="M1003">
        <v>49.921011382997101</v>
      </c>
      <c r="N1003">
        <v>0.57448057940214103</v>
      </c>
      <c r="O1003">
        <v>39.341996129389003</v>
      </c>
      <c r="P1003">
        <v>95.291830894660094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Row],[Ticker]],[1]!Table1[[Symbol]:[Industry]],2,FALSE),"-")</f>
        <v>-</v>
      </c>
      <c r="D1004" t="s">
        <v>276</v>
      </c>
      <c r="E1004">
        <v>2814.5227830899998</v>
      </c>
      <c r="F1004">
        <v>2093</v>
      </c>
      <c r="G1004">
        <v>324.57650973499199</v>
      </c>
      <c r="H1004">
        <v>45.662254840572402</v>
      </c>
      <c r="I1004">
        <v>206.40992665585301</v>
      </c>
      <c r="J1004">
        <v>-9.8930792615628107</v>
      </c>
      <c r="K1004">
        <v>1578.04444817739</v>
      </c>
      <c r="L1004">
        <v>986.598125653377</v>
      </c>
      <c r="M1004">
        <v>73.392225368070598</v>
      </c>
      <c r="N1004">
        <v>0.59228220688528799</v>
      </c>
      <c r="O1004">
        <v>13.7123745819397</v>
      </c>
      <c r="P1004">
        <v>447.26107987972199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Row],[Ticker]],[1]!Table1[[Symbol]:[Industry]],2,FALSE),"-")</f>
        <v>-</v>
      </c>
      <c r="D1005" t="s">
        <v>46</v>
      </c>
      <c r="E1005">
        <v>2784.8979861749999</v>
      </c>
      <c r="F1005">
        <v>414.25</v>
      </c>
      <c r="G1005">
        <v>117.624075002152</v>
      </c>
      <c r="H1005">
        <v>-16.057155113794501</v>
      </c>
      <c r="I1005">
        <v>40.527314271348402</v>
      </c>
      <c r="J1005">
        <v>-8.6332544240938205</v>
      </c>
      <c r="K1005">
        <v>434.59130041364301</v>
      </c>
      <c r="L1005">
        <v>351.262543141962</v>
      </c>
      <c r="M1005">
        <v>45.125695661381698</v>
      </c>
      <c r="N1005">
        <v>0.15582894006036799</v>
      </c>
      <c r="O1005">
        <v>55.9444779722389</v>
      </c>
      <c r="P1005">
        <v>162.599049128367</v>
      </c>
      <c r="Q1005">
        <v>3.2181132938882001E-2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Row],[Ticker]],[1]!Table1[[Symbol]:[Industry]],2,FALSE),"-")</f>
        <v>-</v>
      </c>
      <c r="D1006" t="s">
        <v>163</v>
      </c>
      <c r="E1006">
        <v>2771.9699064749998</v>
      </c>
      <c r="F1006">
        <v>1839.75</v>
      </c>
      <c r="G1006">
        <v>148.816236940393</v>
      </c>
      <c r="H1006">
        <v>8.7862695728423805</v>
      </c>
      <c r="I1006">
        <v>30.964837755295001</v>
      </c>
      <c r="J1006">
        <v>2.8186386031183499</v>
      </c>
      <c r="K1006">
        <v>1622.89359342188</v>
      </c>
      <c r="L1006">
        <v>1246.3879230626901</v>
      </c>
      <c r="M1006">
        <v>61.696386768405198</v>
      </c>
      <c r="N1006">
        <v>0.83070098052392904</v>
      </c>
      <c r="O1006">
        <v>5.8295964125560404</v>
      </c>
      <c r="P1006">
        <v>243.39710685954199</v>
      </c>
      <c r="Q1006">
        <v>0.112003357949302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Row],[Ticker]],[1]!Table1[[Symbol]:[Industry]],2,FALSE),"-")</f>
        <v>-</v>
      </c>
      <c r="D1007" t="s">
        <v>984</v>
      </c>
      <c r="E1007">
        <v>2764.0985397499999</v>
      </c>
      <c r="F1007">
        <v>151.66999999999999</v>
      </c>
      <c r="G1007">
        <v>4.81905053071306</v>
      </c>
      <c r="H1007">
        <v>28.715142727621199</v>
      </c>
      <c r="I1007">
        <v>18.1371301335192</v>
      </c>
      <c r="J1007">
        <v>8.6385276324742506</v>
      </c>
      <c r="M1007">
        <v>76.355172699315204</v>
      </c>
      <c r="O1007">
        <v>4.7009955825146799</v>
      </c>
      <c r="P1007">
        <v>41.615312791783303</v>
      </c>
    </row>
    <row r="1008" spans="1:17" x14ac:dyDescent="0.3">
      <c r="A1008" t="s">
        <v>2169</v>
      </c>
      <c r="B1008" t="s">
        <v>2170</v>
      </c>
      <c r="C1008" t="str">
        <f>IFERROR(VLOOKUP(Table1[[#This Row],[Ticker]],[1]!Table1[[Symbol]:[Industry]],2,FALSE),"-")</f>
        <v>-</v>
      </c>
      <c r="D1008" t="s">
        <v>258</v>
      </c>
      <c r="E1008">
        <v>2762.0213208</v>
      </c>
      <c r="F1008">
        <v>404.6</v>
      </c>
      <c r="G1008">
        <v>-58.440450057975198</v>
      </c>
      <c r="H1008">
        <v>-6.4716201690690403</v>
      </c>
      <c r="I1008">
        <v>-26.696251409032701</v>
      </c>
      <c r="J1008">
        <v>-1.4353730419105999</v>
      </c>
      <c r="K1008">
        <v>424.08310916098901</v>
      </c>
      <c r="L1008">
        <v>470.48116792645402</v>
      </c>
      <c r="M1008">
        <v>38.4717499111797</v>
      </c>
      <c r="N1008">
        <v>0.72057489105271699</v>
      </c>
      <c r="O1008">
        <v>49.666337123084503</v>
      </c>
      <c r="P1008">
        <v>1.68384016084444</v>
      </c>
      <c r="Q1008">
        <v>-0.14203866815789501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Row],[Ticker]],[1]!Table1[[Symbol]:[Industry]],2,FALSE),"-")</f>
        <v>-</v>
      </c>
      <c r="D1009" t="s">
        <v>979</v>
      </c>
      <c r="E1009">
        <v>2750.4158440000001</v>
      </c>
      <c r="F1009">
        <v>1205.3499999999999</v>
      </c>
      <c r="G1009">
        <v>24.533380129885199</v>
      </c>
      <c r="H1009">
        <v>35.4286518610635</v>
      </c>
      <c r="I1009">
        <v>46.148754363171399</v>
      </c>
      <c r="J1009">
        <v>-4.8775170138318602</v>
      </c>
      <c r="K1009">
        <v>1022.4312761287</v>
      </c>
      <c r="L1009">
        <v>850.54792707245304</v>
      </c>
      <c r="M1009">
        <v>54.277810353399602</v>
      </c>
      <c r="N1009">
        <v>0.43596082901606897</v>
      </c>
      <c r="O1009">
        <v>10.756211888663</v>
      </c>
      <c r="P1009">
        <v>87.588514512489297</v>
      </c>
      <c r="Q1009">
        <v>8.5691624489897006E-2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Row],[Ticker]],[1]!Table1[[Symbol]:[Industry]],2,FALSE),"-")</f>
        <v>-</v>
      </c>
      <c r="D1010" t="s">
        <v>538</v>
      </c>
      <c r="E1010">
        <v>2747.4631786999998</v>
      </c>
      <c r="F1010">
        <v>90.1</v>
      </c>
      <c r="G1010">
        <v>4.0668696447701098</v>
      </c>
      <c r="H1010">
        <v>4.3032612122912299</v>
      </c>
      <c r="I1010">
        <v>6.7849492475763302</v>
      </c>
      <c r="J1010">
        <v>-1.93132612332783</v>
      </c>
      <c r="K1010">
        <v>82.439082159290095</v>
      </c>
      <c r="L1010">
        <v>75.867201127900998</v>
      </c>
      <c r="M1010">
        <v>62.022327565098202</v>
      </c>
      <c r="N1010">
        <v>2.48918130192994</v>
      </c>
      <c r="O1010">
        <v>29.689234184239702</v>
      </c>
      <c r="P1010">
        <v>74.951456310679603</v>
      </c>
      <c r="Q1010">
        <v>0.15201284686506999</v>
      </c>
    </row>
    <row r="1011" spans="1:17" hidden="1" x14ac:dyDescent="0.3">
      <c r="A1011" t="s">
        <v>2175</v>
      </c>
      <c r="B1011" t="s">
        <v>2176</v>
      </c>
      <c r="C1011" t="str">
        <f>IFERROR(VLOOKUP(Table1[[#This Row],[Ticker]],[1]!Table1[[Symbol]:[Industry]],2,FALSE),"-")</f>
        <v>-</v>
      </c>
      <c r="D1011" t="s">
        <v>378</v>
      </c>
      <c r="E1011">
        <v>2736.1720414649999</v>
      </c>
      <c r="F1011">
        <v>924.45</v>
      </c>
      <c r="G1011">
        <v>65.766702839098699</v>
      </c>
      <c r="H1011">
        <v>-2.6008750764944799</v>
      </c>
      <c r="I1011">
        <v>71.238894642115795</v>
      </c>
      <c r="J1011">
        <v>-0.86364039723614705</v>
      </c>
      <c r="K1011">
        <v>851.49825753318999</v>
      </c>
      <c r="L1011">
        <v>683.56549780886405</v>
      </c>
      <c r="M1011">
        <v>43.418146549890302</v>
      </c>
      <c r="N1011">
        <v>0.60872700809334301</v>
      </c>
      <c r="O1011">
        <v>17.285953810373702</v>
      </c>
      <c r="P1011">
        <v>102.530397633913</v>
      </c>
      <c r="Q1011">
        <v>6.5971346022183006E-2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Row],[Ticker]],[1]!Table1[[Symbol]:[Industry]],2,FALSE),"-")</f>
        <v>-</v>
      </c>
      <c r="D1012" t="s">
        <v>276</v>
      </c>
      <c r="E1012">
        <v>2734.3160774879998</v>
      </c>
      <c r="F1012">
        <v>92.64</v>
      </c>
      <c r="G1012">
        <v>59.223379466606502</v>
      </c>
      <c r="H1012">
        <v>15.4493841788245</v>
      </c>
      <c r="I1012">
        <v>66.388712830931695</v>
      </c>
      <c r="J1012">
        <v>0.31844558316014299</v>
      </c>
      <c r="K1012">
        <v>75.930031305566999</v>
      </c>
      <c r="L1012">
        <v>62.0692515277076</v>
      </c>
      <c r="M1012">
        <v>57.954517862135503</v>
      </c>
      <c r="N1012">
        <v>1.1883773786657901</v>
      </c>
      <c r="O1012">
        <v>11.884715025906701</v>
      </c>
      <c r="P1012">
        <v>101.610446137105</v>
      </c>
      <c r="Q1012">
        <v>8.7163311825657994E-2</v>
      </c>
    </row>
    <row r="1013" spans="1:17" hidden="1" x14ac:dyDescent="0.3">
      <c r="A1013" t="s">
        <v>2179</v>
      </c>
      <c r="B1013" t="s">
        <v>2180</v>
      </c>
      <c r="C1013" t="str">
        <f>IFERROR(VLOOKUP(Table1[[#This Row],[Ticker]],[1]!Table1[[Symbol]:[Industry]],2,FALSE),"-")</f>
        <v>-</v>
      </c>
      <c r="D1013" t="s">
        <v>279</v>
      </c>
      <c r="E1013">
        <v>2729.625</v>
      </c>
      <c r="F1013">
        <v>4350</v>
      </c>
      <c r="G1013">
        <v>2489.55367757368</v>
      </c>
      <c r="H1013">
        <v>25.355916781630299</v>
      </c>
      <c r="I1013">
        <v>228.40566034947301</v>
      </c>
      <c r="J1013">
        <v>5.8036832133275098</v>
      </c>
      <c r="K1013">
        <v>3632.6384113654799</v>
      </c>
      <c r="L1013">
        <v>2270.8783675999998</v>
      </c>
      <c r="M1013">
        <v>59.079678393312001</v>
      </c>
      <c r="N1013">
        <v>0.97822164534553002</v>
      </c>
      <c r="O1013">
        <v>10.319540229885</v>
      </c>
      <c r="P1013">
        <v>2568.7116564417101</v>
      </c>
      <c r="Q1013">
        <v>0.245692532715336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Row],[Ticker]],[1]!Table1[[Symbol]:[Industry]],2,FALSE),"-")</f>
        <v>-</v>
      </c>
      <c r="D1014" t="s">
        <v>276</v>
      </c>
      <c r="E1014">
        <v>2726.7569703419999</v>
      </c>
      <c r="F1014">
        <v>107.22</v>
      </c>
      <c r="G1014">
        <v>-1.1426053872401201</v>
      </c>
      <c r="H1014">
        <v>15.8209012155152</v>
      </c>
      <c r="I1014">
        <v>13.293103615410899</v>
      </c>
      <c r="J1014">
        <v>-2.84485707946074</v>
      </c>
      <c r="K1014">
        <v>95.248260029784305</v>
      </c>
      <c r="L1014">
        <v>87.765417573251895</v>
      </c>
      <c r="M1014">
        <v>61.465349473310297</v>
      </c>
      <c r="N1014">
        <v>1.2173255261156299</v>
      </c>
      <c r="O1014">
        <v>5.4374183920910202</v>
      </c>
      <c r="P1014">
        <v>50.168067226890699</v>
      </c>
      <c r="Q1014">
        <v>-2.9783321633100001E-2</v>
      </c>
    </row>
    <row r="1015" spans="1:17" hidden="1" x14ac:dyDescent="0.3">
      <c r="A1015" t="s">
        <v>2183</v>
      </c>
      <c r="B1015" t="s">
        <v>2184</v>
      </c>
      <c r="C1015" t="str">
        <f>IFERROR(VLOOKUP(Table1[[#This Row],[Ticker]],[1]!Table1[[Symbol]:[Industry]],2,FALSE),"-")</f>
        <v>-</v>
      </c>
      <c r="D1015" t="s">
        <v>1544</v>
      </c>
      <c r="E1015">
        <v>2722.7872109700002</v>
      </c>
      <c r="F1015">
        <v>364.9</v>
      </c>
      <c r="G1015">
        <v>-35.762675809775303</v>
      </c>
      <c r="H1015">
        <v>-9.0223079272763993</v>
      </c>
      <c r="I1015">
        <v>-22.444596206969099</v>
      </c>
      <c r="J1015">
        <v>-5.7125031918856104</v>
      </c>
      <c r="O1015">
        <v>18.1556590846807</v>
      </c>
      <c r="P1015">
        <v>2.4568299873648698</v>
      </c>
    </row>
    <row r="1016" spans="1:17" hidden="1" x14ac:dyDescent="0.3">
      <c r="A1016" t="s">
        <v>2185</v>
      </c>
      <c r="B1016" t="s">
        <v>2186</v>
      </c>
      <c r="C1016" t="str">
        <f>IFERROR(VLOOKUP(Table1[[#This Row],[Ticker]],[1]!Table1[[Symbol]:[Industry]],2,FALSE),"-")</f>
        <v>-</v>
      </c>
      <c r="D1016" t="s">
        <v>127</v>
      </c>
      <c r="E1016">
        <v>2721.8751999999999</v>
      </c>
      <c r="F1016">
        <v>563.75</v>
      </c>
      <c r="G1016">
        <v>-1.28390190933495</v>
      </c>
      <c r="H1016">
        <v>-4.7997054072752601</v>
      </c>
      <c r="I1016">
        <v>14.0707312161317</v>
      </c>
      <c r="J1016">
        <v>-5.6993023303557004</v>
      </c>
      <c r="K1016">
        <v>590.56730928917796</v>
      </c>
      <c r="L1016">
        <v>544.45193484303798</v>
      </c>
      <c r="M1016">
        <v>29.8002238337771</v>
      </c>
      <c r="N1016">
        <v>0.44355042846739201</v>
      </c>
      <c r="O1016">
        <v>29.4545454545454</v>
      </c>
      <c r="P1016">
        <v>36.6666666666666</v>
      </c>
      <c r="Q1016">
        <v>1.8672377669062001E-2</v>
      </c>
    </row>
    <row r="1017" spans="1:17" x14ac:dyDescent="0.3">
      <c r="A1017" t="s">
        <v>2187</v>
      </c>
      <c r="B1017" t="s">
        <v>2188</v>
      </c>
      <c r="C1017" t="str">
        <f>IFERROR(VLOOKUP(Table1[[#This Row],[Ticker]],[1]!Table1[[Symbol]:[Industry]],2,FALSE),"-")</f>
        <v>-</v>
      </c>
      <c r="D1017" t="s">
        <v>279</v>
      </c>
      <c r="E1017">
        <v>2721.65443074</v>
      </c>
      <c r="F1017">
        <v>1823.4</v>
      </c>
      <c r="G1017">
        <v>-4.1294741455230604</v>
      </c>
      <c r="H1017">
        <v>-4.5371381787826399</v>
      </c>
      <c r="I1017">
        <v>-6.7315867060600603</v>
      </c>
      <c r="J1017">
        <v>0.71275581044483005</v>
      </c>
      <c r="K1017">
        <v>1771.8852135541999</v>
      </c>
      <c r="L1017">
        <v>1697.13165647036</v>
      </c>
      <c r="M1017">
        <v>67.358612970770494</v>
      </c>
      <c r="N1017">
        <v>0.50907911046367105</v>
      </c>
      <c r="O1017">
        <v>16.672150926839901</v>
      </c>
      <c r="P1017">
        <v>39.190839694656397</v>
      </c>
      <c r="Q1017">
        <v>2.8739725957847E-2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Row],[Ticker]],[1]!Table1[[Symbol]:[Industry]],2,FALSE),"-")</f>
        <v>-</v>
      </c>
      <c r="D1018" t="s">
        <v>471</v>
      </c>
      <c r="E1018">
        <v>2710.587297</v>
      </c>
      <c r="F1018">
        <v>1180.95</v>
      </c>
      <c r="G1018">
        <v>112.969654272516</v>
      </c>
      <c r="H1018">
        <v>1.1017885832657399</v>
      </c>
      <c r="I1018">
        <v>91.214165069921904</v>
      </c>
      <c r="J1018">
        <v>0.60373307019006905</v>
      </c>
      <c r="K1018">
        <v>1032.722138636</v>
      </c>
      <c r="L1018">
        <v>798.04343598218497</v>
      </c>
      <c r="M1018">
        <v>57.993626228385899</v>
      </c>
      <c r="N1018">
        <v>1.03709502332923</v>
      </c>
      <c r="O1018">
        <v>6.5625132308734404</v>
      </c>
      <c r="P1018">
        <v>143.494845360824</v>
      </c>
    </row>
    <row r="1019" spans="1:17" hidden="1" x14ac:dyDescent="0.3">
      <c r="A1019" t="s">
        <v>2191</v>
      </c>
      <c r="B1019" t="s">
        <v>2192</v>
      </c>
      <c r="C1019" t="str">
        <f>IFERROR(VLOOKUP(Table1[[#This Row],[Ticker]],[1]!Table1[[Symbol]:[Industry]],2,FALSE),"-")</f>
        <v>-</v>
      </c>
      <c r="D1019" t="s">
        <v>211</v>
      </c>
      <c r="E1019">
        <v>2707.76</v>
      </c>
      <c r="F1019">
        <v>615.4</v>
      </c>
      <c r="G1019">
        <v>79.314704344431803</v>
      </c>
      <c r="H1019">
        <v>33.007815275533197</v>
      </c>
      <c r="I1019">
        <v>115.786033919801</v>
      </c>
      <c r="J1019">
        <v>-3.0489376799910599</v>
      </c>
      <c r="K1019">
        <v>500.64623832066701</v>
      </c>
      <c r="L1019">
        <v>383.10517035518899</v>
      </c>
      <c r="M1019">
        <v>64.098006705177795</v>
      </c>
      <c r="N1019">
        <v>1.36090602576675</v>
      </c>
      <c r="O1019">
        <v>8.87227819304516</v>
      </c>
      <c r="P1019">
        <v>170.56495933172101</v>
      </c>
      <c r="Q1019">
        <v>0.20494296391809599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Row],[Ticker]],[1]!Table1[[Symbol]:[Industry]],2,FALSE),"-")</f>
        <v>-</v>
      </c>
      <c r="E1020">
        <v>2701.7655456000002</v>
      </c>
      <c r="F1020">
        <v>1469.6</v>
      </c>
      <c r="G1020">
        <v>6341.3221833451498</v>
      </c>
      <c r="H1020">
        <v>67.246357958100802</v>
      </c>
      <c r="I1020">
        <v>358.87059671907502</v>
      </c>
      <c r="J1020">
        <v>20.5753016992307</v>
      </c>
      <c r="K1020">
        <v>923.28668716977904</v>
      </c>
      <c r="L1020">
        <v>583.89812694230898</v>
      </c>
      <c r="M1020">
        <v>99.835843378088299</v>
      </c>
      <c r="N1020">
        <v>0.17164946774752399</v>
      </c>
      <c r="O1020">
        <v>0</v>
      </c>
      <c r="P1020">
        <v>6368.3098591549297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Row],[Ticker]],[1]!Table1[[Symbol]:[Industry]],2,FALSE),"-")</f>
        <v>-</v>
      </c>
      <c r="D1021" t="s">
        <v>531</v>
      </c>
      <c r="E1021">
        <v>2698.1028397499999</v>
      </c>
      <c r="F1021">
        <v>538.04999999999995</v>
      </c>
      <c r="G1021">
        <v>62.067137963942102</v>
      </c>
      <c r="H1021">
        <v>-14.024994386549499</v>
      </c>
      <c r="I1021">
        <v>73.543347425598697</v>
      </c>
      <c r="J1021">
        <v>-9.1608480617676893</v>
      </c>
      <c r="K1021">
        <v>541.78069121110195</v>
      </c>
      <c r="L1021">
        <v>435.64796921715703</v>
      </c>
      <c r="M1021">
        <v>41.834137052957999</v>
      </c>
      <c r="N1021">
        <v>1.5401057161306799</v>
      </c>
      <c r="O1021">
        <v>16.160208159092999</v>
      </c>
      <c r="P1021">
        <v>106.942307692307</v>
      </c>
    </row>
    <row r="1022" spans="1:17" hidden="1" x14ac:dyDescent="0.3">
      <c r="A1022" t="s">
        <v>2197</v>
      </c>
      <c r="B1022" t="s">
        <v>2198</v>
      </c>
      <c r="C1022" t="str">
        <f>IFERROR(VLOOKUP(Table1[[#This Row],[Ticker]],[1]!Table1[[Symbol]:[Industry]],2,FALSE),"-")</f>
        <v>-</v>
      </c>
      <c r="D1022" t="s">
        <v>127</v>
      </c>
      <c r="E1022">
        <v>2694.4431799479999</v>
      </c>
      <c r="F1022">
        <v>50.83</v>
      </c>
      <c r="G1022">
        <v>15.455157430603901</v>
      </c>
      <c r="H1022">
        <v>8.0814244457204403</v>
      </c>
      <c r="I1022">
        <v>22.239494702121799</v>
      </c>
      <c r="J1022">
        <v>-1.44303876752279</v>
      </c>
      <c r="K1022">
        <v>47.134176241036499</v>
      </c>
      <c r="L1022">
        <v>41.153453278294101</v>
      </c>
      <c r="M1022">
        <v>59.1533126246227</v>
      </c>
      <c r="N1022">
        <v>0.49326472749884198</v>
      </c>
      <c r="O1022">
        <v>6.1381074168798104</v>
      </c>
      <c r="P1022">
        <v>65.677966101694906</v>
      </c>
      <c r="Q1022">
        <v>0.11587177438576</v>
      </c>
    </row>
    <row r="1023" spans="1:17" hidden="1" x14ac:dyDescent="0.3">
      <c r="A1023" t="s">
        <v>2199</v>
      </c>
      <c r="B1023" t="s">
        <v>2200</v>
      </c>
      <c r="C1023" t="str">
        <f>IFERROR(VLOOKUP(Table1[[#This Row],[Ticker]],[1]!Table1[[Symbol]:[Industry]],2,FALSE),"-")</f>
        <v>-</v>
      </c>
      <c r="D1023" t="s">
        <v>400</v>
      </c>
      <c r="E1023">
        <v>2682.9807617050001</v>
      </c>
      <c r="F1023">
        <v>1163.1500000000001</v>
      </c>
      <c r="G1023">
        <v>-37.621151281328402</v>
      </c>
      <c r="H1023">
        <v>-5.5968389983059996</v>
      </c>
      <c r="I1023">
        <v>-17.497782572672499</v>
      </c>
      <c r="J1023">
        <v>-2.25776277817587</v>
      </c>
      <c r="K1023">
        <v>1177.4795132819399</v>
      </c>
      <c r="L1023">
        <v>1206.0661725443199</v>
      </c>
      <c r="M1023">
        <v>43.021651142234099</v>
      </c>
      <c r="N1023">
        <v>0.82080627855548804</v>
      </c>
      <c r="O1023">
        <v>23.801745260714402</v>
      </c>
      <c r="P1023">
        <v>6.6131989000916596</v>
      </c>
      <c r="Q1023">
        <v>-1.7300824773955E-2</v>
      </c>
    </row>
    <row r="1024" spans="1:17" hidden="1" x14ac:dyDescent="0.3">
      <c r="A1024" t="s">
        <v>2201</v>
      </c>
      <c r="B1024" t="s">
        <v>2202</v>
      </c>
      <c r="C1024" t="str">
        <f>IFERROR(VLOOKUP(Table1[[#This Row],[Ticker]],[1]!Table1[[Symbol]:[Industry]],2,FALSE),"-")</f>
        <v>-</v>
      </c>
      <c r="D1024" t="s">
        <v>633</v>
      </c>
      <c r="E1024">
        <v>2678.9109699999999</v>
      </c>
      <c r="F1024">
        <v>609.5</v>
      </c>
      <c r="G1024">
        <v>-7.1253355934528102</v>
      </c>
      <c r="H1024">
        <v>-12.977294002683401</v>
      </c>
      <c r="I1024">
        <v>11.9875525405826</v>
      </c>
      <c r="J1024">
        <v>-4.51461268866246</v>
      </c>
      <c r="K1024">
        <v>624.532241884418</v>
      </c>
      <c r="L1024">
        <v>573.98176011891303</v>
      </c>
      <c r="M1024">
        <v>37.503064480051599</v>
      </c>
      <c r="N1024">
        <v>0.53061971682694298</v>
      </c>
      <c r="O1024">
        <v>14.8482362592288</v>
      </c>
      <c r="P1024">
        <v>33.956043956043899</v>
      </c>
      <c r="Q1024">
        <v>1.2361298172103999E-2</v>
      </c>
    </row>
    <row r="1025" spans="1:17" x14ac:dyDescent="0.3">
      <c r="A1025" t="s">
        <v>2203</v>
      </c>
      <c r="B1025" t="s">
        <v>2204</v>
      </c>
      <c r="C1025" t="str">
        <f>IFERROR(VLOOKUP(Table1[[#This Row],[Ticker]],[1]!Table1[[Symbol]:[Industry]],2,FALSE),"-")</f>
        <v>-</v>
      </c>
      <c r="D1025" t="s">
        <v>46</v>
      </c>
      <c r="E1025">
        <v>2667.6943253449999</v>
      </c>
      <c r="F1025">
        <v>672.95</v>
      </c>
      <c r="G1025">
        <v>-42.784722856822299</v>
      </c>
      <c r="H1025">
        <v>-7.5665493476785599</v>
      </c>
      <c r="I1025">
        <v>-6.2039302855382603</v>
      </c>
      <c r="J1025">
        <v>-2.7316219083923099</v>
      </c>
      <c r="K1025">
        <v>678.25255502248797</v>
      </c>
      <c r="L1025">
        <v>692.97245733465002</v>
      </c>
      <c r="M1025">
        <v>48.807234019152602</v>
      </c>
      <c r="N1025">
        <v>0.42322461167249797</v>
      </c>
      <c r="O1025">
        <v>24.080540901998599</v>
      </c>
      <c r="P1025">
        <v>12.177029504917501</v>
      </c>
      <c r="Q1025">
        <v>3.5259136701423999E-2</v>
      </c>
    </row>
    <row r="1026" spans="1:17" x14ac:dyDescent="0.3">
      <c r="A1026" t="s">
        <v>2205</v>
      </c>
      <c r="B1026" t="s">
        <v>2206</v>
      </c>
      <c r="C1026" t="str">
        <f>IFERROR(VLOOKUP(Table1[[#This Row],[Ticker]],[1]!Table1[[Symbol]:[Industry]],2,FALSE),"-")</f>
        <v>-</v>
      </c>
      <c r="D1026" t="s">
        <v>412</v>
      </c>
      <c r="E1026">
        <v>2660.36242025</v>
      </c>
      <c r="F1026">
        <v>501.25</v>
      </c>
      <c r="G1026">
        <v>-24.325105405269401</v>
      </c>
      <c r="H1026">
        <v>3.2813884200598098</v>
      </c>
      <c r="I1026">
        <v>-11.331907354376201</v>
      </c>
      <c r="J1026">
        <v>4.4372570789693002</v>
      </c>
      <c r="K1026">
        <v>475.78211550986799</v>
      </c>
      <c r="L1026">
        <v>493.66733796556002</v>
      </c>
      <c r="M1026">
        <v>73.148688164306193</v>
      </c>
      <c r="N1026">
        <v>2.69438015482719</v>
      </c>
      <c r="O1026">
        <v>16.109725685785499</v>
      </c>
      <c r="P1026">
        <v>15.735395982451999</v>
      </c>
      <c r="Q1026">
        <v>1.0815460544659999E-3</v>
      </c>
    </row>
    <row r="1027" spans="1:17" hidden="1" x14ac:dyDescent="0.3">
      <c r="A1027" t="s">
        <v>2207</v>
      </c>
      <c r="B1027" t="s">
        <v>2208</v>
      </c>
      <c r="C1027" t="str">
        <f>IFERROR(VLOOKUP(Table1[[#This Row],[Ticker]],[1]!Table1[[Symbol]:[Industry]],2,FALSE),"-")</f>
        <v>-</v>
      </c>
      <c r="D1027" t="s">
        <v>54</v>
      </c>
      <c r="E1027">
        <v>2656.9766651700002</v>
      </c>
      <c r="F1027">
        <v>1076.0999999999999</v>
      </c>
      <c r="G1027">
        <v>17.610550473481801</v>
      </c>
      <c r="H1027">
        <v>-8.5376436452214097</v>
      </c>
      <c r="I1027">
        <v>3.4505605191954398</v>
      </c>
      <c r="J1027">
        <v>-5.3602735956730498</v>
      </c>
      <c r="K1027">
        <v>1110.9775261304501</v>
      </c>
      <c r="L1027">
        <v>1009.02329696827</v>
      </c>
      <c r="M1027">
        <v>30.439482666775099</v>
      </c>
      <c r="N1027">
        <v>0.60891258820428995</v>
      </c>
      <c r="O1027">
        <v>15.230926493820199</v>
      </c>
      <c r="P1027">
        <v>79.364947078923194</v>
      </c>
      <c r="Q1027">
        <v>9.3051320846400006E-3</v>
      </c>
    </row>
    <row r="1028" spans="1:17" hidden="1" x14ac:dyDescent="0.3">
      <c r="A1028" t="s">
        <v>2209</v>
      </c>
      <c r="B1028" t="s">
        <v>2210</v>
      </c>
      <c r="C1028" t="str">
        <f>IFERROR(VLOOKUP(Table1[[#This Row],[Ticker]],[1]!Table1[[Symbol]:[Industry]],2,FALSE),"-")</f>
        <v>-</v>
      </c>
      <c r="D1028" t="s">
        <v>132</v>
      </c>
      <c r="E1028">
        <v>2649.143525</v>
      </c>
      <c r="F1028">
        <v>473.95</v>
      </c>
      <c r="G1028">
        <v>-41.297927120569</v>
      </c>
      <c r="H1028">
        <v>16.5748940207671</v>
      </c>
      <c r="I1028">
        <v>1.99849409199366</v>
      </c>
      <c r="J1028">
        <v>-4.5767870294836897</v>
      </c>
      <c r="K1028">
        <v>426.08478746221999</v>
      </c>
      <c r="L1028">
        <v>438.48349187067998</v>
      </c>
      <c r="M1028">
        <v>58.553483146484901</v>
      </c>
      <c r="N1028">
        <v>2.08824296928834</v>
      </c>
      <c r="O1028">
        <v>26.595632450680402</v>
      </c>
      <c r="P1028">
        <v>45.830769230769199</v>
      </c>
      <c r="Q1028">
        <v>0.263099906965161</v>
      </c>
    </row>
    <row r="1029" spans="1:17" hidden="1" x14ac:dyDescent="0.3">
      <c r="A1029" t="s">
        <v>2211</v>
      </c>
      <c r="B1029" t="s">
        <v>2212</v>
      </c>
      <c r="C1029" t="str">
        <f>IFERROR(VLOOKUP(Table1[[#This Row],[Ticker]],[1]!Table1[[Symbol]:[Industry]],2,FALSE),"-")</f>
        <v>-</v>
      </c>
      <c r="D1029" t="s">
        <v>1678</v>
      </c>
      <c r="E1029">
        <v>2644.090741</v>
      </c>
      <c r="F1029">
        <v>62.45</v>
      </c>
      <c r="G1029">
        <v>-5.5840988268826202</v>
      </c>
      <c r="H1029">
        <v>-0.99283728647092995</v>
      </c>
      <c r="I1029">
        <v>-4.9285201143345896</v>
      </c>
      <c r="J1029">
        <v>-0.30966595327365798</v>
      </c>
      <c r="K1029">
        <v>62.116131981065998</v>
      </c>
      <c r="L1029">
        <v>59.557417111474201</v>
      </c>
      <c r="M1029">
        <v>53.860821394049402</v>
      </c>
      <c r="N1029">
        <v>1.2036108566931101</v>
      </c>
      <c r="O1029">
        <v>5.60448358686949</v>
      </c>
      <c r="P1029">
        <v>27.163510486662599</v>
      </c>
      <c r="Q1029">
        <v>-2.7484158448541001E-2</v>
      </c>
    </row>
    <row r="1030" spans="1:17" hidden="1" x14ac:dyDescent="0.3">
      <c r="A1030" t="s">
        <v>2213</v>
      </c>
      <c r="B1030" t="s">
        <v>2214</v>
      </c>
      <c r="C1030" t="str">
        <f>IFERROR(VLOOKUP(Table1[[#This Row],[Ticker]],[1]!Table1[[Symbol]:[Industry]],2,FALSE),"-")</f>
        <v>-</v>
      </c>
      <c r="D1030" t="s">
        <v>369</v>
      </c>
      <c r="E1030">
        <v>2639.7049281599998</v>
      </c>
      <c r="F1030">
        <v>794.4</v>
      </c>
      <c r="G1030">
        <v>-44.980862554897598</v>
      </c>
      <c r="H1030">
        <v>-1.7659356051105</v>
      </c>
      <c r="I1030">
        <v>-19.058746448141001</v>
      </c>
      <c r="J1030">
        <v>-4.2220027528543804</v>
      </c>
      <c r="K1030">
        <v>790.48938630715099</v>
      </c>
      <c r="L1030">
        <v>826.44467129141901</v>
      </c>
      <c r="M1030">
        <v>52.990769489190299</v>
      </c>
      <c r="N1030">
        <v>0.73439671179057897</v>
      </c>
      <c r="O1030">
        <v>23.854481369587099</v>
      </c>
      <c r="P1030">
        <v>11.1670864819479</v>
      </c>
      <c r="Q1030">
        <v>2.2707163841542002E-2</v>
      </c>
    </row>
    <row r="1031" spans="1:17" hidden="1" x14ac:dyDescent="0.3">
      <c r="A1031" t="s">
        <v>2215</v>
      </c>
      <c r="B1031" t="s">
        <v>2216</v>
      </c>
      <c r="C1031" t="str">
        <f>IFERROR(VLOOKUP(Table1[[#This Row],[Ticker]],[1]!Table1[[Symbol]:[Industry]],2,FALSE),"-")</f>
        <v>-</v>
      </c>
      <c r="D1031" t="s">
        <v>232</v>
      </c>
      <c r="E1031">
        <v>2636.73213012</v>
      </c>
      <c r="F1031">
        <v>6040.2</v>
      </c>
      <c r="G1031">
        <v>95.017286057356898</v>
      </c>
      <c r="H1031">
        <v>0.55574338929497802</v>
      </c>
      <c r="I1031">
        <v>45.3709261869854</v>
      </c>
      <c r="J1031">
        <v>0.48117134897797398</v>
      </c>
      <c r="K1031">
        <v>5798.1786866009097</v>
      </c>
      <c r="L1031">
        <v>4656.0516393897497</v>
      </c>
      <c r="M1031">
        <v>61.431267975519098</v>
      </c>
      <c r="N1031">
        <v>0.10252150872462799</v>
      </c>
      <c r="O1031">
        <v>11.919307307704999</v>
      </c>
      <c r="P1031">
        <v>145.13301272295601</v>
      </c>
      <c r="Q1031">
        <v>0.11227163505188301</v>
      </c>
    </row>
    <row r="1032" spans="1:17" hidden="1" x14ac:dyDescent="0.3">
      <c r="A1032" t="s">
        <v>2217</v>
      </c>
      <c r="B1032" t="s">
        <v>2218</v>
      </c>
      <c r="C1032" t="str">
        <f>IFERROR(VLOOKUP(Table1[[#This Row],[Ticker]],[1]!Table1[[Symbol]:[Industry]],2,FALSE),"-")</f>
        <v>-</v>
      </c>
      <c r="D1032" t="s">
        <v>989</v>
      </c>
      <c r="E1032">
        <v>2625.7721519249999</v>
      </c>
      <c r="F1032">
        <v>398.45</v>
      </c>
      <c r="G1032">
        <v>-3.0529946278157598</v>
      </c>
      <c r="H1032">
        <v>-9.1340945427607405</v>
      </c>
      <c r="I1032">
        <v>13.265733515872499</v>
      </c>
      <c r="J1032">
        <v>-3.8382249443759702</v>
      </c>
      <c r="K1032">
        <v>398.06660793785102</v>
      </c>
      <c r="M1032">
        <v>41.658385887394203</v>
      </c>
      <c r="N1032">
        <v>0.34847412636140601</v>
      </c>
      <c r="O1032">
        <v>19.186849040030101</v>
      </c>
      <c r="P1032">
        <v>41.194188518780997</v>
      </c>
    </row>
    <row r="1033" spans="1:17" hidden="1" x14ac:dyDescent="0.3">
      <c r="A1033" t="s">
        <v>2219</v>
      </c>
      <c r="B1033" t="s">
        <v>2220</v>
      </c>
      <c r="C1033" t="str">
        <f>IFERROR(VLOOKUP(Table1[[#This Row],[Ticker]],[1]!Table1[[Symbol]:[Industry]],2,FALSE),"-")</f>
        <v>-</v>
      </c>
      <c r="D1033" t="s">
        <v>2221</v>
      </c>
      <c r="E1033">
        <v>2624.2500969799999</v>
      </c>
      <c r="F1033">
        <v>5314.6</v>
      </c>
      <c r="G1033">
        <v>61.099810033939299</v>
      </c>
      <c r="H1033">
        <v>-0.522405224462971</v>
      </c>
      <c r="I1033">
        <v>47.354491052537</v>
      </c>
      <c r="J1033">
        <v>-0.99548455755453702</v>
      </c>
      <c r="K1033">
        <v>5140.4366490237699</v>
      </c>
      <c r="L1033">
        <v>4203.08747743406</v>
      </c>
      <c r="M1033">
        <v>63.726971264160298</v>
      </c>
      <c r="N1033">
        <v>0.40380966967932302</v>
      </c>
      <c r="O1033">
        <v>21.232077672825799</v>
      </c>
      <c r="P1033">
        <v>123.866891322662</v>
      </c>
      <c r="Q1033">
        <v>0.15182596431210599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Row],[Ticker]],[1]!Table1[[Symbol]:[Industry]],2,FALSE),"-")</f>
        <v>-</v>
      </c>
      <c r="D1034" t="s">
        <v>72</v>
      </c>
      <c r="E1034">
        <v>2622.5542</v>
      </c>
      <c r="F1034">
        <v>978.2</v>
      </c>
      <c r="G1034">
        <v>294.19639308150499</v>
      </c>
      <c r="H1034">
        <v>10.470292147227401</v>
      </c>
      <c r="I1034">
        <v>-4.5137629201309597</v>
      </c>
      <c r="J1034">
        <v>-8.7233732567878892</v>
      </c>
      <c r="K1034">
        <v>1049.1748778680901</v>
      </c>
      <c r="L1034">
        <v>930.63483764719604</v>
      </c>
      <c r="M1034">
        <v>31.713949866583501</v>
      </c>
      <c r="N1034">
        <v>1.45930325917881</v>
      </c>
      <c r="O1034">
        <v>62.3389899815988</v>
      </c>
      <c r="P1034">
        <v>341.02795311091</v>
      </c>
      <c r="Q1034">
        <v>0.17394530108841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Row],[Ticker]],[1]!Table1[[Symbol]:[Industry]],2,FALSE),"-")</f>
        <v>-</v>
      </c>
      <c r="D1035" t="s">
        <v>106</v>
      </c>
      <c r="E1035">
        <v>2621.9173500000002</v>
      </c>
      <c r="F1035">
        <v>393.15</v>
      </c>
      <c r="G1035">
        <v>101.987280509386</v>
      </c>
      <c r="H1035">
        <v>-12.9501090433338</v>
      </c>
      <c r="I1035">
        <v>-9.0527787508754507</v>
      </c>
      <c r="J1035">
        <v>-4.70993249779821</v>
      </c>
      <c r="K1035">
        <v>398.61365461767502</v>
      </c>
      <c r="L1035">
        <v>354.92650818426699</v>
      </c>
      <c r="M1035">
        <v>57.853113268034598</v>
      </c>
      <c r="N1035">
        <v>0.55870587583266496</v>
      </c>
      <c r="O1035">
        <v>30.713468141930498</v>
      </c>
      <c r="P1035">
        <v>147.29007233462599</v>
      </c>
      <c r="Q1035">
        <v>0.23447820686214799</v>
      </c>
    </row>
    <row r="1036" spans="1:17" hidden="1" x14ac:dyDescent="0.3">
      <c r="A1036" t="s">
        <v>2226</v>
      </c>
      <c r="B1036" t="s">
        <v>2227</v>
      </c>
      <c r="C1036" t="str">
        <f>IFERROR(VLOOKUP(Table1[[#This Row],[Ticker]],[1]!Table1[[Symbol]:[Industry]],2,FALSE),"-")</f>
        <v>-</v>
      </c>
      <c r="D1036" t="s">
        <v>127</v>
      </c>
      <c r="E1036">
        <v>2615.5044832499998</v>
      </c>
      <c r="F1036">
        <v>202.25</v>
      </c>
      <c r="G1036">
        <v>9.0701782097335801</v>
      </c>
      <c r="H1036">
        <v>25.628517400825299</v>
      </c>
      <c r="I1036">
        <v>47.165393852672999</v>
      </c>
      <c r="J1036">
        <v>10.5582444002212</v>
      </c>
      <c r="K1036">
        <v>167.61962728815399</v>
      </c>
      <c r="L1036">
        <v>156.23016338812499</v>
      </c>
      <c r="M1036">
        <v>77.595254110874393</v>
      </c>
      <c r="N1036">
        <v>2.4826486926386302</v>
      </c>
      <c r="O1036">
        <v>3.7824474660074201</v>
      </c>
      <c r="P1036">
        <v>75.869565217391298</v>
      </c>
    </row>
    <row r="1037" spans="1:17" hidden="1" x14ac:dyDescent="0.3">
      <c r="A1037" t="s">
        <v>2228</v>
      </c>
      <c r="B1037" t="s">
        <v>2229</v>
      </c>
      <c r="C1037" t="str">
        <f>IFERROR(VLOOKUP(Table1[[#This Row],[Ticker]],[1]!Table1[[Symbol]:[Industry]],2,FALSE),"-")</f>
        <v>-</v>
      </c>
      <c r="D1037" t="s">
        <v>258</v>
      </c>
      <c r="E1037">
        <v>2611.1196008249999</v>
      </c>
      <c r="F1037">
        <v>17955.650000000001</v>
      </c>
      <c r="G1037">
        <v>-5.1429466096859704</v>
      </c>
      <c r="H1037">
        <v>-5.4889141207579097</v>
      </c>
      <c r="I1037">
        <v>18.446614759272698</v>
      </c>
      <c r="J1037">
        <v>-2.1683408587467499</v>
      </c>
      <c r="K1037">
        <v>17920.022444305199</v>
      </c>
      <c r="L1037">
        <v>15724.6317271713</v>
      </c>
      <c r="M1037">
        <v>37.028124397075501</v>
      </c>
      <c r="N1037">
        <v>0.75059236656836503</v>
      </c>
      <c r="O1037">
        <v>16.3979026100419</v>
      </c>
      <c r="P1037">
        <v>42.505158730158698</v>
      </c>
      <c r="Q1037">
        <v>0.142751178949726</v>
      </c>
    </row>
    <row r="1038" spans="1:17" hidden="1" x14ac:dyDescent="0.3">
      <c r="A1038" t="s">
        <v>2230</v>
      </c>
      <c r="B1038" t="s">
        <v>2231</v>
      </c>
      <c r="C1038" t="str">
        <f>IFERROR(VLOOKUP(Table1[[#This Row],[Ticker]],[1]!Table1[[Symbol]:[Industry]],2,FALSE),"-")</f>
        <v>-</v>
      </c>
      <c r="D1038" t="s">
        <v>282</v>
      </c>
      <c r="E1038">
        <v>2604.4172055599902</v>
      </c>
      <c r="F1038">
        <v>427.4</v>
      </c>
      <c r="G1038">
        <v>50.9288607705139</v>
      </c>
      <c r="H1038">
        <v>-57.100640991833799</v>
      </c>
      <c r="I1038">
        <v>12.128784955650399</v>
      </c>
      <c r="J1038">
        <v>3.7554273993740099</v>
      </c>
      <c r="K1038">
        <v>425.14542245296502</v>
      </c>
      <c r="L1038">
        <v>374.86098743749898</v>
      </c>
      <c r="M1038">
        <v>62.671503010976501</v>
      </c>
      <c r="N1038">
        <v>0.65933850150776097</v>
      </c>
      <c r="O1038">
        <v>27.269536733738899</v>
      </c>
      <c r="P1038">
        <v>106.573223779603</v>
      </c>
      <c r="Q1038">
        <v>0.100303122518729</v>
      </c>
    </row>
    <row r="1039" spans="1:17" hidden="1" x14ac:dyDescent="0.3">
      <c r="A1039" t="s">
        <v>2232</v>
      </c>
      <c r="B1039" t="s">
        <v>2233</v>
      </c>
      <c r="C1039" t="str">
        <f>IFERROR(VLOOKUP(Table1[[#This Row],[Ticker]],[1]!Table1[[Symbol]:[Industry]],2,FALSE),"-")</f>
        <v>-</v>
      </c>
      <c r="D1039" t="s">
        <v>78</v>
      </c>
      <c r="E1039">
        <v>2604.40658007</v>
      </c>
      <c r="F1039">
        <v>947.15</v>
      </c>
      <c r="G1039">
        <v>135.30808713677601</v>
      </c>
      <c r="H1039">
        <v>3.90846796785064</v>
      </c>
      <c r="I1039">
        <v>21.300122353771801</v>
      </c>
      <c r="J1039">
        <v>-6.4618505929039696</v>
      </c>
      <c r="K1039">
        <v>949.87306544262697</v>
      </c>
      <c r="L1039">
        <v>790.85240395875405</v>
      </c>
      <c r="M1039">
        <v>35.247716917137197</v>
      </c>
      <c r="N1039">
        <v>1.3521817064285699</v>
      </c>
      <c r="O1039">
        <v>15.472733991448001</v>
      </c>
      <c r="P1039">
        <v>169.497794849907</v>
      </c>
      <c r="Q1039">
        <v>7.2791532442793003E-2</v>
      </c>
    </row>
    <row r="1040" spans="1:17" hidden="1" x14ac:dyDescent="0.3">
      <c r="A1040" t="s">
        <v>2234</v>
      </c>
      <c r="B1040" t="s">
        <v>2235</v>
      </c>
      <c r="C1040" t="str">
        <f>IFERROR(VLOOKUP(Table1[[#This Row],[Ticker]],[1]!Table1[[Symbol]:[Industry]],2,FALSE),"-")</f>
        <v>-</v>
      </c>
      <c r="D1040" t="s">
        <v>438</v>
      </c>
      <c r="E1040">
        <v>2602.3509896400001</v>
      </c>
      <c r="F1040">
        <v>631.9</v>
      </c>
      <c r="G1040">
        <v>-34.665373231062503</v>
      </c>
      <c r="H1040">
        <v>2.0742378015581</v>
      </c>
      <c r="I1040">
        <v>-19.172811400628401</v>
      </c>
      <c r="J1040">
        <v>-7.5065672611904297</v>
      </c>
      <c r="K1040">
        <v>613.88641539948901</v>
      </c>
      <c r="L1040">
        <v>640.66721990171095</v>
      </c>
      <c r="M1040">
        <v>57.659775607422198</v>
      </c>
      <c r="N1040">
        <v>2.4206985828459699</v>
      </c>
      <c r="O1040">
        <v>26.3886690932109</v>
      </c>
      <c r="P1040">
        <v>17.3009095971783</v>
      </c>
      <c r="Q1040">
        <v>4.4691435242650004E-3</v>
      </c>
    </row>
    <row r="1041" spans="1:17" hidden="1" x14ac:dyDescent="0.3">
      <c r="A1041" t="s">
        <v>2236</v>
      </c>
      <c r="B1041" t="s">
        <v>2237</v>
      </c>
      <c r="C1041" t="str">
        <f>IFERROR(VLOOKUP(Table1[[#This Row],[Ticker]],[1]!Table1[[Symbol]:[Industry]],2,FALSE),"-")</f>
        <v>-</v>
      </c>
      <c r="D1041" t="s">
        <v>21</v>
      </c>
      <c r="E1041">
        <v>2581.4262557099901</v>
      </c>
      <c r="F1041">
        <v>396.05</v>
      </c>
      <c r="G1041">
        <v>3.7218951473203798</v>
      </c>
      <c r="H1041">
        <v>8.7896799549203504</v>
      </c>
      <c r="I1041">
        <v>-15.564567720469199</v>
      </c>
      <c r="J1041">
        <v>1.3371447631256099</v>
      </c>
      <c r="K1041">
        <v>365.97087903659298</v>
      </c>
      <c r="L1041">
        <v>370.24606961166501</v>
      </c>
      <c r="M1041">
        <v>58.166243861713497</v>
      </c>
      <c r="N1041">
        <v>1.72772531057765</v>
      </c>
      <c r="O1041">
        <v>74.409796742835496</v>
      </c>
      <c r="P1041">
        <v>65.676636686885502</v>
      </c>
      <c r="Q1041">
        <v>0.123319527047712</v>
      </c>
    </row>
    <row r="1042" spans="1:17" hidden="1" x14ac:dyDescent="0.3">
      <c r="A1042" t="s">
        <v>2238</v>
      </c>
      <c r="B1042" t="s">
        <v>2239</v>
      </c>
      <c r="C1042" t="str">
        <f>IFERROR(VLOOKUP(Table1[[#This Row],[Ticker]],[1]!Table1[[Symbol]:[Industry]],2,FALSE),"-")</f>
        <v>-</v>
      </c>
      <c r="D1042" t="s">
        <v>1367</v>
      </c>
      <c r="E1042">
        <v>2580.8388</v>
      </c>
      <c r="F1042">
        <v>999.99</v>
      </c>
      <c r="G1042">
        <v>-26.988675809775302</v>
      </c>
      <c r="H1042">
        <v>-4.2783773260166598</v>
      </c>
      <c r="I1042">
        <v>-13.6695962069691</v>
      </c>
      <c r="J1042">
        <v>-0.96857259062587897</v>
      </c>
      <c r="K1042">
        <v>999.99646746016504</v>
      </c>
      <c r="L1042">
        <v>999.99659748999102</v>
      </c>
      <c r="M1042">
        <v>55.379180563809697</v>
      </c>
      <c r="N1042">
        <v>0.88907292454022901</v>
      </c>
      <c r="O1042">
        <v>3.0010300103000902</v>
      </c>
      <c r="P1042">
        <v>3.09175257731959</v>
      </c>
      <c r="Q1042">
        <v>-0.101916752053546</v>
      </c>
    </row>
    <row r="1043" spans="1:17" x14ac:dyDescent="0.3">
      <c r="A1043" t="s">
        <v>2240</v>
      </c>
      <c r="B1043" t="s">
        <v>2241</v>
      </c>
      <c r="C1043" t="str">
        <f>IFERROR(VLOOKUP(Table1[[#This Row],[Ticker]],[1]!Table1[[Symbol]:[Industry]],2,FALSE),"-")</f>
        <v>-</v>
      </c>
      <c r="D1043" t="s">
        <v>1936</v>
      </c>
      <c r="E1043">
        <v>2568.5523348299998</v>
      </c>
      <c r="F1043">
        <v>13.95</v>
      </c>
      <c r="G1043">
        <v>-53.9510265951156</v>
      </c>
      <c r="H1043">
        <v>-9.2760012387851596</v>
      </c>
      <c r="I1043">
        <v>-38.467439872737302</v>
      </c>
      <c r="J1043">
        <v>-1.6752889026725499</v>
      </c>
      <c r="K1043">
        <v>14.9896465768047</v>
      </c>
      <c r="L1043">
        <v>16.664614991329302</v>
      </c>
      <c r="M1043">
        <v>35.130091593939397</v>
      </c>
      <c r="N1043">
        <v>0.70436996034425603</v>
      </c>
      <c r="O1043">
        <v>86.738351254480307</v>
      </c>
      <c r="P1043">
        <v>8.56031128404668</v>
      </c>
      <c r="Q1043">
        <v>-3.2107063318257002E-2</v>
      </c>
    </row>
    <row r="1044" spans="1:17" hidden="1" x14ac:dyDescent="0.3">
      <c r="A1044" t="s">
        <v>2242</v>
      </c>
      <c r="B1044" t="s">
        <v>2243</v>
      </c>
      <c r="C1044" t="str">
        <f>IFERROR(VLOOKUP(Table1[[#This Row],[Ticker]],[1]!Table1[[Symbol]:[Industry]],2,FALSE),"-")</f>
        <v>-</v>
      </c>
      <c r="D1044" t="s">
        <v>163</v>
      </c>
      <c r="E1044">
        <v>2561.45805255</v>
      </c>
      <c r="F1044">
        <v>390.9</v>
      </c>
      <c r="G1044">
        <v>-11.7119459365815</v>
      </c>
      <c r="H1044">
        <v>-11.4931900134056</v>
      </c>
      <c r="I1044">
        <v>34.989844751387899</v>
      </c>
      <c r="J1044">
        <v>-5.7511259986842198</v>
      </c>
      <c r="K1044">
        <v>410.88649760569598</v>
      </c>
      <c r="L1044">
        <v>367.18307357890097</v>
      </c>
      <c r="M1044">
        <v>27.8233244337831</v>
      </c>
      <c r="N1044">
        <v>0.67238148633185901</v>
      </c>
      <c r="O1044">
        <v>23.816832949603398</v>
      </c>
      <c r="P1044">
        <v>58.259109311740801</v>
      </c>
      <c r="Q1044">
        <v>0.104028748197193</v>
      </c>
    </row>
    <row r="1045" spans="1:17" hidden="1" x14ac:dyDescent="0.3">
      <c r="A1045" t="s">
        <v>2244</v>
      </c>
      <c r="B1045" t="s">
        <v>2245</v>
      </c>
      <c r="C1045" t="str">
        <f>IFERROR(VLOOKUP(Table1[[#This Row],[Ticker]],[1]!Table1[[Symbol]:[Industry]],2,FALSE),"-")</f>
        <v>-</v>
      </c>
      <c r="D1045" t="s">
        <v>46</v>
      </c>
      <c r="E1045">
        <v>2555.3745026249999</v>
      </c>
      <c r="F1045">
        <v>2042.25</v>
      </c>
      <c r="G1045">
        <v>21.275419039402401</v>
      </c>
      <c r="H1045">
        <v>-20.224473731658001</v>
      </c>
      <c r="I1045">
        <v>6.13856993171445</v>
      </c>
      <c r="J1045">
        <v>-6.1445134989711301</v>
      </c>
      <c r="K1045">
        <v>2187.3518904142902</v>
      </c>
      <c r="L1045">
        <v>1944.8094328135301</v>
      </c>
      <c r="M1045">
        <v>36.853146712025897</v>
      </c>
      <c r="N1045">
        <v>1.62054961489373</v>
      </c>
      <c r="O1045">
        <v>29.269188395152401</v>
      </c>
      <c r="P1045">
        <v>63.249400479616298</v>
      </c>
      <c r="Q1045">
        <v>0.143830275578019</v>
      </c>
    </row>
    <row r="1046" spans="1:17" x14ac:dyDescent="0.3">
      <c r="A1046" t="s">
        <v>2246</v>
      </c>
      <c r="B1046" t="s">
        <v>2247</v>
      </c>
      <c r="C1046" t="str">
        <f>IFERROR(VLOOKUP(Table1[[#This Row],[Ticker]],[1]!Table1[[Symbol]:[Industry]],2,FALSE),"-")</f>
        <v>-</v>
      </c>
      <c r="D1046" t="s">
        <v>24</v>
      </c>
      <c r="E1046">
        <v>2551.7637561060001</v>
      </c>
      <c r="F1046">
        <v>49.57</v>
      </c>
      <c r="G1046">
        <v>-55.199116794568901</v>
      </c>
      <c r="H1046">
        <v>-5.2323255194592804</v>
      </c>
      <c r="I1046">
        <v>-27.310711189547501</v>
      </c>
      <c r="J1046">
        <v>-1.74522892520831</v>
      </c>
      <c r="K1046">
        <v>51.293111046883297</v>
      </c>
      <c r="L1046">
        <v>59.435619708491501</v>
      </c>
      <c r="M1046">
        <v>41.177542605548801</v>
      </c>
      <c r="N1046">
        <v>0.68585975866765903</v>
      </c>
      <c r="O1046">
        <v>66.229574339318106</v>
      </c>
      <c r="P1046">
        <v>1.411620294599</v>
      </c>
    </row>
    <row r="1047" spans="1:17" x14ac:dyDescent="0.3">
      <c r="A1047" t="s">
        <v>2248</v>
      </c>
      <c r="B1047" t="s">
        <v>2249</v>
      </c>
      <c r="C1047" t="str">
        <f>IFERROR(VLOOKUP(Table1[[#This Row],[Ticker]],[1]!Table1[[Symbol]:[Industry]],2,FALSE),"-")</f>
        <v>-</v>
      </c>
      <c r="D1047" t="s">
        <v>1201</v>
      </c>
      <c r="E1047">
        <v>2551.7012615250001</v>
      </c>
      <c r="F1047">
        <v>352.95</v>
      </c>
      <c r="G1047">
        <v>-62.178641656268098</v>
      </c>
      <c r="H1047">
        <v>-15.208614304034899</v>
      </c>
      <c r="I1047">
        <v>-14.804049988481699</v>
      </c>
      <c r="J1047">
        <v>-4.9858548258634299</v>
      </c>
      <c r="K1047">
        <v>393.05227970315502</v>
      </c>
      <c r="L1047">
        <v>420.058755089979</v>
      </c>
      <c r="M1047">
        <v>20.388007679476299</v>
      </c>
      <c r="N1047">
        <v>0.45773643313019102</v>
      </c>
      <c r="O1047">
        <v>67.672474854795198</v>
      </c>
      <c r="P1047">
        <v>12.047619047618999</v>
      </c>
      <c r="Q1047">
        <v>-3.3635615039046003E-2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Row],[Ticker]],[1]!Table1[[Symbol]:[Industry]],2,FALSE),"-")</f>
        <v>-</v>
      </c>
      <c r="D1048" t="s">
        <v>369</v>
      </c>
      <c r="E1048">
        <v>2536.9583915349999</v>
      </c>
      <c r="F1048">
        <v>1151.3499999999999</v>
      </c>
      <c r="G1048">
        <v>-5.4346774989645299</v>
      </c>
      <c r="H1048">
        <v>10.155320519733699</v>
      </c>
      <c r="I1048">
        <v>-6.8504655301587896</v>
      </c>
      <c r="J1048">
        <v>-1.0803951930861399E-2</v>
      </c>
      <c r="K1048">
        <v>1110.93838799334</v>
      </c>
      <c r="L1048">
        <v>1048.7871865813099</v>
      </c>
      <c r="M1048">
        <v>42.0851313136532</v>
      </c>
      <c r="N1048">
        <v>0.48420418275561899</v>
      </c>
      <c r="O1048">
        <v>12.7198506101533</v>
      </c>
      <c r="P1048">
        <v>33.8779069767441</v>
      </c>
      <c r="Q1048">
        <v>0.12744073917934801</v>
      </c>
    </row>
    <row r="1049" spans="1:17" hidden="1" x14ac:dyDescent="0.3">
      <c r="A1049" t="s">
        <v>2252</v>
      </c>
      <c r="B1049" t="s">
        <v>2253</v>
      </c>
      <c r="C1049" t="str">
        <f>IFERROR(VLOOKUP(Table1[[#This Row],[Ticker]],[1]!Table1[[Symbol]:[Industry]],2,FALSE),"-")</f>
        <v>-</v>
      </c>
      <c r="D1049" t="s">
        <v>144</v>
      </c>
      <c r="E1049">
        <v>2532.5794134959901</v>
      </c>
      <c r="F1049">
        <v>9.68</v>
      </c>
      <c r="G1049">
        <v>260.21232419022402</v>
      </c>
      <c r="H1049">
        <v>-10.2733833300227</v>
      </c>
      <c r="I1049">
        <v>-24.453006345217901</v>
      </c>
      <c r="J1049">
        <v>-5.33949129981296</v>
      </c>
      <c r="K1049">
        <v>10.1199407004181</v>
      </c>
      <c r="L1049">
        <v>9.5274518309833702</v>
      </c>
      <c r="M1049">
        <v>48.740358837312201</v>
      </c>
      <c r="N1049">
        <v>0.91680331897977696</v>
      </c>
      <c r="O1049">
        <v>104.54545454545401</v>
      </c>
      <c r="P1049">
        <v>339.99999999999898</v>
      </c>
      <c r="Q1049">
        <v>0.135046291013807</v>
      </c>
    </row>
    <row r="1050" spans="1:17" hidden="1" x14ac:dyDescent="0.3">
      <c r="A1050" t="s">
        <v>2254</v>
      </c>
      <c r="B1050" t="s">
        <v>2255</v>
      </c>
      <c r="C1050" t="str">
        <f>IFERROR(VLOOKUP(Table1[[#This Row],[Ticker]],[1]!Table1[[Symbol]:[Industry]],2,FALSE),"-")</f>
        <v>-</v>
      </c>
      <c r="D1050" t="s">
        <v>438</v>
      </c>
      <c r="E1050">
        <v>2528.8801192199999</v>
      </c>
      <c r="F1050">
        <v>390.65</v>
      </c>
      <c r="G1050">
        <v>115.050738068787</v>
      </c>
      <c r="H1050">
        <v>-13.3798201232458</v>
      </c>
      <c r="I1050">
        <v>-2.83117941026036</v>
      </c>
      <c r="J1050">
        <v>-4.83895029625136</v>
      </c>
      <c r="K1050">
        <v>421.82178523660298</v>
      </c>
      <c r="L1050">
        <v>370.01470404809902</v>
      </c>
      <c r="M1050">
        <v>31.189413737349501</v>
      </c>
      <c r="N1050">
        <v>0.47048907022700698</v>
      </c>
      <c r="O1050">
        <v>31.498784077819</v>
      </c>
      <c r="P1050">
        <v>144.07997500780999</v>
      </c>
      <c r="Q1050">
        <v>0.13146908730936099</v>
      </c>
    </row>
    <row r="1051" spans="1:17" hidden="1" x14ac:dyDescent="0.3">
      <c r="A1051" t="s">
        <v>2256</v>
      </c>
      <c r="B1051" t="s">
        <v>2257</v>
      </c>
      <c r="C1051" t="str">
        <f>IFERROR(VLOOKUP(Table1[[#This Row],[Ticker]],[1]!Table1[[Symbol]:[Industry]],2,FALSE),"-")</f>
        <v>-</v>
      </c>
      <c r="D1051" t="s">
        <v>54</v>
      </c>
      <c r="E1051">
        <v>2527.4216952000002</v>
      </c>
      <c r="F1051">
        <v>274.60000000000002</v>
      </c>
      <c r="G1051">
        <v>46.639462124529601</v>
      </c>
      <c r="H1051">
        <v>-0.312955510203547</v>
      </c>
      <c r="I1051">
        <v>12.438325721848299</v>
      </c>
      <c r="J1051">
        <v>-2.9869776639171199</v>
      </c>
      <c r="K1051">
        <v>243.820933109018</v>
      </c>
      <c r="L1051">
        <v>217.65967688090001</v>
      </c>
      <c r="M1051">
        <v>73.379999786726401</v>
      </c>
      <c r="N1051">
        <v>2.00689292020872</v>
      </c>
      <c r="O1051">
        <v>3.4231609613983802</v>
      </c>
      <c r="P1051">
        <v>93.380281690140805</v>
      </c>
      <c r="Q1051">
        <v>0.10630892718323399</v>
      </c>
    </row>
    <row r="1052" spans="1:17" hidden="1" x14ac:dyDescent="0.3">
      <c r="A1052" t="s">
        <v>2258</v>
      </c>
      <c r="B1052" t="s">
        <v>2259</v>
      </c>
      <c r="C1052" t="str">
        <f>IFERROR(VLOOKUP(Table1[[#This Row],[Ticker]],[1]!Table1[[Symbol]:[Industry]],2,FALSE),"-")</f>
        <v>-</v>
      </c>
      <c r="D1052" t="s">
        <v>1923</v>
      </c>
      <c r="E1052">
        <v>2526.6892727999998</v>
      </c>
      <c r="F1052">
        <v>631.6</v>
      </c>
      <c r="G1052">
        <v>2075.24384441337</v>
      </c>
      <c r="H1052">
        <v>-19.3473121186254</v>
      </c>
      <c r="I1052">
        <v>70.470345483992901</v>
      </c>
      <c r="J1052">
        <v>-4.9554415815030097</v>
      </c>
      <c r="K1052">
        <v>661.99039610052603</v>
      </c>
      <c r="L1052">
        <v>446.03218052875098</v>
      </c>
      <c r="M1052">
        <v>33.511247667923399</v>
      </c>
      <c r="N1052">
        <v>0.43526374991059802</v>
      </c>
      <c r="O1052">
        <v>50.205826472450902</v>
      </c>
    </row>
    <row r="1053" spans="1:17" hidden="1" x14ac:dyDescent="0.3">
      <c r="A1053" t="s">
        <v>2260</v>
      </c>
      <c r="B1053" t="s">
        <v>2261</v>
      </c>
      <c r="C1053" t="str">
        <f>IFERROR(VLOOKUP(Table1[[#This Row],[Ticker]],[1]!Table1[[Symbol]:[Industry]],2,FALSE),"-")</f>
        <v>-</v>
      </c>
      <c r="D1053" t="s">
        <v>510</v>
      </c>
      <c r="E1053">
        <v>2524.2881400299998</v>
      </c>
      <c r="F1053">
        <v>377.05</v>
      </c>
      <c r="G1053">
        <v>5.8231730806790702</v>
      </c>
      <c r="H1053">
        <v>6.7086466160790401</v>
      </c>
      <c r="I1053">
        <v>3.3539916266745902</v>
      </c>
      <c r="J1053">
        <v>5.2364993051634202E-2</v>
      </c>
      <c r="K1053">
        <v>338.88771972814402</v>
      </c>
      <c r="L1053">
        <v>318.43877663382801</v>
      </c>
      <c r="M1053">
        <v>60.6903457857726</v>
      </c>
      <c r="N1053">
        <v>1.82306251531601</v>
      </c>
      <c r="O1053">
        <v>5.1849887282853597</v>
      </c>
      <c r="P1053">
        <v>60.2422439439014</v>
      </c>
    </row>
    <row r="1054" spans="1:17" hidden="1" x14ac:dyDescent="0.3">
      <c r="A1054" t="s">
        <v>2262</v>
      </c>
      <c r="B1054" t="s">
        <v>2263</v>
      </c>
      <c r="C1054" t="str">
        <f>IFERROR(VLOOKUP(Table1[[#This Row],[Ticker]],[1]!Table1[[Symbol]:[Industry]],2,FALSE),"-")</f>
        <v>-</v>
      </c>
      <c r="D1054" t="s">
        <v>466</v>
      </c>
      <c r="E1054">
        <v>2523.939171</v>
      </c>
      <c r="F1054">
        <v>1005.85</v>
      </c>
      <c r="G1054">
        <v>68.950767747252002</v>
      </c>
      <c r="H1054">
        <v>14.5641833998991</v>
      </c>
      <c r="I1054">
        <v>63.588311978774101</v>
      </c>
      <c r="J1054">
        <v>13.4607514352435</v>
      </c>
      <c r="K1054">
        <v>873.800736212483</v>
      </c>
      <c r="L1054">
        <v>701.49411889316502</v>
      </c>
      <c r="M1054">
        <v>59.877706932819798</v>
      </c>
      <c r="N1054">
        <v>0.91614608668068798</v>
      </c>
      <c r="O1054">
        <v>12.650991698563301</v>
      </c>
      <c r="P1054">
        <v>107.370374188228</v>
      </c>
      <c r="Q1054">
        <v>0.12867483201883301</v>
      </c>
    </row>
    <row r="1055" spans="1:17" x14ac:dyDescent="0.3">
      <c r="A1055" t="s">
        <v>2264</v>
      </c>
      <c r="B1055" t="s">
        <v>2265</v>
      </c>
      <c r="C1055" t="str">
        <f>IFERROR(VLOOKUP(Table1[[#This Row],[Ticker]],[1]!Table1[[Symbol]:[Industry]],2,FALSE),"-")</f>
        <v>-</v>
      </c>
      <c r="D1055" t="s">
        <v>269</v>
      </c>
      <c r="E1055">
        <v>2522.7991831899999</v>
      </c>
      <c r="F1055">
        <v>781.3</v>
      </c>
      <c r="G1055">
        <v>-4.0547830397336302</v>
      </c>
      <c r="H1055">
        <v>4.4461341220906601</v>
      </c>
      <c r="I1055">
        <v>18.978960669092</v>
      </c>
      <c r="J1055">
        <v>1.6365128134823601</v>
      </c>
      <c r="K1055">
        <v>698.01976082420595</v>
      </c>
      <c r="L1055">
        <v>649.80260074382602</v>
      </c>
      <c r="M1055">
        <v>70.632231744544796</v>
      </c>
      <c r="N1055">
        <v>0.843419371003718</v>
      </c>
      <c r="O1055">
        <v>1.39511071291438</v>
      </c>
      <c r="P1055">
        <v>47.9594735347031</v>
      </c>
      <c r="Q1055">
        <v>-2.2100670549232999E-2</v>
      </c>
    </row>
    <row r="1056" spans="1:17" x14ac:dyDescent="0.3">
      <c r="A1056" t="s">
        <v>2266</v>
      </c>
      <c r="B1056" t="s">
        <v>2267</v>
      </c>
      <c r="C1056" t="str">
        <f>IFERROR(VLOOKUP(Table1[[#This Row],[Ticker]],[1]!Table1[[Symbol]:[Industry]],2,FALSE),"-")</f>
        <v>-</v>
      </c>
      <c r="D1056" t="s">
        <v>633</v>
      </c>
      <c r="E1056">
        <v>2521.1579353699999</v>
      </c>
      <c r="F1056">
        <v>171.1</v>
      </c>
      <c r="G1056">
        <v>-57.122424686868001</v>
      </c>
      <c r="H1056">
        <v>5.6494733786810096</v>
      </c>
      <c r="I1056">
        <v>-24.508574841674601</v>
      </c>
      <c r="J1056">
        <v>-3.8739489806293701</v>
      </c>
      <c r="K1056">
        <v>172.234594550856</v>
      </c>
      <c r="L1056">
        <v>207.549348501482</v>
      </c>
      <c r="M1056">
        <v>46.155349473259399</v>
      </c>
      <c r="N1056">
        <v>1.0540940680420801</v>
      </c>
      <c r="O1056">
        <v>82.349503214494405</v>
      </c>
      <c r="P1056">
        <v>18.885491939966599</v>
      </c>
    </row>
    <row r="1057" spans="1:17" hidden="1" x14ac:dyDescent="0.3">
      <c r="A1057" t="s">
        <v>2268</v>
      </c>
      <c r="B1057" t="s">
        <v>2269</v>
      </c>
      <c r="C1057" t="str">
        <f>IFERROR(VLOOKUP(Table1[[#This Row],[Ticker]],[1]!Table1[[Symbol]:[Industry]],2,FALSE),"-")</f>
        <v>-</v>
      </c>
      <c r="D1057" t="s">
        <v>158</v>
      </c>
      <c r="E1057">
        <v>2518.262123</v>
      </c>
      <c r="F1057">
        <v>1385</v>
      </c>
      <c r="G1057">
        <v>400.63137180927203</v>
      </c>
      <c r="H1057">
        <v>0.57476859461642604</v>
      </c>
      <c r="I1057">
        <v>426.71276820972997</v>
      </c>
      <c r="J1057">
        <v>3.9729561350061999</v>
      </c>
      <c r="K1057">
        <v>1305.39999560361</v>
      </c>
      <c r="M1057">
        <v>63.254275486831602</v>
      </c>
      <c r="N1057">
        <v>0.26604105571847497</v>
      </c>
      <c r="O1057">
        <v>13.285198555956599</v>
      </c>
      <c r="P1057">
        <v>498.66003890209601</v>
      </c>
    </row>
    <row r="1058" spans="1:17" hidden="1" x14ac:dyDescent="0.3">
      <c r="A1058" t="s">
        <v>2270</v>
      </c>
      <c r="B1058" t="s">
        <v>2271</v>
      </c>
      <c r="C1058" t="str">
        <f>IFERROR(VLOOKUP(Table1[[#This Row],[Ticker]],[1]!Table1[[Symbol]:[Industry]],2,FALSE),"-")</f>
        <v>-</v>
      </c>
      <c r="D1058" t="s">
        <v>206</v>
      </c>
      <c r="E1058">
        <v>2514.0850807799902</v>
      </c>
      <c r="F1058">
        <v>264.68</v>
      </c>
      <c r="G1058">
        <v>-26.9574414938267</v>
      </c>
      <c r="H1058">
        <v>33.203615861262101</v>
      </c>
      <c r="I1058">
        <v>21.336779717539901</v>
      </c>
      <c r="J1058">
        <v>-2.38420674696743</v>
      </c>
      <c r="K1058">
        <v>222.929549287763</v>
      </c>
      <c r="L1058">
        <v>211.97886668164301</v>
      </c>
      <c r="M1058">
        <v>60.557728275303198</v>
      </c>
      <c r="N1058">
        <v>1.11810009506667</v>
      </c>
      <c r="O1058">
        <v>12.588786459120399</v>
      </c>
      <c r="P1058">
        <v>53.304373008977699</v>
      </c>
      <c r="Q1058">
        <v>0.104614946902749</v>
      </c>
    </row>
    <row r="1059" spans="1:17" hidden="1" x14ac:dyDescent="0.3">
      <c r="A1059" t="s">
        <v>2272</v>
      </c>
      <c r="B1059" t="s">
        <v>2273</v>
      </c>
      <c r="C1059" t="str">
        <f>IFERROR(VLOOKUP(Table1[[#This Row],[Ticker]],[1]!Table1[[Symbol]:[Industry]],2,FALSE),"-")</f>
        <v>-</v>
      </c>
      <c r="D1059" t="s">
        <v>206</v>
      </c>
      <c r="E1059">
        <v>2513.3714414999999</v>
      </c>
      <c r="F1059">
        <v>2688.75</v>
      </c>
      <c r="G1059">
        <v>-7.78435961896135</v>
      </c>
      <c r="H1059">
        <v>-4.1014413929562599</v>
      </c>
      <c r="I1059">
        <v>6.92378377150236</v>
      </c>
      <c r="J1059">
        <v>-5.7089171125631699</v>
      </c>
      <c r="K1059">
        <v>2829.89898039525</v>
      </c>
      <c r="L1059">
        <v>2609.9237869037102</v>
      </c>
      <c r="M1059">
        <v>24.2252276864855</v>
      </c>
      <c r="N1059">
        <v>0.98336175606123899</v>
      </c>
      <c r="O1059">
        <v>12.833100883309999</v>
      </c>
      <c r="P1059">
        <v>28.096712720343</v>
      </c>
      <c r="Q1059">
        <v>5.8590356833296997E-2</v>
      </c>
    </row>
    <row r="1060" spans="1:17" hidden="1" x14ac:dyDescent="0.3">
      <c r="A1060" t="s">
        <v>2274</v>
      </c>
      <c r="B1060" t="s">
        <v>2275</v>
      </c>
      <c r="C1060" t="str">
        <f>IFERROR(VLOOKUP(Table1[[#This Row],[Ticker]],[1]!Table1[[Symbol]:[Industry]],2,FALSE),"-")</f>
        <v>-</v>
      </c>
      <c r="D1060" t="s">
        <v>466</v>
      </c>
      <c r="E1060">
        <v>2510.9879820000001</v>
      </c>
      <c r="F1060">
        <v>315.75</v>
      </c>
      <c r="G1060">
        <v>-8.8619743507405406</v>
      </c>
      <c r="H1060">
        <v>-1.05569312549044</v>
      </c>
      <c r="I1060">
        <v>9.4538196635709504</v>
      </c>
      <c r="J1060">
        <v>-4.5344158704477202</v>
      </c>
      <c r="K1060">
        <v>308.97518122573001</v>
      </c>
      <c r="L1060">
        <v>283.48669544238697</v>
      </c>
      <c r="M1060">
        <v>42.690290148474702</v>
      </c>
      <c r="N1060">
        <v>0.59070856250914905</v>
      </c>
      <c r="O1060">
        <v>14.647664291369701</v>
      </c>
      <c r="P1060">
        <v>39.1888913378884</v>
      </c>
      <c r="Q1060">
        <v>-6.8132058374678006E-2</v>
      </c>
    </row>
    <row r="1061" spans="1:17" hidden="1" x14ac:dyDescent="0.3">
      <c r="A1061" t="s">
        <v>2276</v>
      </c>
      <c r="B1061" t="s">
        <v>2277</v>
      </c>
      <c r="C1061" t="str">
        <f>IFERROR(VLOOKUP(Table1[[#This Row],[Ticker]],[1]!Table1[[Symbol]:[Industry]],2,FALSE),"-")</f>
        <v>-</v>
      </c>
      <c r="D1061" t="s">
        <v>471</v>
      </c>
      <c r="E1061">
        <v>2508.3670410700001</v>
      </c>
      <c r="F1061">
        <v>414.65</v>
      </c>
      <c r="G1061">
        <v>1.08954426744474</v>
      </c>
      <c r="H1061">
        <v>-2.6678630046106799</v>
      </c>
      <c r="I1061">
        <v>14.3680755546489</v>
      </c>
      <c r="J1061">
        <v>-0.22557943072720699</v>
      </c>
      <c r="K1061">
        <v>406.28212603253098</v>
      </c>
      <c r="L1061">
        <v>368.11146070087398</v>
      </c>
      <c r="M1061">
        <v>55.305607580766797</v>
      </c>
      <c r="N1061">
        <v>0.45785258844891302</v>
      </c>
      <c r="O1061">
        <v>9.1281803931026104</v>
      </c>
      <c r="P1061">
        <v>42.491408934707799</v>
      </c>
      <c r="Q1061">
        <v>3.0888964578512E-2</v>
      </c>
    </row>
    <row r="1062" spans="1:17" x14ac:dyDescent="0.3">
      <c r="A1062" t="s">
        <v>2278</v>
      </c>
      <c r="B1062" t="s">
        <v>2279</v>
      </c>
      <c r="C1062" t="str">
        <f>IFERROR(VLOOKUP(Table1[[#This Row],[Ticker]],[1]!Table1[[Symbol]:[Industry]],2,FALSE),"-")</f>
        <v>-</v>
      </c>
      <c r="D1062" t="s">
        <v>378</v>
      </c>
      <c r="E1062">
        <v>2507.2247326679999</v>
      </c>
      <c r="F1062">
        <v>217.71</v>
      </c>
      <c r="G1062">
        <v>-52.696599201687903</v>
      </c>
      <c r="H1062">
        <v>-1.5389356357080499</v>
      </c>
      <c r="I1062">
        <v>-45.0454827317918</v>
      </c>
      <c r="J1062">
        <v>-3.9868333045040401</v>
      </c>
      <c r="K1062">
        <v>219.40773962258999</v>
      </c>
      <c r="L1062">
        <v>249.87678833510699</v>
      </c>
      <c r="M1062">
        <v>48.740490890696798</v>
      </c>
      <c r="N1062">
        <v>0.94676665102381496</v>
      </c>
      <c r="O1062">
        <v>98.314271278305895</v>
      </c>
      <c r="P1062">
        <v>13.686684073106999</v>
      </c>
      <c r="Q1062">
        <v>-3.9408372838536002E-2</v>
      </c>
    </row>
    <row r="1063" spans="1:17" hidden="1" x14ac:dyDescent="0.3">
      <c r="A1063" t="s">
        <v>2280</v>
      </c>
      <c r="B1063" t="s">
        <v>2281</v>
      </c>
      <c r="C1063" t="str">
        <f>IFERROR(VLOOKUP(Table1[[#This Row],[Ticker]],[1]!Table1[[Symbol]:[Industry]],2,FALSE),"-")</f>
        <v>-</v>
      </c>
      <c r="D1063" t="s">
        <v>95</v>
      </c>
      <c r="E1063">
        <v>2505.0254132999999</v>
      </c>
      <c r="F1063">
        <v>28.65</v>
      </c>
      <c r="G1063">
        <v>145.69047175599999</v>
      </c>
      <c r="H1063">
        <v>-3.9484949830755798</v>
      </c>
      <c r="I1063">
        <v>27.185861020169501</v>
      </c>
      <c r="J1063">
        <v>-0.96957260062597805</v>
      </c>
      <c r="K1063">
        <v>27.285214427105998</v>
      </c>
      <c r="L1063">
        <v>23.881845170600599</v>
      </c>
      <c r="M1063">
        <v>61.330957474109802</v>
      </c>
      <c r="N1063">
        <v>0.82003687590830199</v>
      </c>
      <c r="O1063">
        <v>17.102966841186699</v>
      </c>
      <c r="P1063">
        <v>177.72774289106701</v>
      </c>
      <c r="Q1063">
        <v>7.1918521797700002E-2</v>
      </c>
    </row>
    <row r="1064" spans="1:17" hidden="1" x14ac:dyDescent="0.3">
      <c r="A1064" t="s">
        <v>2282</v>
      </c>
      <c r="B1064" t="s">
        <v>2283</v>
      </c>
      <c r="C1064" t="str">
        <f>IFERROR(VLOOKUP(Table1[[#This Row],[Ticker]],[1]!Table1[[Symbol]:[Industry]],2,FALSE),"-")</f>
        <v>-</v>
      </c>
      <c r="D1064" t="s">
        <v>1489</v>
      </c>
      <c r="E1064">
        <v>2501.5973244249999</v>
      </c>
      <c r="F1064">
        <v>184.85</v>
      </c>
      <c r="G1064">
        <v>30.599706969423298</v>
      </c>
      <c r="H1064">
        <v>55.363233161220798</v>
      </c>
      <c r="I1064">
        <v>48.550675842175202</v>
      </c>
      <c r="J1064">
        <v>-7.0964761539254599</v>
      </c>
      <c r="K1064">
        <v>142.21444798836799</v>
      </c>
      <c r="L1064">
        <v>119.12397451189</v>
      </c>
      <c r="M1064">
        <v>64.412212464161399</v>
      </c>
      <c r="N1064">
        <v>1.51130818926362</v>
      </c>
      <c r="O1064">
        <v>10.305653232350499</v>
      </c>
      <c r="P1064">
        <v>104.141358365543</v>
      </c>
      <c r="Q1064">
        <v>8.8567199594647997E-2</v>
      </c>
    </row>
    <row r="1065" spans="1:17" hidden="1" x14ac:dyDescent="0.3">
      <c r="A1065" t="s">
        <v>2284</v>
      </c>
      <c r="B1065" t="s">
        <v>2285</v>
      </c>
      <c r="C1065" t="str">
        <f>IFERROR(VLOOKUP(Table1[[#This Row],[Ticker]],[1]!Table1[[Symbol]:[Industry]],2,FALSE),"-")</f>
        <v>-</v>
      </c>
      <c r="D1065" t="s">
        <v>2286</v>
      </c>
      <c r="E1065">
        <v>2499.5363879199999</v>
      </c>
      <c r="F1065">
        <v>502.15</v>
      </c>
      <c r="G1065">
        <v>103.514963621025</v>
      </c>
      <c r="H1065">
        <v>-9.3182122874730702</v>
      </c>
      <c r="I1065">
        <v>32.751164836914803</v>
      </c>
      <c r="J1065">
        <v>1.1285484849690099</v>
      </c>
      <c r="K1065">
        <v>507.61743147504302</v>
      </c>
      <c r="L1065">
        <v>429.22793931849202</v>
      </c>
      <c r="M1065">
        <v>50.530436743593199</v>
      </c>
      <c r="N1065">
        <v>1.6167059793540199</v>
      </c>
      <c r="O1065">
        <v>23.070795579010198</v>
      </c>
      <c r="P1065">
        <v>144.355231143552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Row],[Ticker]],[1]!Table1[[Symbol]:[Industry]],2,FALSE),"-")</f>
        <v>-</v>
      </c>
      <c r="D1066" t="s">
        <v>279</v>
      </c>
      <c r="E1066">
        <v>2495.9085101999999</v>
      </c>
      <c r="F1066">
        <v>3915.9</v>
      </c>
      <c r="G1066">
        <v>2066.7938367952602</v>
      </c>
      <c r="H1066">
        <v>4.9589267575504801</v>
      </c>
      <c r="I1066">
        <v>286.32018928843399</v>
      </c>
      <c r="J1066">
        <v>6.1390856562547498</v>
      </c>
      <c r="K1066">
        <v>3434.4538045529498</v>
      </c>
      <c r="L1066">
        <v>1955.67330686783</v>
      </c>
      <c r="M1066">
        <v>72.526013310215404</v>
      </c>
      <c r="N1066">
        <v>0.72746416521094004</v>
      </c>
      <c r="O1066">
        <v>6.6166143159937603</v>
      </c>
      <c r="P1066">
        <v>2217.10059171597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Row],[Ticker]],[1]!Table1[[Symbol]:[Industry]],2,FALSE),"-")</f>
        <v>-</v>
      </c>
      <c r="D1067" t="s">
        <v>438</v>
      </c>
      <c r="E1067">
        <v>2482.1070267750001</v>
      </c>
      <c r="F1067">
        <v>15.97</v>
      </c>
      <c r="G1067">
        <v>3.9139635344869701</v>
      </c>
      <c r="H1067">
        <v>37.608798649317698</v>
      </c>
      <c r="I1067">
        <v>11.2912801623579</v>
      </c>
      <c r="J1067">
        <v>26.124023458487301</v>
      </c>
      <c r="K1067">
        <v>11.8933921946709</v>
      </c>
      <c r="L1067">
        <v>12.095097572212101</v>
      </c>
      <c r="M1067">
        <v>71.849163317122901</v>
      </c>
      <c r="N1067">
        <v>3.5427243820422198</v>
      </c>
      <c r="O1067">
        <v>9.8935504070131408</v>
      </c>
      <c r="P1067">
        <v>61.313131313131301</v>
      </c>
      <c r="Q1067">
        <v>0.12520315930992101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Row],[Ticker]],[1]!Table1[[Symbol]:[Industry]],2,FALSE),"-")</f>
        <v>-</v>
      </c>
      <c r="D1068" t="s">
        <v>996</v>
      </c>
      <c r="E1068">
        <v>2479.2615345999998</v>
      </c>
      <c r="F1068">
        <v>372.25</v>
      </c>
      <c r="G1068">
        <v>319.15820447121303</v>
      </c>
      <c r="H1068">
        <v>-8.1999540402029201</v>
      </c>
      <c r="I1068">
        <v>132.364772596732</v>
      </c>
      <c r="J1068">
        <v>-6.0070726006259703</v>
      </c>
      <c r="K1068">
        <v>358.09657050245801</v>
      </c>
      <c r="L1068">
        <v>243.18987395579299</v>
      </c>
      <c r="M1068">
        <v>32.259111394030597</v>
      </c>
      <c r="N1068">
        <v>0.67128165861907896</v>
      </c>
      <c r="O1068">
        <v>16.897246474143699</v>
      </c>
      <c r="Q1068">
        <v>0.17624139542688599</v>
      </c>
    </row>
    <row r="1069" spans="1:17" x14ac:dyDescent="0.3">
      <c r="A1069" t="s">
        <v>2293</v>
      </c>
      <c r="B1069" t="s">
        <v>2294</v>
      </c>
      <c r="C1069" t="str">
        <f>IFERROR(VLOOKUP(Table1[[#This Row],[Ticker]],[1]!Table1[[Symbol]:[Industry]],2,FALSE),"-")</f>
        <v>-</v>
      </c>
      <c r="D1069" t="s">
        <v>364</v>
      </c>
      <c r="E1069">
        <v>2475.30497311</v>
      </c>
      <c r="F1069">
        <v>49.43</v>
      </c>
      <c r="G1069">
        <v>-63.526384244747703</v>
      </c>
      <c r="H1069">
        <v>-8.6356212856779404</v>
      </c>
      <c r="I1069">
        <v>-21.277072842483101</v>
      </c>
      <c r="J1069">
        <v>-3.7063318051938001</v>
      </c>
      <c r="K1069">
        <v>51.782275692869</v>
      </c>
      <c r="L1069">
        <v>58.473140949410201</v>
      </c>
      <c r="M1069">
        <v>29.7975022819762</v>
      </c>
      <c r="N1069">
        <v>1.4032163633191299</v>
      </c>
      <c r="O1069">
        <v>70.038438195427801</v>
      </c>
      <c r="P1069">
        <v>2.9791666666666599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Row],[Ticker]],[1]!Table1[[Symbol]:[Industry]],2,FALSE),"-")</f>
        <v>-</v>
      </c>
      <c r="D1070" t="s">
        <v>54</v>
      </c>
      <c r="E1070">
        <v>2475.02</v>
      </c>
      <c r="F1070">
        <v>26.33</v>
      </c>
      <c r="G1070">
        <v>188.341665507589</v>
      </c>
      <c r="H1070">
        <v>55.525817469178001</v>
      </c>
      <c r="I1070">
        <v>93.6532384387001</v>
      </c>
      <c r="J1070">
        <v>13.336047464399501</v>
      </c>
      <c r="K1070">
        <v>18.3788910205398</v>
      </c>
      <c r="L1070">
        <v>14.385688653533601</v>
      </c>
      <c r="M1070">
        <v>72.669165382202493</v>
      </c>
      <c r="N1070">
        <v>2.0251173647666598</v>
      </c>
      <c r="O1070">
        <v>5.9627800987466602</v>
      </c>
      <c r="P1070">
        <v>263.17241379310298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Row],[Ticker]],[1]!Table1[[Symbol]:[Industry]],2,FALSE),"-")</f>
        <v>-</v>
      </c>
      <c r="D1071" t="s">
        <v>538</v>
      </c>
      <c r="E1071">
        <v>2461.116851235</v>
      </c>
      <c r="F1071">
        <v>709.35</v>
      </c>
      <c r="G1071">
        <v>19.2851358202896</v>
      </c>
      <c r="H1071">
        <v>-13.043362418595301</v>
      </c>
      <c r="I1071">
        <v>60.148095535250903</v>
      </c>
      <c r="J1071">
        <v>-2.4863578784636502</v>
      </c>
      <c r="K1071">
        <v>718.09058562625603</v>
      </c>
      <c r="L1071">
        <v>617.70195036723703</v>
      </c>
      <c r="M1071">
        <v>60.187048068789601</v>
      </c>
      <c r="N1071">
        <v>0.91074651632491499</v>
      </c>
      <c r="O1071">
        <v>32.233735109607302</v>
      </c>
      <c r="P1071">
        <v>84.246753246753201</v>
      </c>
      <c r="Q1071">
        <v>0.16266850869640601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Row],[Ticker]],[1]!Table1[[Symbol]:[Industry]],2,FALSE),"-")</f>
        <v>-</v>
      </c>
      <c r="D1072" t="s">
        <v>2301</v>
      </c>
      <c r="E1072">
        <v>2458.9841879999999</v>
      </c>
      <c r="F1072">
        <v>249.78</v>
      </c>
      <c r="G1072">
        <v>114.22912766680599</v>
      </c>
      <c r="H1072">
        <v>32.104343594215798</v>
      </c>
      <c r="I1072">
        <v>54.024260792023803</v>
      </c>
      <c r="J1072">
        <v>24.139760732707298</v>
      </c>
      <c r="K1072">
        <v>182.429398970634</v>
      </c>
      <c r="M1072">
        <v>84.576840109128497</v>
      </c>
      <c r="N1072">
        <v>3.20851375503646</v>
      </c>
      <c r="O1072">
        <v>1.6894867483385301</v>
      </c>
      <c r="P1072">
        <v>181.125492402926</v>
      </c>
    </row>
    <row r="1073" spans="1:17" hidden="1" x14ac:dyDescent="0.3">
      <c r="A1073" t="s">
        <v>2302</v>
      </c>
      <c r="B1073" t="s">
        <v>2303</v>
      </c>
      <c r="C1073" t="str">
        <f>IFERROR(VLOOKUP(Table1[[#This Row],[Ticker]],[1]!Table1[[Symbol]:[Industry]],2,FALSE),"-")</f>
        <v>-</v>
      </c>
      <c r="D1073" t="s">
        <v>54</v>
      </c>
      <c r="E1073">
        <v>2443.55848569</v>
      </c>
      <c r="F1073">
        <v>1729.3</v>
      </c>
      <c r="G1073">
        <v>20.074149175342399</v>
      </c>
      <c r="H1073">
        <v>8.7449052246896297</v>
      </c>
      <c r="I1073">
        <v>1.0967961476897601</v>
      </c>
      <c r="J1073">
        <v>8.02291591927791</v>
      </c>
      <c r="K1073">
        <v>1604.16438621615</v>
      </c>
      <c r="L1073">
        <v>1478.7436147041001</v>
      </c>
      <c r="M1073">
        <v>55.309342351197699</v>
      </c>
      <c r="N1073">
        <v>0.998765326787457</v>
      </c>
      <c r="O1073">
        <v>9.5211935465217206</v>
      </c>
      <c r="P1073">
        <v>57.037776970577497</v>
      </c>
      <c r="Q1073">
        <v>9.7807008705324994E-2</v>
      </c>
    </row>
    <row r="1074" spans="1:17" hidden="1" x14ac:dyDescent="0.3">
      <c r="A1074" t="s">
        <v>2304</v>
      </c>
      <c r="B1074" t="s">
        <v>2305</v>
      </c>
      <c r="C1074" t="str">
        <f>IFERROR(VLOOKUP(Table1[[#This Row],[Ticker]],[1]!Table1[[Symbol]:[Industry]],2,FALSE),"-")</f>
        <v>-</v>
      </c>
      <c r="D1074" t="s">
        <v>1201</v>
      </c>
      <c r="E1074">
        <v>2441.04263343</v>
      </c>
      <c r="F1074">
        <v>859.05</v>
      </c>
      <c r="G1074">
        <v>6.9772364709264103</v>
      </c>
      <c r="H1074">
        <v>1.4792728657193901</v>
      </c>
      <c r="I1074">
        <v>-25.890512775711699</v>
      </c>
      <c r="J1074">
        <v>-4.1321810529069696</v>
      </c>
      <c r="K1074">
        <v>849.687097903177</v>
      </c>
      <c r="L1074">
        <v>840.56563479295403</v>
      </c>
      <c r="M1074">
        <v>42.428915437506902</v>
      </c>
      <c r="N1074">
        <v>0.68234300937731895</v>
      </c>
      <c r="O1074">
        <v>33.979395844246497</v>
      </c>
      <c r="P1074">
        <v>44.852879183879899</v>
      </c>
      <c r="Q1074">
        <v>2.199874653956E-2</v>
      </c>
    </row>
    <row r="1075" spans="1:17" x14ac:dyDescent="0.3">
      <c r="A1075" t="s">
        <v>2306</v>
      </c>
      <c r="B1075" t="s">
        <v>2307</v>
      </c>
      <c r="C1075" t="str">
        <f>IFERROR(VLOOKUP(Table1[[#This Row],[Ticker]],[1]!Table1[[Symbol]:[Industry]],2,FALSE),"-")</f>
        <v>-</v>
      </c>
      <c r="D1075" t="s">
        <v>1936</v>
      </c>
      <c r="E1075">
        <v>2440.0879478520001</v>
      </c>
      <c r="F1075">
        <v>51.18</v>
      </c>
      <c r="G1075">
        <v>-2.9149485370480499</v>
      </c>
      <c r="H1075">
        <v>-6.0469085559975397</v>
      </c>
      <c r="I1075">
        <v>-13.8061815728227</v>
      </c>
      <c r="J1075">
        <v>-1.9380018084508801</v>
      </c>
      <c r="K1075">
        <v>52.462114528485301</v>
      </c>
      <c r="L1075">
        <v>51.817723532298999</v>
      </c>
      <c r="M1075">
        <v>43.822885440934002</v>
      </c>
      <c r="N1075">
        <v>0.66859390985946898</v>
      </c>
      <c r="O1075">
        <v>35.599843688941</v>
      </c>
      <c r="P1075">
        <v>25.749385749385699</v>
      </c>
      <c r="Q1075">
        <v>-1.37162683537E-2</v>
      </c>
    </row>
    <row r="1076" spans="1:17" hidden="1" x14ac:dyDescent="0.3">
      <c r="A1076" t="s">
        <v>2308</v>
      </c>
      <c r="B1076" t="s">
        <v>2309</v>
      </c>
      <c r="C1076" t="str">
        <f>IFERROR(VLOOKUP(Table1[[#This Row],[Ticker]],[1]!Table1[[Symbol]:[Industry]],2,FALSE),"-")</f>
        <v>-</v>
      </c>
      <c r="D1076" t="s">
        <v>206</v>
      </c>
      <c r="E1076">
        <v>2433.9056875000001</v>
      </c>
      <c r="F1076">
        <v>437.5</v>
      </c>
      <c r="G1076">
        <v>-13.572251312043599</v>
      </c>
      <c r="H1076">
        <v>-11.8337539938417</v>
      </c>
      <c r="I1076">
        <v>15.768273615516</v>
      </c>
      <c r="J1076">
        <v>-0.24124890120401801</v>
      </c>
      <c r="K1076">
        <v>434.44438856581701</v>
      </c>
      <c r="L1076">
        <v>398.39764925689002</v>
      </c>
      <c r="M1076">
        <v>49.939880201901197</v>
      </c>
      <c r="N1076">
        <v>0.53056546502424295</v>
      </c>
      <c r="O1076">
        <v>11.771428571428499</v>
      </c>
      <c r="P1076">
        <v>39.754032902092298</v>
      </c>
      <c r="Q1076">
        <v>3.2762918240393998E-2</v>
      </c>
    </row>
    <row r="1077" spans="1:17" hidden="1" x14ac:dyDescent="0.3">
      <c r="A1077" t="s">
        <v>2310</v>
      </c>
      <c r="B1077" t="s">
        <v>2311</v>
      </c>
      <c r="C1077" t="str">
        <f>IFERROR(VLOOKUP(Table1[[#This Row],[Ticker]],[1]!Table1[[Symbol]:[Industry]],2,FALSE),"-")</f>
        <v>-</v>
      </c>
      <c r="D1077" t="s">
        <v>438</v>
      </c>
      <c r="E1077">
        <v>2423.4666842799902</v>
      </c>
      <c r="F1077">
        <v>782.8</v>
      </c>
      <c r="G1077">
        <v>6.9616739506627203</v>
      </c>
      <c r="H1077">
        <v>14.482161125521699</v>
      </c>
      <c r="I1077">
        <v>50.439418468083197</v>
      </c>
      <c r="J1077">
        <v>-5.4134668879317802</v>
      </c>
      <c r="K1077">
        <v>726.11084711086903</v>
      </c>
      <c r="L1077">
        <v>628.27215404951505</v>
      </c>
      <c r="M1077">
        <v>47.319171486873998</v>
      </c>
      <c r="N1077">
        <v>0.65422601331698704</v>
      </c>
      <c r="O1077">
        <v>13.5347470618293</v>
      </c>
      <c r="P1077">
        <v>77.888876264060897</v>
      </c>
      <c r="Q1077">
        <v>0.15667613069651801</v>
      </c>
    </row>
    <row r="1078" spans="1:17" hidden="1" x14ac:dyDescent="0.3">
      <c r="A1078" t="s">
        <v>2312</v>
      </c>
      <c r="B1078" t="s">
        <v>2313</v>
      </c>
      <c r="C1078" t="str">
        <f>IFERROR(VLOOKUP(Table1[[#This Row],[Ticker]],[1]!Table1[[Symbol]:[Industry]],2,FALSE),"-")</f>
        <v>-</v>
      </c>
      <c r="D1078" t="s">
        <v>144</v>
      </c>
      <c r="E1078">
        <v>2413.6811975000001</v>
      </c>
      <c r="F1078">
        <v>680.2</v>
      </c>
      <c r="G1078">
        <v>73.0751162903302</v>
      </c>
      <c r="H1078">
        <v>-6.73412027591539</v>
      </c>
      <c r="I1078">
        <v>-1.6879164182717801</v>
      </c>
      <c r="J1078">
        <v>-3.0698632983004002</v>
      </c>
      <c r="K1078">
        <v>683.81196628371504</v>
      </c>
      <c r="L1078">
        <v>612.88864579073402</v>
      </c>
      <c r="M1078">
        <v>43.869714049899002</v>
      </c>
      <c r="N1078">
        <v>0.53022827303227205</v>
      </c>
      <c r="O1078">
        <v>20.376046567619898</v>
      </c>
      <c r="P1078">
        <v>109.53002384222999</v>
      </c>
      <c r="Q1078">
        <v>7.8044857978929003E-2</v>
      </c>
    </row>
    <row r="1079" spans="1:17" x14ac:dyDescent="0.3">
      <c r="A1079" t="s">
        <v>2314</v>
      </c>
      <c r="B1079" t="s">
        <v>2315</v>
      </c>
      <c r="C1079" t="str">
        <f>IFERROR(VLOOKUP(Table1[[#This Row],[Ticker]],[1]!Table1[[Symbol]:[Industry]],2,FALSE),"-")</f>
        <v>-</v>
      </c>
      <c r="D1079" t="s">
        <v>497</v>
      </c>
      <c r="E1079">
        <v>2411.3866155299902</v>
      </c>
      <c r="F1079">
        <v>617.15</v>
      </c>
      <c r="G1079">
        <v>-36.503107229759102</v>
      </c>
      <c r="H1079">
        <v>5.8893575983641</v>
      </c>
      <c r="I1079">
        <v>-3.7194804043679999</v>
      </c>
      <c r="J1079">
        <v>-1.7893764906758101</v>
      </c>
      <c r="K1079">
        <v>599.50535135946802</v>
      </c>
      <c r="L1079">
        <v>599.36390745580297</v>
      </c>
      <c r="M1079">
        <v>42.235256465840799</v>
      </c>
      <c r="N1079">
        <v>0.45174701369586201</v>
      </c>
      <c r="O1079">
        <v>28.2832374625293</v>
      </c>
      <c r="P1079">
        <v>33.857499186639103</v>
      </c>
      <c r="Q1079">
        <v>-9.5243782503624003E-2</v>
      </c>
    </row>
    <row r="1080" spans="1:17" hidden="1" x14ac:dyDescent="0.3">
      <c r="A1080" t="s">
        <v>2316</v>
      </c>
      <c r="B1080" t="s">
        <v>2317</v>
      </c>
      <c r="C1080" t="str">
        <f>IFERROR(VLOOKUP(Table1[[#This Row],[Ticker]],[1]!Table1[[Symbol]:[Industry]],2,FALSE),"-")</f>
        <v>-</v>
      </c>
      <c r="D1080" t="s">
        <v>1489</v>
      </c>
      <c r="E1080">
        <v>2408.8056682749998</v>
      </c>
      <c r="F1080">
        <v>337.45</v>
      </c>
      <c r="G1080">
        <v>45.356552995127601</v>
      </c>
      <c r="H1080">
        <v>20.491264865818099</v>
      </c>
      <c r="I1080">
        <v>57.407716847530203</v>
      </c>
      <c r="J1080">
        <v>-0.37785662429461703</v>
      </c>
      <c r="K1080">
        <v>288.01392420717201</v>
      </c>
      <c r="L1080">
        <v>243.12450714669501</v>
      </c>
      <c r="M1080">
        <v>62.909356574047997</v>
      </c>
      <c r="N1080">
        <v>0.65430293673241002</v>
      </c>
      <c r="O1080">
        <v>6.7565565268928802</v>
      </c>
      <c r="P1080">
        <v>149.962962962962</v>
      </c>
      <c r="Q1080">
        <v>8.6057235544724997E-2</v>
      </c>
    </row>
    <row r="1081" spans="1:17" hidden="1" x14ac:dyDescent="0.3">
      <c r="A1081" t="s">
        <v>2318</v>
      </c>
      <c r="B1081" t="s">
        <v>2319</v>
      </c>
      <c r="C1081" t="str">
        <f>IFERROR(VLOOKUP(Table1[[#This Row],[Ticker]],[1]!Table1[[Symbol]:[Industry]],2,FALSE),"-")</f>
        <v>-</v>
      </c>
      <c r="D1081" t="s">
        <v>989</v>
      </c>
      <c r="E1081">
        <v>2403.50082075</v>
      </c>
      <c r="F1081">
        <v>676.95</v>
      </c>
      <c r="G1081">
        <v>85.555495304824305</v>
      </c>
      <c r="H1081">
        <v>22.3320407118653</v>
      </c>
      <c r="I1081">
        <v>127.968811788747</v>
      </c>
      <c r="J1081">
        <v>1.6653456646572899</v>
      </c>
      <c r="K1081">
        <v>583.83381626029404</v>
      </c>
      <c r="L1081">
        <v>443.82321867850902</v>
      </c>
      <c r="M1081">
        <v>66.380313484824796</v>
      </c>
      <c r="N1081">
        <v>0.79038545093385204</v>
      </c>
      <c r="O1081">
        <v>6.5071275574266796</v>
      </c>
      <c r="P1081">
        <v>165.36652293218299</v>
      </c>
      <c r="Q1081">
        <v>0.16689420449842499</v>
      </c>
    </row>
    <row r="1082" spans="1:17" x14ac:dyDescent="0.3">
      <c r="A1082" t="s">
        <v>2320</v>
      </c>
      <c r="B1082" t="s">
        <v>2321</v>
      </c>
      <c r="C1082" t="str">
        <f>IFERROR(VLOOKUP(Table1[[#This Row],[Ticker]],[1]!Table1[[Symbol]:[Industry]],2,FALSE),"-")</f>
        <v>-</v>
      </c>
      <c r="D1082" t="s">
        <v>1544</v>
      </c>
      <c r="E1082">
        <v>2389.3399070999999</v>
      </c>
      <c r="F1082">
        <v>578.1</v>
      </c>
      <c r="G1082">
        <v>-50.468814128769303</v>
      </c>
      <c r="H1082">
        <v>-8.3496674872223107</v>
      </c>
      <c r="I1082">
        <v>-33.655755376519203</v>
      </c>
      <c r="J1082">
        <v>-4.2174499396746796</v>
      </c>
      <c r="K1082">
        <v>618.65118861175301</v>
      </c>
      <c r="L1082">
        <v>685.46429300099999</v>
      </c>
      <c r="M1082">
        <v>40.667099237347003</v>
      </c>
      <c r="N1082">
        <v>0.66072168641046203</v>
      </c>
      <c r="O1082">
        <v>56.547310153952601</v>
      </c>
      <c r="P1082">
        <v>6.8181818181818103</v>
      </c>
    </row>
    <row r="1083" spans="1:17" hidden="1" x14ac:dyDescent="0.3">
      <c r="A1083" t="s">
        <v>2322</v>
      </c>
      <c r="B1083" t="s">
        <v>2323</v>
      </c>
      <c r="C1083" t="str">
        <f>IFERROR(VLOOKUP(Table1[[#This Row],[Ticker]],[1]!Table1[[Symbol]:[Industry]],2,FALSE),"-")</f>
        <v>-</v>
      </c>
      <c r="D1083" t="s">
        <v>219</v>
      </c>
      <c r="E1083">
        <v>2386.5697236179999</v>
      </c>
      <c r="F1083">
        <v>48.81</v>
      </c>
      <c r="G1083">
        <v>41.032978234975097</v>
      </c>
      <c r="H1083">
        <v>-14.9180634674036</v>
      </c>
      <c r="I1083">
        <v>14.7102038982386</v>
      </c>
      <c r="J1083">
        <v>-6.6513907824441603</v>
      </c>
      <c r="K1083">
        <v>51.541751011017702</v>
      </c>
      <c r="L1083">
        <v>44.4749072754772</v>
      </c>
      <c r="M1083">
        <v>29.054566334122299</v>
      </c>
      <c r="N1083">
        <v>0.24771851035026099</v>
      </c>
      <c r="O1083">
        <v>41.118623232944003</v>
      </c>
      <c r="P1083">
        <v>72.778761061946895</v>
      </c>
      <c r="Q1083">
        <v>6.9032804833907002E-2</v>
      </c>
    </row>
    <row r="1084" spans="1:17" hidden="1" x14ac:dyDescent="0.3">
      <c r="A1084" t="s">
        <v>2324</v>
      </c>
      <c r="B1084" t="s">
        <v>2325</v>
      </c>
      <c r="C1084" t="str">
        <f>IFERROR(VLOOKUP(Table1[[#This Row],[Ticker]],[1]!Table1[[Symbol]:[Industry]],2,FALSE),"-")</f>
        <v>-</v>
      </c>
      <c r="D1084" t="s">
        <v>767</v>
      </c>
      <c r="E1084">
        <v>2382.0224374700001</v>
      </c>
      <c r="F1084">
        <v>22.1</v>
      </c>
      <c r="G1084">
        <v>4.5599432378437204</v>
      </c>
      <c r="H1084">
        <v>-2.4903865103286802</v>
      </c>
      <c r="I1084">
        <v>-10.878898532550499</v>
      </c>
      <c r="J1084">
        <v>7.5920712349904598</v>
      </c>
      <c r="K1084">
        <v>21.550264666097799</v>
      </c>
      <c r="L1084">
        <v>22.018978341956402</v>
      </c>
      <c r="M1084">
        <v>69.929510715279903</v>
      </c>
      <c r="N1084">
        <v>1.46394764531948</v>
      </c>
      <c r="O1084">
        <v>45.7013574660633</v>
      </c>
      <c r="P1084">
        <v>35.582822085889497</v>
      </c>
      <c r="Q1084">
        <v>-4.0978311062819003E-2</v>
      </c>
    </row>
    <row r="1085" spans="1:17" hidden="1" x14ac:dyDescent="0.3">
      <c r="A1085" t="s">
        <v>2326</v>
      </c>
      <c r="B1085" t="s">
        <v>2327</v>
      </c>
      <c r="C1085" t="str">
        <f>IFERROR(VLOOKUP(Table1[[#This Row],[Ticker]],[1]!Table1[[Symbol]:[Industry]],2,FALSE),"-")</f>
        <v>-</v>
      </c>
      <c r="D1085" t="s">
        <v>320</v>
      </c>
      <c r="E1085">
        <v>2366.6687299499999</v>
      </c>
      <c r="F1085">
        <v>920.75</v>
      </c>
      <c r="G1085">
        <v>73.305993974866794</v>
      </c>
      <c r="H1085">
        <v>-15.869415650193</v>
      </c>
      <c r="I1085">
        <v>66.111717861174895</v>
      </c>
      <c r="J1085">
        <v>-9.4475101316125905</v>
      </c>
      <c r="K1085">
        <v>960.76030838093402</v>
      </c>
      <c r="L1085">
        <v>752.36547172550002</v>
      </c>
      <c r="M1085">
        <v>23.557516375996801</v>
      </c>
      <c r="N1085">
        <v>0.75255271565894999</v>
      </c>
      <c r="O1085">
        <v>31.957643225631202</v>
      </c>
      <c r="P1085">
        <v>129.042288557213</v>
      </c>
      <c r="Q1085">
        <v>0.150136494103118</v>
      </c>
    </row>
    <row r="1086" spans="1:17" x14ac:dyDescent="0.3">
      <c r="A1086" t="s">
        <v>2328</v>
      </c>
      <c r="B1086" t="s">
        <v>2329</v>
      </c>
      <c r="C1086" t="str">
        <f>IFERROR(VLOOKUP(Table1[[#This Row],[Ticker]],[1]!Table1[[Symbol]:[Industry]],2,FALSE),"-")</f>
        <v>-</v>
      </c>
      <c r="D1086" t="s">
        <v>715</v>
      </c>
      <c r="E1086">
        <v>2364.221096235</v>
      </c>
      <c r="F1086">
        <v>444.35</v>
      </c>
      <c r="G1086">
        <v>-42.7586927749918</v>
      </c>
      <c r="H1086">
        <v>-12.7629296325846</v>
      </c>
      <c r="I1086">
        <v>-9.2763153424090099</v>
      </c>
      <c r="J1086">
        <v>-1.8629221098352</v>
      </c>
      <c r="K1086">
        <v>467.63640531155397</v>
      </c>
      <c r="L1086">
        <v>481.35580752942798</v>
      </c>
      <c r="M1086">
        <v>37.594971254489899</v>
      </c>
      <c r="N1086">
        <v>0.41485396857851797</v>
      </c>
      <c r="O1086">
        <v>29.2674693372341</v>
      </c>
      <c r="P1086">
        <v>14.199434592649601</v>
      </c>
      <c r="Q1086">
        <v>-0.107616363586134</v>
      </c>
    </row>
    <row r="1087" spans="1:17" hidden="1" x14ac:dyDescent="0.3">
      <c r="A1087" t="s">
        <v>2330</v>
      </c>
      <c r="B1087" t="s">
        <v>2331</v>
      </c>
      <c r="C1087" t="str">
        <f>IFERROR(VLOOKUP(Table1[[#This Row],[Ticker]],[1]!Table1[[Symbol]:[Industry]],2,FALSE),"-")</f>
        <v>-</v>
      </c>
      <c r="D1087" t="s">
        <v>206</v>
      </c>
      <c r="E1087">
        <v>2363.4958256</v>
      </c>
      <c r="F1087">
        <v>1453.4</v>
      </c>
      <c r="G1087">
        <v>43.819704610955597</v>
      </c>
      <c r="H1087">
        <v>5.5262994384414803</v>
      </c>
      <c r="I1087">
        <v>57.047500169374302</v>
      </c>
      <c r="J1087">
        <v>-2.8852814128865099</v>
      </c>
      <c r="K1087">
        <v>1339.4331606711901</v>
      </c>
      <c r="L1087">
        <v>1105.2757136999301</v>
      </c>
      <c r="M1087">
        <v>53.4207319147744</v>
      </c>
      <c r="N1087">
        <v>0.88312277492270597</v>
      </c>
      <c r="O1087">
        <v>6.0891702215494599</v>
      </c>
      <c r="P1087">
        <v>87.402488556508303</v>
      </c>
      <c r="Q1087">
        <v>5.5700574329880001E-2</v>
      </c>
    </row>
    <row r="1088" spans="1:17" hidden="1" x14ac:dyDescent="0.3">
      <c r="A1088" t="s">
        <v>2332</v>
      </c>
      <c r="B1088" t="s">
        <v>2333</v>
      </c>
      <c r="C1088" t="str">
        <f>IFERROR(VLOOKUP(Table1[[#This Row],[Ticker]],[1]!Table1[[Symbol]:[Industry]],2,FALSE),"-")</f>
        <v>-</v>
      </c>
      <c r="D1088" t="s">
        <v>2334</v>
      </c>
      <c r="E1088">
        <v>2363</v>
      </c>
      <c r="F1088">
        <v>472.6</v>
      </c>
      <c r="G1088">
        <v>98.059943237843697</v>
      </c>
      <c r="H1088">
        <v>-18.351093467465098</v>
      </c>
      <c r="I1088">
        <v>111.378022840649</v>
      </c>
      <c r="J1088">
        <v>-8.2531365969892398</v>
      </c>
      <c r="K1088">
        <v>513.50100182425297</v>
      </c>
      <c r="M1088">
        <v>40.971584267344902</v>
      </c>
      <c r="N1088">
        <v>0.55783196143093305</v>
      </c>
      <c r="O1088">
        <v>51.661024121878903</v>
      </c>
      <c r="P1088">
        <v>136.30000000000001</v>
      </c>
    </row>
    <row r="1089" spans="1:17" hidden="1" x14ac:dyDescent="0.3">
      <c r="A1089" t="s">
        <v>2335</v>
      </c>
      <c r="B1089" t="s">
        <v>2336</v>
      </c>
      <c r="C1089" t="str">
        <f>IFERROR(VLOOKUP(Table1[[#This Row],[Ticker]],[1]!Table1[[Symbol]:[Industry]],2,FALSE),"-")</f>
        <v>-</v>
      </c>
      <c r="D1089" t="s">
        <v>378</v>
      </c>
      <c r="E1089">
        <v>2362.6799212249998</v>
      </c>
      <c r="F1089">
        <v>1204.75</v>
      </c>
      <c r="G1089">
        <v>-39.149099017095502</v>
      </c>
      <c r="H1089">
        <v>-8.3351542284470401</v>
      </c>
      <c r="I1089">
        <v>4.5184648123078697</v>
      </c>
      <c r="J1089">
        <v>-1.33778243886188</v>
      </c>
      <c r="K1089">
        <v>1225.6136209506999</v>
      </c>
      <c r="L1089">
        <v>1215.3318822021899</v>
      </c>
      <c r="M1089">
        <v>48.224640917426797</v>
      </c>
      <c r="N1089">
        <v>0.23546332158505001</v>
      </c>
      <c r="O1089">
        <v>22.382236978626199</v>
      </c>
      <c r="P1089">
        <v>46.021453245257803</v>
      </c>
      <c r="Q1089">
        <v>-3.8210052673301999E-2</v>
      </c>
    </row>
    <row r="1090" spans="1:17" hidden="1" x14ac:dyDescent="0.3">
      <c r="A1090" t="s">
        <v>2337</v>
      </c>
      <c r="B1090" t="s">
        <v>2338</v>
      </c>
      <c r="C1090" t="str">
        <f>IFERROR(VLOOKUP(Table1[[#This Row],[Ticker]],[1]!Table1[[Symbol]:[Industry]],2,FALSE),"-")</f>
        <v>-</v>
      </c>
      <c r="D1090" t="s">
        <v>2339</v>
      </c>
      <c r="E1090">
        <v>2360.4</v>
      </c>
      <c r="F1090">
        <v>843</v>
      </c>
      <c r="G1090">
        <v>46.290844231334603</v>
      </c>
      <c r="H1090">
        <v>-16.5367828518492</v>
      </c>
      <c r="I1090">
        <v>11.879588393522299</v>
      </c>
      <c r="J1090">
        <v>-8.0042046352580094</v>
      </c>
      <c r="K1090">
        <v>990.00154900106099</v>
      </c>
      <c r="L1090">
        <v>864.91800800148098</v>
      </c>
      <c r="M1090">
        <v>31.788642859190801</v>
      </c>
      <c r="N1090">
        <v>0.42847722539947802</v>
      </c>
      <c r="O1090">
        <v>72.947805456702199</v>
      </c>
      <c r="P1090">
        <v>97.840882421966597</v>
      </c>
      <c r="Q1090">
        <v>8.0426904820823E-2</v>
      </c>
    </row>
    <row r="1091" spans="1:17" hidden="1" x14ac:dyDescent="0.3">
      <c r="A1091" t="s">
        <v>2340</v>
      </c>
      <c r="B1091" t="s">
        <v>2341</v>
      </c>
      <c r="C1091" t="str">
        <f>IFERROR(VLOOKUP(Table1[[#This Row],[Ticker]],[1]!Table1[[Symbol]:[Industry]],2,FALSE),"-")</f>
        <v>-</v>
      </c>
      <c r="D1091" t="s">
        <v>106</v>
      </c>
      <c r="E1091">
        <v>2343.7172746619999</v>
      </c>
      <c r="F1091">
        <v>19.98</v>
      </c>
      <c r="G1091">
        <v>28.318282068142299</v>
      </c>
      <c r="H1091">
        <v>-20.489903651806198</v>
      </c>
      <c r="I1091">
        <v>-4.9163058037924703</v>
      </c>
      <c r="J1091">
        <v>-2.7464728967760399</v>
      </c>
      <c r="K1091">
        <v>20.3568468274377</v>
      </c>
      <c r="L1091">
        <v>19.029780710299601</v>
      </c>
      <c r="M1091">
        <v>36.070938760334997</v>
      </c>
      <c r="N1091">
        <v>0.63845911758035501</v>
      </c>
      <c r="O1091">
        <v>59.5828840085629</v>
      </c>
      <c r="P1091">
        <v>79.149611162079296</v>
      </c>
      <c r="Q1091">
        <v>0.157032752498864</v>
      </c>
    </row>
    <row r="1092" spans="1:17" hidden="1" x14ac:dyDescent="0.3">
      <c r="A1092" t="s">
        <v>2342</v>
      </c>
      <c r="B1092" t="s">
        <v>2343</v>
      </c>
      <c r="C1092" t="str">
        <f>IFERROR(VLOOKUP(Table1[[#This Row],[Ticker]],[1]!Table1[[Symbol]:[Industry]],2,FALSE),"-")</f>
        <v>-</v>
      </c>
      <c r="D1092" t="s">
        <v>46</v>
      </c>
      <c r="E1092">
        <v>2342.5470399999999</v>
      </c>
      <c r="F1092">
        <v>103.91</v>
      </c>
      <c r="G1092">
        <v>77.963014525530298</v>
      </c>
      <c r="H1092">
        <v>-14.1831034904114</v>
      </c>
      <c r="I1092">
        <v>44.248336923729902</v>
      </c>
      <c r="J1092">
        <v>-9.9155185465719295</v>
      </c>
      <c r="K1092">
        <v>104.188757325415</v>
      </c>
      <c r="L1092">
        <v>83.201950916491697</v>
      </c>
      <c r="M1092">
        <v>36.616912345915999</v>
      </c>
      <c r="N1092">
        <v>0.39287593314777403</v>
      </c>
      <c r="O1092">
        <v>16.119718987585401</v>
      </c>
      <c r="P1092">
        <v>121.085106382978</v>
      </c>
      <c r="Q1092">
        <v>0.14808736483533799</v>
      </c>
    </row>
    <row r="1093" spans="1:17" hidden="1" x14ac:dyDescent="0.3">
      <c r="A1093" t="s">
        <v>2344</v>
      </c>
      <c r="B1093" t="s">
        <v>2345</v>
      </c>
      <c r="C1093" t="str">
        <f>IFERROR(VLOOKUP(Table1[[#This Row],[Ticker]],[1]!Table1[[Symbol]:[Industry]],2,FALSE),"-")</f>
        <v>-</v>
      </c>
      <c r="D1093" t="s">
        <v>232</v>
      </c>
      <c r="E1093">
        <v>2335.5674009899999</v>
      </c>
      <c r="F1093">
        <v>4547.3</v>
      </c>
      <c r="G1093">
        <v>51.5934304796193</v>
      </c>
      <c r="H1093">
        <v>-0.24402613453802899</v>
      </c>
      <c r="I1093">
        <v>23.489376450518002</v>
      </c>
      <c r="J1093">
        <v>-3.1401084992039499</v>
      </c>
      <c r="K1093">
        <v>4378.3805186669197</v>
      </c>
      <c r="L1093">
        <v>3719.33282798344</v>
      </c>
      <c r="M1093">
        <v>51.2916631139503</v>
      </c>
      <c r="N1093">
        <v>0.75795637621366796</v>
      </c>
      <c r="O1093">
        <v>9.5155366921030105</v>
      </c>
      <c r="P1093">
        <v>93.460965751967606</v>
      </c>
      <c r="Q1093">
        <v>0.104494080645337</v>
      </c>
    </row>
    <row r="1094" spans="1:17" hidden="1" x14ac:dyDescent="0.3">
      <c r="A1094" t="s">
        <v>2346</v>
      </c>
      <c r="B1094" t="s">
        <v>2347</v>
      </c>
      <c r="C1094" t="str">
        <f>IFERROR(VLOOKUP(Table1[[#This Row],[Ticker]],[1]!Table1[[Symbol]:[Industry]],2,FALSE),"-")</f>
        <v>-</v>
      </c>
      <c r="D1094" t="s">
        <v>46</v>
      </c>
      <c r="E1094">
        <v>2334.7083844499998</v>
      </c>
      <c r="F1094">
        <v>554.1</v>
      </c>
      <c r="G1094">
        <v>-25.911426265813201</v>
      </c>
      <c r="H1094">
        <v>-1.7984613054824099</v>
      </c>
      <c r="I1094">
        <v>-15.7893630326182</v>
      </c>
      <c r="J1094">
        <v>-7.8131843622705297</v>
      </c>
      <c r="K1094">
        <v>571.21969818258401</v>
      </c>
      <c r="L1094">
        <v>571.41915203742599</v>
      </c>
      <c r="M1094">
        <v>40.797697969813001</v>
      </c>
      <c r="N1094">
        <v>0.89230850343138302</v>
      </c>
      <c r="O1094">
        <v>53.401913012091597</v>
      </c>
      <c r="P1094">
        <v>28.100797595653599</v>
      </c>
      <c r="Q1094">
        <v>0.177421581224078</v>
      </c>
    </row>
    <row r="1095" spans="1:17" hidden="1" x14ac:dyDescent="0.3">
      <c r="A1095" t="s">
        <v>2348</v>
      </c>
      <c r="B1095" t="s">
        <v>2349</v>
      </c>
      <c r="C1095" t="str">
        <f>IFERROR(VLOOKUP(Table1[[#This Row],[Ticker]],[1]!Table1[[Symbol]:[Industry]],2,FALSE),"-")</f>
        <v>-</v>
      </c>
      <c r="D1095" t="s">
        <v>633</v>
      </c>
      <c r="E1095">
        <v>2323.0104000000001</v>
      </c>
      <c r="F1095">
        <v>413.2</v>
      </c>
      <c r="G1095">
        <v>16.235894380865901</v>
      </c>
      <c r="H1095">
        <v>-9.1363224213882308</v>
      </c>
      <c r="I1095">
        <v>13.605931284175201</v>
      </c>
      <c r="J1095">
        <v>-3.7172141100599299</v>
      </c>
      <c r="K1095">
        <v>409.81860897306098</v>
      </c>
      <c r="L1095">
        <v>362.37507713765302</v>
      </c>
      <c r="M1095">
        <v>39.252309220194803</v>
      </c>
      <c r="N1095">
        <v>0.37891048064235799</v>
      </c>
      <c r="O1095">
        <v>14.7144240077444</v>
      </c>
      <c r="P1095">
        <v>58.618042226487503</v>
      </c>
      <c r="Q1095">
        <v>7.3081814473871007E-2</v>
      </c>
    </row>
    <row r="1096" spans="1:17" hidden="1" x14ac:dyDescent="0.3">
      <c r="A1096" t="s">
        <v>2350</v>
      </c>
      <c r="B1096" t="s">
        <v>2351</v>
      </c>
      <c r="C1096" t="str">
        <f>IFERROR(VLOOKUP(Table1[[#This Row],[Ticker]],[1]!Table1[[Symbol]:[Industry]],2,FALSE),"-")</f>
        <v>-</v>
      </c>
      <c r="D1096" t="s">
        <v>1599</v>
      </c>
      <c r="E1096">
        <v>2322.3710822399999</v>
      </c>
      <c r="F1096">
        <v>106.7</v>
      </c>
      <c r="G1096">
        <v>-18.497589383745801</v>
      </c>
      <c r="H1096">
        <v>9.8124693690098397</v>
      </c>
      <c r="I1096">
        <v>-5.7828419096991404</v>
      </c>
      <c r="J1096">
        <v>5.1712212585801502</v>
      </c>
      <c r="K1096">
        <v>97.415076110233002</v>
      </c>
      <c r="L1096">
        <v>96.909607006657197</v>
      </c>
      <c r="M1096">
        <v>73.010721844607303</v>
      </c>
      <c r="N1096">
        <v>1.8333848851607299</v>
      </c>
      <c r="O1096">
        <v>21.3683223992502</v>
      </c>
      <c r="P1096">
        <v>28.554216867469801</v>
      </c>
      <c r="Q1096">
        <v>4.9051280728177001E-2</v>
      </c>
    </row>
    <row r="1097" spans="1:17" hidden="1" x14ac:dyDescent="0.3">
      <c r="A1097" t="s">
        <v>2352</v>
      </c>
      <c r="B1097" t="s">
        <v>2353</v>
      </c>
      <c r="C1097" t="str">
        <f>IFERROR(VLOOKUP(Table1[[#This Row],[Ticker]],[1]!Table1[[Symbol]:[Industry]],2,FALSE),"-")</f>
        <v>-</v>
      </c>
      <c r="D1097" t="s">
        <v>127</v>
      </c>
      <c r="E1097">
        <v>2309.9779859099999</v>
      </c>
      <c r="F1097">
        <v>283.45</v>
      </c>
      <c r="G1097">
        <v>7.81165127506004</v>
      </c>
      <c r="H1097">
        <v>0.87816204882944604</v>
      </c>
      <c r="I1097">
        <v>32.250609713236798</v>
      </c>
      <c r="J1097">
        <v>-2.6011515479943901</v>
      </c>
      <c r="K1097">
        <v>282.12631225792802</v>
      </c>
      <c r="L1097">
        <v>258.77967637974399</v>
      </c>
      <c r="M1097">
        <v>56.606737185958202</v>
      </c>
      <c r="N1097">
        <v>0.50879929960088599</v>
      </c>
      <c r="O1097">
        <v>20.021167754454002</v>
      </c>
      <c r="P1097">
        <v>52.885652642934097</v>
      </c>
      <c r="Q1097">
        <v>8.6499580537642007E-2</v>
      </c>
    </row>
    <row r="1098" spans="1:17" hidden="1" x14ac:dyDescent="0.3">
      <c r="A1098" t="s">
        <v>2354</v>
      </c>
      <c r="B1098" t="s">
        <v>2355</v>
      </c>
      <c r="C1098" t="str">
        <f>IFERROR(VLOOKUP(Table1[[#This Row],[Ticker]],[1]!Table1[[Symbol]:[Industry]],2,FALSE),"-")</f>
        <v>-</v>
      </c>
      <c r="D1098" t="s">
        <v>251</v>
      </c>
      <c r="E1098">
        <v>2306.9081389919902</v>
      </c>
      <c r="F1098">
        <v>118.31</v>
      </c>
      <c r="G1098">
        <v>-32.986404556001197</v>
      </c>
      <c r="H1098">
        <v>4.5323228467985901</v>
      </c>
      <c r="I1098">
        <v>9.5443175609958999</v>
      </c>
      <c r="J1098">
        <v>6.09041480831368</v>
      </c>
      <c r="K1098">
        <v>112.691849807846</v>
      </c>
      <c r="L1098">
        <v>113.16375896719001</v>
      </c>
      <c r="M1098">
        <v>68.221311849590194</v>
      </c>
      <c r="N1098">
        <v>1.09707283427702</v>
      </c>
      <c r="O1098">
        <v>31.856985884540599</v>
      </c>
      <c r="P1098">
        <v>36.837844089752501</v>
      </c>
      <c r="Q1098">
        <v>0.19807049950253</v>
      </c>
    </row>
    <row r="1099" spans="1:17" hidden="1" x14ac:dyDescent="0.3">
      <c r="A1099" t="s">
        <v>2356</v>
      </c>
      <c r="B1099" t="s">
        <v>2357</v>
      </c>
      <c r="C1099" t="str">
        <f>IFERROR(VLOOKUP(Table1[[#This Row],[Ticker]],[1]!Table1[[Symbol]:[Industry]],2,FALSE),"-")</f>
        <v>-</v>
      </c>
      <c r="D1099" t="s">
        <v>232</v>
      </c>
      <c r="E1099">
        <v>2300.9270563800001</v>
      </c>
      <c r="F1099">
        <v>610.85</v>
      </c>
      <c r="G1099">
        <v>-1.35007811335409</v>
      </c>
      <c r="H1099">
        <v>-5.3002055240467296</v>
      </c>
      <c r="I1099">
        <v>0.14631584818273599</v>
      </c>
      <c r="J1099">
        <v>1.2146871308035601</v>
      </c>
      <c r="K1099">
        <v>602.72377701580604</v>
      </c>
      <c r="L1099">
        <v>567.74221616831505</v>
      </c>
      <c r="M1099">
        <v>69.987411010541294</v>
      </c>
      <c r="N1099">
        <v>0.354033516569141</v>
      </c>
      <c r="O1099">
        <v>19.178194319391</v>
      </c>
      <c r="P1099">
        <v>36.655480984340002</v>
      </c>
      <c r="Q1099">
        <v>4.6724768556159001E-2</v>
      </c>
    </row>
    <row r="1100" spans="1:17" hidden="1" x14ac:dyDescent="0.3">
      <c r="A1100" t="s">
        <v>2358</v>
      </c>
      <c r="B1100" t="s">
        <v>2359</v>
      </c>
      <c r="C1100" t="str">
        <f>IFERROR(VLOOKUP(Table1[[#This Row],[Ticker]],[1]!Table1[[Symbol]:[Industry]],2,FALSE),"-")</f>
        <v>-</v>
      </c>
      <c r="D1100" t="s">
        <v>279</v>
      </c>
      <c r="E1100">
        <v>2299.5419435519998</v>
      </c>
      <c r="F1100">
        <v>224.49</v>
      </c>
      <c r="G1100">
        <v>-20.1283841113747</v>
      </c>
      <c r="H1100">
        <v>-7.77724967644229</v>
      </c>
      <c r="I1100">
        <v>-6.8103045085684997</v>
      </c>
      <c r="J1100">
        <v>8.60715720223447</v>
      </c>
      <c r="M1100">
        <v>60.8996603146349</v>
      </c>
      <c r="O1100">
        <v>17.595438549601301</v>
      </c>
      <c r="P1100">
        <v>19.983965793693201</v>
      </c>
    </row>
    <row r="1101" spans="1:17" hidden="1" x14ac:dyDescent="0.3">
      <c r="A1101" t="s">
        <v>2360</v>
      </c>
      <c r="B1101" t="s">
        <v>2361</v>
      </c>
      <c r="C1101" t="str">
        <f>IFERROR(VLOOKUP(Table1[[#This Row],[Ticker]],[1]!Table1[[Symbol]:[Industry]],2,FALSE),"-")</f>
        <v>-</v>
      </c>
      <c r="D1101" t="s">
        <v>127</v>
      </c>
      <c r="E1101">
        <v>2298.11971584</v>
      </c>
      <c r="F1101">
        <v>332.8</v>
      </c>
      <c r="G1101">
        <v>-27.739196745001301</v>
      </c>
      <c r="H1101">
        <v>-9.6733338454773694</v>
      </c>
      <c r="I1101">
        <v>-14.421117142195101</v>
      </c>
      <c r="J1101">
        <v>-1.88646109515423</v>
      </c>
      <c r="K1101">
        <v>350.91086587753</v>
      </c>
      <c r="M1101">
        <v>39.837662096675203</v>
      </c>
      <c r="O1101">
        <v>20.192307692307601</v>
      </c>
      <c r="P1101">
        <v>7.3548387096774102</v>
      </c>
    </row>
    <row r="1102" spans="1:17" hidden="1" x14ac:dyDescent="0.3">
      <c r="A1102" t="s">
        <v>2362</v>
      </c>
      <c r="B1102" t="s">
        <v>2363</v>
      </c>
      <c r="C1102" t="str">
        <f>IFERROR(VLOOKUP(Table1[[#This Row],[Ticker]],[1]!Table1[[Symbol]:[Industry]],2,FALSE),"-")</f>
        <v>-</v>
      </c>
      <c r="D1102" t="s">
        <v>51</v>
      </c>
      <c r="E1102">
        <v>2294.900016435</v>
      </c>
      <c r="F1102">
        <v>208.65</v>
      </c>
      <c r="G1102">
        <v>-22.662675809775301</v>
      </c>
      <c r="H1102">
        <v>-4.30794060365458</v>
      </c>
      <c r="I1102">
        <v>-7.9169352845159997</v>
      </c>
      <c r="J1102">
        <v>-1.5895148655448099</v>
      </c>
      <c r="K1102">
        <v>215.323112088675</v>
      </c>
      <c r="L1102">
        <v>222.823704627632</v>
      </c>
      <c r="M1102">
        <v>40.238097255051699</v>
      </c>
      <c r="N1102">
        <v>0.67563570052800104</v>
      </c>
      <c r="O1102">
        <v>35.897435897435898</v>
      </c>
      <c r="P1102">
        <v>13.9852499317126</v>
      </c>
      <c r="Q1102">
        <v>9.9701922951889996E-2</v>
      </c>
    </row>
    <row r="1103" spans="1:17" hidden="1" x14ac:dyDescent="0.3">
      <c r="A1103" t="s">
        <v>2364</v>
      </c>
      <c r="B1103" t="s">
        <v>2365</v>
      </c>
      <c r="C1103" t="str">
        <f>IFERROR(VLOOKUP(Table1[[#This Row],[Ticker]],[1]!Table1[[Symbol]:[Industry]],2,FALSE),"-")</f>
        <v>-</v>
      </c>
      <c r="D1103" t="s">
        <v>279</v>
      </c>
      <c r="E1103">
        <v>2291.8585248149998</v>
      </c>
      <c r="F1103">
        <v>1517.15</v>
      </c>
      <c r="G1103">
        <v>21.505032421603701</v>
      </c>
      <c r="H1103">
        <v>-11.002876915992401</v>
      </c>
      <c r="I1103">
        <v>-13.830822845558201</v>
      </c>
      <c r="J1103">
        <v>-3.4419213319207</v>
      </c>
      <c r="K1103">
        <v>1597.1006591158</v>
      </c>
      <c r="L1103">
        <v>1504.1239462615899</v>
      </c>
      <c r="M1103">
        <v>38.3143507775535</v>
      </c>
      <c r="N1103">
        <v>0.52686029508074295</v>
      </c>
      <c r="O1103">
        <v>28.873216227795499</v>
      </c>
      <c r="P1103">
        <v>49.819779785710701</v>
      </c>
      <c r="Q1103">
        <v>-6.7945712925199997E-3</v>
      </c>
    </row>
    <row r="1104" spans="1:17" x14ac:dyDescent="0.3">
      <c r="A1104" t="s">
        <v>2366</v>
      </c>
      <c r="B1104" t="s">
        <v>2367</v>
      </c>
      <c r="C1104" t="str">
        <f>IFERROR(VLOOKUP(Table1[[#This Row],[Ticker]],[1]!Table1[[Symbol]:[Industry]],2,FALSE),"-")</f>
        <v>-</v>
      </c>
      <c r="D1104" t="s">
        <v>211</v>
      </c>
      <c r="E1104">
        <v>2286.7359425899999</v>
      </c>
      <c r="F1104">
        <v>295.89999999999998</v>
      </c>
      <c r="G1104">
        <v>-44.986844439399803</v>
      </c>
      <c r="H1104">
        <v>-5.6059936248496696</v>
      </c>
      <c r="I1104">
        <v>-13.483376467676701</v>
      </c>
      <c r="J1104">
        <v>2.0639185443854302</v>
      </c>
      <c r="K1104">
        <v>295.029594292247</v>
      </c>
      <c r="L1104">
        <v>313.61253294152198</v>
      </c>
      <c r="M1104">
        <v>63.4111746964413</v>
      </c>
      <c r="N1104">
        <v>0.57948691248051898</v>
      </c>
      <c r="O1104">
        <v>28.218992903007699</v>
      </c>
      <c r="P1104">
        <v>20.554084334894998</v>
      </c>
    </row>
    <row r="1105" spans="1:17" hidden="1" x14ac:dyDescent="0.3">
      <c r="A1105" t="s">
        <v>2368</v>
      </c>
      <c r="B1105" t="s">
        <v>2369</v>
      </c>
      <c r="C1105" t="str">
        <f>IFERROR(VLOOKUP(Table1[[#This Row],[Ticker]],[1]!Table1[[Symbol]:[Industry]],2,FALSE),"-")</f>
        <v>-</v>
      </c>
      <c r="D1105" t="s">
        <v>127</v>
      </c>
      <c r="E1105">
        <v>2283.6950672130001</v>
      </c>
      <c r="F1105">
        <v>169.23</v>
      </c>
      <c r="G1105">
        <v>36.125577202272801</v>
      </c>
      <c r="H1105">
        <v>-9.6093982269884908</v>
      </c>
      <c r="I1105">
        <v>29.321531803170299</v>
      </c>
      <c r="J1105">
        <v>-4.0504974561173102</v>
      </c>
      <c r="K1105">
        <v>174.22803534974699</v>
      </c>
      <c r="L1105">
        <v>149.006101865712</v>
      </c>
      <c r="M1105">
        <v>40.731933183928497</v>
      </c>
      <c r="N1105">
        <v>1.0350593823207801</v>
      </c>
      <c r="O1105">
        <v>20.616911895053999</v>
      </c>
      <c r="P1105">
        <v>79.840595111583397</v>
      </c>
      <c r="Q1105">
        <v>0.17107023411542399</v>
      </c>
    </row>
    <row r="1106" spans="1:17" hidden="1" x14ac:dyDescent="0.3">
      <c r="A1106" t="s">
        <v>2370</v>
      </c>
      <c r="B1106" t="s">
        <v>2371</v>
      </c>
      <c r="C1106" t="str">
        <f>IFERROR(VLOOKUP(Table1[[#This Row],[Ticker]],[1]!Table1[[Symbol]:[Industry]],2,FALSE),"-")</f>
        <v>-</v>
      </c>
      <c r="D1106" t="s">
        <v>144</v>
      </c>
      <c r="E1106">
        <v>2275.4037787990001</v>
      </c>
      <c r="F1106">
        <v>133.57</v>
      </c>
      <c r="G1106">
        <v>35.704163410687499</v>
      </c>
      <c r="H1106">
        <v>22.009084202444701</v>
      </c>
      <c r="I1106">
        <v>10.235784126982599</v>
      </c>
      <c r="J1106">
        <v>-8.0118261217527298</v>
      </c>
      <c r="K1106">
        <v>121.161814077424</v>
      </c>
      <c r="L1106">
        <v>112.87138109471999</v>
      </c>
      <c r="M1106">
        <v>51.7804004391147</v>
      </c>
      <c r="N1106">
        <v>1.38784293993866</v>
      </c>
      <c r="O1106">
        <v>10.503855656210201</v>
      </c>
      <c r="P1106">
        <v>65.925465838509297</v>
      </c>
      <c r="Q1106">
        <v>4.1409129505592002E-2</v>
      </c>
    </row>
    <row r="1107" spans="1:17" hidden="1" x14ac:dyDescent="0.3">
      <c r="A1107" t="s">
        <v>2372</v>
      </c>
      <c r="B1107" t="s">
        <v>2373</v>
      </c>
      <c r="C1107" t="str">
        <f>IFERROR(VLOOKUP(Table1[[#This Row],[Ticker]],[1]!Table1[[Symbol]:[Industry]],2,FALSE),"-")</f>
        <v>-</v>
      </c>
      <c r="D1107" t="s">
        <v>471</v>
      </c>
      <c r="E1107">
        <v>2272.8890240750002</v>
      </c>
      <c r="F1107">
        <v>971.65</v>
      </c>
      <c r="G1107">
        <v>-68.208449531078301</v>
      </c>
      <c r="H1107">
        <v>-7.81361842532392</v>
      </c>
      <c r="I1107">
        <v>-33.970625612702598</v>
      </c>
      <c r="J1107">
        <v>-3.1572788084326802</v>
      </c>
      <c r="K1107">
        <v>1016.5343856608</v>
      </c>
      <c r="L1107">
        <v>1208.00881374189</v>
      </c>
      <c r="M1107">
        <v>45.101048404959599</v>
      </c>
      <c r="N1107">
        <v>0.92415501425044</v>
      </c>
      <c r="O1107">
        <v>73.663356146760606</v>
      </c>
      <c r="P1107">
        <v>4.2263341378385499</v>
      </c>
      <c r="Q1107">
        <v>-0.142416527042179</v>
      </c>
    </row>
    <row r="1108" spans="1:17" hidden="1" x14ac:dyDescent="0.3">
      <c r="A1108" t="s">
        <v>2374</v>
      </c>
      <c r="B1108" t="s">
        <v>2375</v>
      </c>
      <c r="C1108" t="str">
        <f>IFERROR(VLOOKUP(Table1[[#This Row],[Ticker]],[1]!Table1[[Symbol]:[Industry]],2,FALSE),"-")</f>
        <v>-</v>
      </c>
      <c r="D1108" t="s">
        <v>471</v>
      </c>
      <c r="E1108">
        <v>2271.0684728000001</v>
      </c>
      <c r="F1108">
        <v>438.05</v>
      </c>
      <c r="G1108">
        <v>-41.271992412847403</v>
      </c>
      <c r="H1108">
        <v>-4.88858311219004</v>
      </c>
      <c r="I1108">
        <v>-10.997616832774799</v>
      </c>
      <c r="J1108">
        <v>-1.0942750153181899</v>
      </c>
      <c r="K1108">
        <v>440.79973993063601</v>
      </c>
      <c r="L1108">
        <v>454.498217388814</v>
      </c>
      <c r="M1108">
        <v>45.504880381966899</v>
      </c>
      <c r="N1108">
        <v>1.0669527278891</v>
      </c>
      <c r="O1108">
        <v>28.604040634630699</v>
      </c>
      <c r="P1108">
        <v>14.3733681462141</v>
      </c>
      <c r="Q1108">
        <v>-9.6793994934270006E-3</v>
      </c>
    </row>
    <row r="1109" spans="1:17" hidden="1" x14ac:dyDescent="0.3">
      <c r="A1109" t="s">
        <v>2376</v>
      </c>
      <c r="B1109" t="s">
        <v>2377</v>
      </c>
      <c r="C1109" t="str">
        <f>IFERROR(VLOOKUP(Table1[[#This Row],[Ticker]],[1]!Table1[[Symbol]:[Industry]],2,FALSE),"-")</f>
        <v>-</v>
      </c>
      <c r="D1109" t="s">
        <v>54</v>
      </c>
      <c r="E1109">
        <v>2267.6947768800001</v>
      </c>
      <c r="F1109">
        <v>784.9</v>
      </c>
      <c r="G1109">
        <v>-1.91397650294718</v>
      </c>
      <c r="H1109">
        <v>-0.28595628338518198</v>
      </c>
      <c r="I1109">
        <v>11.994829025179399</v>
      </c>
      <c r="J1109">
        <v>-3.22051564681977</v>
      </c>
      <c r="K1109">
        <v>773.55010724704903</v>
      </c>
      <c r="L1109">
        <v>710.580269030012</v>
      </c>
      <c r="M1109">
        <v>39.400267752689899</v>
      </c>
      <c r="N1109">
        <v>0.68530902072567101</v>
      </c>
      <c r="O1109">
        <v>9.8993502356988099</v>
      </c>
      <c r="P1109">
        <v>39.191345983330301</v>
      </c>
      <c r="Q1109">
        <v>-3.1824485917195999E-2</v>
      </c>
    </row>
    <row r="1110" spans="1:17" hidden="1" x14ac:dyDescent="0.3">
      <c r="A1110" t="s">
        <v>2378</v>
      </c>
      <c r="B1110" t="s">
        <v>2379</v>
      </c>
      <c r="C1110" t="str">
        <f>IFERROR(VLOOKUP(Table1[[#This Row],[Ticker]],[1]!Table1[[Symbol]:[Industry]],2,FALSE),"-")</f>
        <v>-</v>
      </c>
      <c r="D1110" t="s">
        <v>171</v>
      </c>
      <c r="E1110">
        <v>2265.7210961400001</v>
      </c>
      <c r="F1110">
        <v>84.43</v>
      </c>
      <c r="G1110">
        <v>306.59815035532898</v>
      </c>
      <c r="H1110">
        <v>-23.029377336016701</v>
      </c>
      <c r="I1110">
        <v>-44.9938194052772</v>
      </c>
      <c r="J1110">
        <v>-4.3981440291974003</v>
      </c>
      <c r="K1110">
        <v>89.761907608886602</v>
      </c>
      <c r="L1110">
        <v>83.511481988987796</v>
      </c>
      <c r="M1110">
        <v>34.603282078992699</v>
      </c>
      <c r="N1110">
        <v>0.43546175479031102</v>
      </c>
      <c r="O1110">
        <v>65.817837261636797</v>
      </c>
      <c r="P1110">
        <v>342.85339627589798</v>
      </c>
      <c r="Q1110">
        <v>0.18387451737556601</v>
      </c>
    </row>
    <row r="1111" spans="1:17" hidden="1" x14ac:dyDescent="0.3">
      <c r="A1111" t="s">
        <v>2380</v>
      </c>
      <c r="B1111" t="s">
        <v>2381</v>
      </c>
      <c r="C1111" t="str">
        <f>IFERROR(VLOOKUP(Table1[[#This Row],[Ticker]],[1]!Table1[[Symbol]:[Industry]],2,FALSE),"-")</f>
        <v>-</v>
      </c>
      <c r="D1111" t="s">
        <v>276</v>
      </c>
      <c r="E1111">
        <v>2262.2587749999998</v>
      </c>
      <c r="F1111">
        <v>452.95</v>
      </c>
      <c r="G1111">
        <v>-16.024912458476901</v>
      </c>
      <c r="H1111">
        <v>-4.6359630280158601</v>
      </c>
      <c r="I1111">
        <v>-13.2260880575068</v>
      </c>
      <c r="J1111">
        <v>-0.42988292219106999</v>
      </c>
      <c r="K1111">
        <v>447.49109873176502</v>
      </c>
      <c r="L1111">
        <v>440.15469645775698</v>
      </c>
      <c r="M1111">
        <v>59.827429207067702</v>
      </c>
      <c r="N1111">
        <v>0.57108459376452902</v>
      </c>
      <c r="O1111">
        <v>9.7030577326415699</v>
      </c>
      <c r="P1111">
        <v>18.7131437557331</v>
      </c>
      <c r="Q1111">
        <v>-4.6243580604099998E-4</v>
      </c>
    </row>
    <row r="1112" spans="1:17" x14ac:dyDescent="0.3">
      <c r="A1112" t="s">
        <v>2382</v>
      </c>
      <c r="B1112" t="s">
        <v>2383</v>
      </c>
      <c r="C1112" t="str">
        <f>IFERROR(VLOOKUP(Table1[[#This Row],[Ticker]],[1]!Table1[[Symbol]:[Industry]],2,FALSE),"-")</f>
        <v>-</v>
      </c>
      <c r="D1112" t="s">
        <v>78</v>
      </c>
      <c r="E1112">
        <v>2257.2525879999998</v>
      </c>
      <c r="F1112">
        <v>87.38</v>
      </c>
      <c r="G1112">
        <v>-49.4887844572254</v>
      </c>
      <c r="H1112">
        <v>-6.1571551137945297</v>
      </c>
      <c r="I1112">
        <v>-33.467668717294899</v>
      </c>
      <c r="J1112">
        <v>-0.51456179411931702</v>
      </c>
      <c r="K1112">
        <v>92.111618173080203</v>
      </c>
      <c r="L1112">
        <v>97.671695998806797</v>
      </c>
      <c r="M1112">
        <v>38.199175407082997</v>
      </c>
      <c r="N1112">
        <v>0.35040054053237202</v>
      </c>
      <c r="O1112">
        <v>78.530556191348097</v>
      </c>
      <c r="P1112">
        <v>5.4041013268998501</v>
      </c>
      <c r="Q1112">
        <v>2.8358638970674001E-2</v>
      </c>
    </row>
    <row r="1113" spans="1:17" hidden="1" x14ac:dyDescent="0.3">
      <c r="A1113" t="s">
        <v>2384</v>
      </c>
      <c r="B1113" t="s">
        <v>2385</v>
      </c>
      <c r="C1113" t="str">
        <f>IFERROR(VLOOKUP(Table1[[#This Row],[Ticker]],[1]!Table1[[Symbol]:[Industry]],2,FALSE),"-")</f>
        <v>-</v>
      </c>
      <c r="D1113" t="s">
        <v>258</v>
      </c>
      <c r="E1113">
        <v>2244.5283513599902</v>
      </c>
      <c r="F1113">
        <v>622.79999999999995</v>
      </c>
      <c r="G1113">
        <v>0.45247151987475498</v>
      </c>
      <c r="H1113">
        <v>1.01896797569977</v>
      </c>
      <c r="I1113">
        <v>7.1685877278387897</v>
      </c>
      <c r="J1113">
        <v>-1.51420911495229</v>
      </c>
      <c r="K1113">
        <v>625.64741381204794</v>
      </c>
      <c r="L1113">
        <v>611.553828902654</v>
      </c>
      <c r="M1113">
        <v>48.443556085425698</v>
      </c>
      <c r="N1113">
        <v>0.460220163744746</v>
      </c>
      <c r="O1113">
        <v>50.128452151573498</v>
      </c>
      <c r="P1113">
        <v>43.2877027493385</v>
      </c>
      <c r="Q1113">
        <v>6.4145126625719001E-2</v>
      </c>
    </row>
    <row r="1114" spans="1:17" hidden="1" x14ac:dyDescent="0.3">
      <c r="A1114" t="s">
        <v>2386</v>
      </c>
      <c r="B1114" t="s">
        <v>2387</v>
      </c>
      <c r="C1114" t="str">
        <f>IFERROR(VLOOKUP(Table1[[#This Row],[Ticker]],[1]!Table1[[Symbol]:[Industry]],2,FALSE),"-")</f>
        <v>-</v>
      </c>
      <c r="D1114" t="s">
        <v>2388</v>
      </c>
      <c r="E1114">
        <v>2230.24520016</v>
      </c>
      <c r="F1114">
        <v>625.20000000000005</v>
      </c>
      <c r="G1114">
        <v>934.94374476405198</v>
      </c>
      <c r="H1114">
        <v>-22.800621899415798</v>
      </c>
      <c r="I1114">
        <v>25.032566854594901</v>
      </c>
      <c r="J1114">
        <v>-5.0876828368464402</v>
      </c>
      <c r="K1114">
        <v>644.15244506778595</v>
      </c>
      <c r="L1114">
        <v>466.66732471501399</v>
      </c>
      <c r="M1114">
        <v>44.523118184490599</v>
      </c>
      <c r="N1114">
        <v>0.43925094479999699</v>
      </c>
      <c r="O1114">
        <v>27.639155470249499</v>
      </c>
      <c r="P1114">
        <v>993.77186843946799</v>
      </c>
    </row>
    <row r="1115" spans="1:17" hidden="1" x14ac:dyDescent="0.3">
      <c r="A1115" t="s">
        <v>2389</v>
      </c>
      <c r="B1115" t="s">
        <v>2390</v>
      </c>
      <c r="C1115" t="str">
        <f>IFERROR(VLOOKUP(Table1[[#This Row],[Ticker]],[1]!Table1[[Symbol]:[Industry]],2,FALSE),"-")</f>
        <v>-</v>
      </c>
      <c r="D1115" t="s">
        <v>276</v>
      </c>
      <c r="E1115">
        <v>2227.5398381499999</v>
      </c>
      <c r="F1115">
        <v>449.35</v>
      </c>
      <c r="G1115">
        <v>-23.558052147673799</v>
      </c>
      <c r="H1115">
        <v>0.83663194472569702</v>
      </c>
      <c r="I1115">
        <v>-3.6561306665112698</v>
      </c>
      <c r="J1115">
        <v>-7.6053273662107204</v>
      </c>
      <c r="K1115">
        <v>453.717200362558</v>
      </c>
      <c r="L1115">
        <v>446.619441078752</v>
      </c>
      <c r="M1115">
        <v>32.941756203234199</v>
      </c>
      <c r="N1115">
        <v>0.60903413284710495</v>
      </c>
      <c r="O1115">
        <v>42.617113608545601</v>
      </c>
      <c r="P1115">
        <v>36.1666666666666</v>
      </c>
      <c r="Q1115">
        <v>5.3058545901364003E-2</v>
      </c>
    </row>
    <row r="1116" spans="1:17" hidden="1" x14ac:dyDescent="0.3">
      <c r="A1116" t="s">
        <v>2391</v>
      </c>
      <c r="B1116" t="s">
        <v>2392</v>
      </c>
      <c r="C1116" t="str">
        <f>IFERROR(VLOOKUP(Table1[[#This Row],[Ticker]],[1]!Table1[[Symbol]:[Industry]],2,FALSE),"-")</f>
        <v>-</v>
      </c>
      <c r="D1116" t="s">
        <v>633</v>
      </c>
      <c r="E1116">
        <v>2227.4444703599902</v>
      </c>
      <c r="F1116">
        <v>490.95</v>
      </c>
      <c r="G1116">
        <v>-40.939126164695999</v>
      </c>
      <c r="H1116">
        <v>-9.2624349401626596</v>
      </c>
      <c r="I1116">
        <v>-13.106302474892001</v>
      </c>
      <c r="J1116">
        <v>-2.4676612461472098</v>
      </c>
      <c r="K1116">
        <v>490.76975036258602</v>
      </c>
      <c r="L1116">
        <v>496.56988688404101</v>
      </c>
      <c r="M1116">
        <v>56.995728704720399</v>
      </c>
      <c r="N1116">
        <v>0.42060200507848799</v>
      </c>
      <c r="O1116">
        <v>29.341073429066</v>
      </c>
      <c r="P1116">
        <v>19.86083984375</v>
      </c>
      <c r="Q1116">
        <v>1.8159907011754E-2</v>
      </c>
    </row>
    <row r="1117" spans="1:17" hidden="1" x14ac:dyDescent="0.3">
      <c r="A1117" t="s">
        <v>2393</v>
      </c>
      <c r="B1117" t="s">
        <v>2394</v>
      </c>
      <c r="C1117" t="str">
        <f>IFERROR(VLOOKUP(Table1[[#This Row],[Ticker]],[1]!Table1[[Symbol]:[Industry]],2,FALSE),"-")</f>
        <v>-</v>
      </c>
      <c r="D1117" t="s">
        <v>121</v>
      </c>
      <c r="E1117">
        <v>2220.6927583799902</v>
      </c>
      <c r="F1117">
        <v>186.3</v>
      </c>
      <c r="G1117">
        <v>-28.311828352148201</v>
      </c>
      <c r="H1117">
        <v>-4.1721387301186397</v>
      </c>
      <c r="I1117">
        <v>-24.616058922074199</v>
      </c>
      <c r="J1117">
        <v>-3.97248199380968</v>
      </c>
      <c r="K1117">
        <v>191.16561168188699</v>
      </c>
      <c r="L1117">
        <v>194.660580626246</v>
      </c>
      <c r="M1117">
        <v>35.421371182270001</v>
      </c>
      <c r="N1117">
        <v>0.387096054466393</v>
      </c>
      <c r="O1117">
        <v>55.52871712292</v>
      </c>
      <c r="P1117">
        <v>24.365821094792999</v>
      </c>
      <c r="Q1117">
        <v>3.5005734632187001E-2</v>
      </c>
    </row>
    <row r="1118" spans="1:17" hidden="1" x14ac:dyDescent="0.3">
      <c r="A1118" t="s">
        <v>2395</v>
      </c>
      <c r="B1118" t="s">
        <v>2396</v>
      </c>
      <c r="C1118" t="str">
        <f>IFERROR(VLOOKUP(Table1[[#This Row],[Ticker]],[1]!Table1[[Symbol]:[Industry]],2,FALSE),"-")</f>
        <v>-</v>
      </c>
      <c r="D1118" t="s">
        <v>116</v>
      </c>
      <c r="E1118">
        <v>2218.6380528270001</v>
      </c>
      <c r="F1118">
        <v>141.38999999999999</v>
      </c>
      <c r="G1118">
        <v>-24.5299863322183</v>
      </c>
      <c r="H1118">
        <v>2.7034142509813202</v>
      </c>
      <c r="I1118">
        <v>-19.315241852614701</v>
      </c>
      <c r="J1118">
        <v>-4.3673626558745999</v>
      </c>
      <c r="K1118">
        <v>136.14654425407301</v>
      </c>
      <c r="L1118">
        <v>142.38425910773501</v>
      </c>
      <c r="M1118">
        <v>52.545815337392298</v>
      </c>
      <c r="N1118">
        <v>2.0164357332227199</v>
      </c>
      <c r="O1118">
        <v>37.209137845675102</v>
      </c>
      <c r="P1118">
        <v>17.8249999999999</v>
      </c>
    </row>
    <row r="1119" spans="1:17" hidden="1" x14ac:dyDescent="0.3">
      <c r="A1119" t="s">
        <v>2397</v>
      </c>
      <c r="B1119" t="s">
        <v>2398</v>
      </c>
      <c r="C1119" t="str">
        <f>IFERROR(VLOOKUP(Table1[[#This Row],[Ticker]],[1]!Table1[[Symbol]:[Industry]],2,FALSE),"-")</f>
        <v>-</v>
      </c>
      <c r="D1119" t="s">
        <v>135</v>
      </c>
      <c r="E1119">
        <v>2217.0256073349901</v>
      </c>
      <c r="F1119">
        <v>1719.05</v>
      </c>
      <c r="G1119">
        <v>-14.089110807969201</v>
      </c>
      <c r="H1119">
        <v>7.4239386567065502</v>
      </c>
      <c r="I1119">
        <v>-1.77413308127751</v>
      </c>
      <c r="J1119">
        <v>-8.5822850913872504</v>
      </c>
      <c r="K1119">
        <v>1673.0617654149601</v>
      </c>
      <c r="L1119">
        <v>1609.9161102840999</v>
      </c>
      <c r="M1119">
        <v>48.063409680705398</v>
      </c>
      <c r="N1119">
        <v>1.79032595948205</v>
      </c>
      <c r="O1119">
        <v>22.102323957999999</v>
      </c>
      <c r="P1119">
        <v>35.039277297721902</v>
      </c>
      <c r="Q1119">
        <v>0.121309919594972</v>
      </c>
    </row>
    <row r="1120" spans="1:17" hidden="1" x14ac:dyDescent="0.3">
      <c r="A1120" t="s">
        <v>2399</v>
      </c>
      <c r="B1120" t="s">
        <v>2400</v>
      </c>
      <c r="C1120" t="str">
        <f>IFERROR(VLOOKUP(Table1[[#This Row],[Ticker]],[1]!Table1[[Symbol]:[Industry]],2,FALSE),"-")</f>
        <v>-</v>
      </c>
      <c r="D1120" t="s">
        <v>628</v>
      </c>
      <c r="E1120">
        <v>2213.3763733000001</v>
      </c>
      <c r="F1120">
        <v>350.95</v>
      </c>
      <c r="G1120">
        <v>-36.126834385827102</v>
      </c>
      <c r="H1120">
        <v>-1.76458443660847</v>
      </c>
      <c r="I1120">
        <v>-6.6236910674236</v>
      </c>
      <c r="J1120">
        <v>-1.55772351154263</v>
      </c>
      <c r="K1120">
        <v>346.24159306578503</v>
      </c>
      <c r="L1120">
        <v>335.70396717115898</v>
      </c>
      <c r="M1120">
        <v>56.973054572671501</v>
      </c>
      <c r="N1120">
        <v>0.25913772714897498</v>
      </c>
      <c r="O1120">
        <v>20.202308021085599</v>
      </c>
      <c r="P1120">
        <v>25.339285714285701</v>
      </c>
      <c r="Q1120">
        <v>7.5293639075766E-2</v>
      </c>
    </row>
    <row r="1121" spans="1:17" hidden="1" x14ac:dyDescent="0.3">
      <c r="A1121" t="s">
        <v>2401</v>
      </c>
      <c r="B1121" t="s">
        <v>2402</v>
      </c>
      <c r="C1121" t="str">
        <f>IFERROR(VLOOKUP(Table1[[#This Row],[Ticker]],[1]!Table1[[Symbol]:[Industry]],2,FALSE),"-")</f>
        <v>-</v>
      </c>
      <c r="D1121" t="s">
        <v>135</v>
      </c>
      <c r="E1121">
        <v>2203.6405248000001</v>
      </c>
      <c r="F1121">
        <v>2995.2</v>
      </c>
      <c r="G1121">
        <v>291.68719139738101</v>
      </c>
      <c r="H1121">
        <v>47.245110075010501</v>
      </c>
      <c r="I1121">
        <v>254.40413651192401</v>
      </c>
      <c r="J1121">
        <v>20.5702326868625</v>
      </c>
      <c r="K1121">
        <v>2181.5373636856002</v>
      </c>
      <c r="L1121">
        <v>1573.12623323558</v>
      </c>
      <c r="M1121">
        <v>85.643106681090501</v>
      </c>
      <c r="N1121">
        <v>0.85773489785085399</v>
      </c>
      <c r="O1121">
        <v>0</v>
      </c>
      <c r="P1121">
        <v>428.48698720776298</v>
      </c>
      <c r="Q1121">
        <v>0.24692600328753</v>
      </c>
    </row>
    <row r="1122" spans="1:17" hidden="1" x14ac:dyDescent="0.3">
      <c r="A1122" t="s">
        <v>2403</v>
      </c>
      <c r="B1122" t="s">
        <v>2404</v>
      </c>
      <c r="C1122" t="str">
        <f>IFERROR(VLOOKUP(Table1[[#This Row],[Ticker]],[1]!Table1[[Symbol]:[Industry]],2,FALSE),"-")</f>
        <v>-</v>
      </c>
      <c r="D1122" t="s">
        <v>206</v>
      </c>
      <c r="E1122">
        <v>2202.7812342799998</v>
      </c>
      <c r="F1122">
        <v>699.85</v>
      </c>
      <c r="G1122">
        <v>-10.248726685505099</v>
      </c>
      <c r="H1122">
        <v>1.49965087476568</v>
      </c>
      <c r="I1122">
        <v>41.8180731998293</v>
      </c>
      <c r="J1122">
        <v>-5.6822241521021102</v>
      </c>
      <c r="K1122">
        <v>634.91561937107201</v>
      </c>
      <c r="L1122">
        <v>548.87792874512195</v>
      </c>
      <c r="M1122">
        <v>48.9114695319238</v>
      </c>
      <c r="N1122">
        <v>0.391353824966507</v>
      </c>
      <c r="O1122">
        <v>13.188540401514601</v>
      </c>
      <c r="P1122">
        <v>74.092039800994996</v>
      </c>
      <c r="Q1122">
        <v>2.7448510403443E-2</v>
      </c>
    </row>
    <row r="1123" spans="1:17" hidden="1" x14ac:dyDescent="0.3">
      <c r="A1123" t="s">
        <v>2405</v>
      </c>
      <c r="B1123" t="s">
        <v>2406</v>
      </c>
      <c r="C1123" t="str">
        <f>IFERROR(VLOOKUP(Table1[[#This Row],[Ticker]],[1]!Table1[[Symbol]:[Industry]],2,FALSE),"-")</f>
        <v>-</v>
      </c>
      <c r="D1123" t="s">
        <v>772</v>
      </c>
      <c r="E1123">
        <v>2198.652647079</v>
      </c>
      <c r="F1123">
        <v>19.41</v>
      </c>
      <c r="G1123">
        <v>-54.291046596292098</v>
      </c>
      <c r="H1123">
        <v>22.2626787387495</v>
      </c>
      <c r="I1123">
        <v>-3.8223975652034201</v>
      </c>
      <c r="J1123">
        <v>33.001403652672103</v>
      </c>
      <c r="K1123">
        <v>16.855059216477699</v>
      </c>
      <c r="L1123">
        <v>17.7056661423502</v>
      </c>
      <c r="M1123">
        <v>73.356800367857801</v>
      </c>
      <c r="N1123">
        <v>2.7566428873993498</v>
      </c>
      <c r="O1123">
        <v>43.122102009273497</v>
      </c>
      <c r="P1123">
        <v>37.562012756910001</v>
      </c>
      <c r="Q1123">
        <v>7.7586702259961005E-2</v>
      </c>
    </row>
    <row r="1124" spans="1:17" hidden="1" x14ac:dyDescent="0.3">
      <c r="A1124" t="s">
        <v>2407</v>
      </c>
      <c r="B1124" t="s">
        <v>2408</v>
      </c>
      <c r="C1124" t="str">
        <f>IFERROR(VLOOKUP(Table1[[#This Row],[Ticker]],[1]!Table1[[Symbol]:[Industry]],2,FALSE),"-")</f>
        <v>-</v>
      </c>
      <c r="D1124" t="s">
        <v>772</v>
      </c>
      <c r="E1124">
        <v>2198.2782214399999</v>
      </c>
      <c r="F1124">
        <v>851.2</v>
      </c>
      <c r="G1124">
        <v>46.904050441501496</v>
      </c>
      <c r="H1124">
        <v>8.3982182923985302</v>
      </c>
      <c r="I1124">
        <v>-18.923380712757101</v>
      </c>
      <c r="J1124">
        <v>-4.5355728344620596</v>
      </c>
      <c r="K1124">
        <v>841.521195397219</v>
      </c>
      <c r="L1124">
        <v>808.97164942670099</v>
      </c>
      <c r="M1124">
        <v>48.169502497562</v>
      </c>
      <c r="N1124">
        <v>0.90398443287006203</v>
      </c>
      <c r="O1124">
        <v>52.725563909774401</v>
      </c>
      <c r="P1124">
        <v>77.3333333333333</v>
      </c>
      <c r="Q1124">
        <v>0.19491186711494399</v>
      </c>
    </row>
    <row r="1125" spans="1:17" hidden="1" x14ac:dyDescent="0.3">
      <c r="A1125" t="s">
        <v>2409</v>
      </c>
      <c r="B1125" t="s">
        <v>2410</v>
      </c>
      <c r="C1125" t="str">
        <f>IFERROR(VLOOKUP(Table1[[#This Row],[Ticker]],[1]!Table1[[Symbol]:[Industry]],2,FALSE),"-")</f>
        <v>-</v>
      </c>
      <c r="D1125" t="s">
        <v>471</v>
      </c>
      <c r="E1125">
        <v>2197.309792</v>
      </c>
      <c r="F1125">
        <v>2062.4</v>
      </c>
      <c r="G1125">
        <v>-9.79253999888771</v>
      </c>
      <c r="H1125">
        <v>9.1443121773296294</v>
      </c>
      <c r="I1125">
        <v>13.966013534033999</v>
      </c>
      <c r="J1125">
        <v>-1.13416423950202E-2</v>
      </c>
      <c r="K1125">
        <v>1936.98189551313</v>
      </c>
      <c r="L1125">
        <v>1830.4432823895299</v>
      </c>
      <c r="M1125">
        <v>76.021676286950097</v>
      </c>
      <c r="N1125">
        <v>1.073607965069</v>
      </c>
      <c r="O1125">
        <v>17.661462373933201</v>
      </c>
      <c r="P1125">
        <v>36.132013201320099</v>
      </c>
    </row>
    <row r="1126" spans="1:17" hidden="1" x14ac:dyDescent="0.3">
      <c r="A1126" t="s">
        <v>2411</v>
      </c>
      <c r="B1126" t="s">
        <v>2412</v>
      </c>
      <c r="C1126" t="str">
        <f>IFERROR(VLOOKUP(Table1[[#This Row],[Ticker]],[1]!Table1[[Symbol]:[Industry]],2,FALSE),"-")</f>
        <v>-</v>
      </c>
      <c r="D1126" t="s">
        <v>127</v>
      </c>
      <c r="E1126">
        <v>2194.0206285919999</v>
      </c>
      <c r="F1126">
        <v>151.84</v>
      </c>
      <c r="G1126">
        <v>-36.147113440645803</v>
      </c>
      <c r="H1126">
        <v>-9.7259182165199007</v>
      </c>
      <c r="I1126">
        <v>-12.544055081427899</v>
      </c>
      <c r="J1126">
        <v>-3.27641515049925</v>
      </c>
      <c r="K1126">
        <v>160.04021660786501</v>
      </c>
      <c r="L1126">
        <v>163.06601015554901</v>
      </c>
      <c r="M1126">
        <v>38.2385845617463</v>
      </c>
      <c r="N1126">
        <v>0.61532863771096302</v>
      </c>
      <c r="O1126">
        <v>40.147523709167501</v>
      </c>
      <c r="P1126">
        <v>12.474074074074</v>
      </c>
      <c r="Q1126">
        <v>-2.2471722639280001E-3</v>
      </c>
    </row>
    <row r="1127" spans="1:17" hidden="1" x14ac:dyDescent="0.3">
      <c r="A1127" t="s">
        <v>2413</v>
      </c>
      <c r="B1127" t="s">
        <v>2414</v>
      </c>
      <c r="C1127" t="str">
        <f>IFERROR(VLOOKUP(Table1[[#This Row],[Ticker]],[1]!Table1[[Symbol]:[Industry]],2,FALSE),"-")</f>
        <v>-</v>
      </c>
      <c r="D1127" t="s">
        <v>531</v>
      </c>
      <c r="E1127">
        <v>2193.603492924</v>
      </c>
      <c r="F1127">
        <v>121.86</v>
      </c>
      <c r="G1127">
        <v>65.828779886427199</v>
      </c>
      <c r="H1127">
        <v>-5.6564530751824202</v>
      </c>
      <c r="I1127">
        <v>-2.1782878812600499</v>
      </c>
      <c r="J1127">
        <v>-6.22249088856372</v>
      </c>
      <c r="K1127">
        <v>124.102476524026</v>
      </c>
      <c r="L1127">
        <v>111.092809217609</v>
      </c>
      <c r="M1127">
        <v>36.731141161685898</v>
      </c>
      <c r="N1127">
        <v>0.29149439772703001</v>
      </c>
      <c r="O1127">
        <v>22.2714590513704</v>
      </c>
      <c r="P1127">
        <v>93.7360890302066</v>
      </c>
      <c r="Q1127">
        <v>5.8148907884822E-2</v>
      </c>
    </row>
    <row r="1128" spans="1:17" x14ac:dyDescent="0.3">
      <c r="A1128" t="s">
        <v>2415</v>
      </c>
      <c r="B1128" t="s">
        <v>2416</v>
      </c>
      <c r="C1128" t="str">
        <f>IFERROR(VLOOKUP(Table1[[#This Row],[Ticker]],[1]!Table1[[Symbol]:[Industry]],2,FALSE),"-")</f>
        <v>-</v>
      </c>
      <c r="D1128" t="s">
        <v>258</v>
      </c>
      <c r="E1128">
        <v>2188.1146960199999</v>
      </c>
      <c r="F1128">
        <v>488.85</v>
      </c>
      <c r="G1128">
        <v>-43.5091922032179</v>
      </c>
      <c r="H1128">
        <v>-4.6065757000249397</v>
      </c>
      <c r="I1128">
        <v>-23.716518646935899</v>
      </c>
      <c r="J1128">
        <v>-2.5645655342015901</v>
      </c>
      <c r="K1128">
        <v>498.101160073345</v>
      </c>
      <c r="L1128">
        <v>527.58983683943802</v>
      </c>
      <c r="M1128">
        <v>48.558087445203903</v>
      </c>
      <c r="N1128">
        <v>0.65616388067112497</v>
      </c>
      <c r="O1128">
        <v>30.541065766595</v>
      </c>
      <c r="P1128">
        <v>7.6762114537445001</v>
      </c>
    </row>
    <row r="1129" spans="1:17" hidden="1" x14ac:dyDescent="0.3">
      <c r="A1129" t="s">
        <v>2417</v>
      </c>
      <c r="B1129" t="s">
        <v>2418</v>
      </c>
      <c r="C1129" t="str">
        <f>IFERROR(VLOOKUP(Table1[[#This Row],[Ticker]],[1]!Table1[[Symbol]:[Industry]],2,FALSE),"-")</f>
        <v>-</v>
      </c>
      <c r="D1129" t="s">
        <v>141</v>
      </c>
      <c r="E1129">
        <v>2182.51905812</v>
      </c>
      <c r="F1129">
        <v>147.80000000000001</v>
      </c>
      <c r="G1129">
        <v>48.546765995450301</v>
      </c>
      <c r="H1129">
        <v>-10.7783975842205</v>
      </c>
      <c r="I1129">
        <v>43.648125985686498</v>
      </c>
      <c r="J1129">
        <v>3.3671620932515798</v>
      </c>
      <c r="K1129">
        <v>137.84188294345199</v>
      </c>
      <c r="L1129">
        <v>120.35680671006099</v>
      </c>
      <c r="M1129">
        <v>58.253840073106801</v>
      </c>
      <c r="N1129">
        <v>0.73224583232055795</v>
      </c>
      <c r="O1129">
        <v>20.906630581867301</v>
      </c>
      <c r="P1129">
        <v>78.072289156626496</v>
      </c>
      <c r="Q1129">
        <v>0.16579396332791199</v>
      </c>
    </row>
    <row r="1130" spans="1:17" hidden="1" x14ac:dyDescent="0.3">
      <c r="A1130" t="s">
        <v>2419</v>
      </c>
      <c r="B1130" t="s">
        <v>2420</v>
      </c>
      <c r="C1130" t="str">
        <f>IFERROR(VLOOKUP(Table1[[#This Row],[Ticker]],[1]!Table1[[Symbol]:[Industry]],2,FALSE),"-")</f>
        <v>-</v>
      </c>
      <c r="D1130" t="s">
        <v>748</v>
      </c>
      <c r="E1130">
        <v>2180.653534008</v>
      </c>
      <c r="F1130">
        <v>281.33</v>
      </c>
      <c r="G1130">
        <v>1.4207408226588201</v>
      </c>
      <c r="H1130">
        <v>-1.8420694869965</v>
      </c>
      <c r="I1130">
        <v>0.67360002128645002</v>
      </c>
      <c r="J1130">
        <v>-2.1770173189484101</v>
      </c>
      <c r="K1130">
        <v>272.32663046049998</v>
      </c>
      <c r="L1130">
        <v>252.24020942835099</v>
      </c>
      <c r="M1130">
        <v>58.290846172297002</v>
      </c>
      <c r="N1130">
        <v>0.91258069480052195</v>
      </c>
      <c r="O1130">
        <v>2.3708811715778602</v>
      </c>
      <c r="P1130">
        <v>35.777027027027003</v>
      </c>
      <c r="Q1130">
        <v>3.2968413234804997E-2</v>
      </c>
    </row>
    <row r="1131" spans="1:17" hidden="1" x14ac:dyDescent="0.3">
      <c r="A1131" t="s">
        <v>2421</v>
      </c>
      <c r="B1131" t="s">
        <v>2422</v>
      </c>
      <c r="C1131" t="str">
        <f>IFERROR(VLOOKUP(Table1[[#This Row],[Ticker]],[1]!Table1[[Symbol]:[Industry]],2,FALSE),"-")</f>
        <v>-</v>
      </c>
      <c r="D1131" t="s">
        <v>531</v>
      </c>
      <c r="E1131">
        <v>2179.2955446989999</v>
      </c>
      <c r="F1131">
        <v>237.51</v>
      </c>
      <c r="G1131">
        <v>-44.960392093664098</v>
      </c>
      <c r="H1131">
        <v>-12.8496806050203</v>
      </c>
      <c r="I1131">
        <v>-18.111358427850199</v>
      </c>
      <c r="J1131">
        <v>-2.16557174938103</v>
      </c>
      <c r="K1131">
        <v>248.84137895993101</v>
      </c>
      <c r="L1131">
        <v>256.97295157864301</v>
      </c>
      <c r="M1131">
        <v>48.869202779598702</v>
      </c>
      <c r="N1131">
        <v>0.64915378891818298</v>
      </c>
      <c r="O1131">
        <v>33.4680645025472</v>
      </c>
      <c r="P1131">
        <v>11.507042253521099</v>
      </c>
      <c r="Q1131">
        <v>6.2306543824688997E-2</v>
      </c>
    </row>
    <row r="1132" spans="1:17" hidden="1" x14ac:dyDescent="0.3">
      <c r="A1132" t="s">
        <v>2423</v>
      </c>
      <c r="B1132" t="s">
        <v>2424</v>
      </c>
      <c r="C1132" t="str">
        <f>IFERROR(VLOOKUP(Table1[[#This Row],[Ticker]],[1]!Table1[[Symbol]:[Industry]],2,FALSE),"-")</f>
        <v>-</v>
      </c>
      <c r="D1132" t="s">
        <v>21</v>
      </c>
      <c r="E1132">
        <v>2173.8322601099999</v>
      </c>
      <c r="F1132">
        <v>239.26</v>
      </c>
      <c r="G1132">
        <v>-61.616091110321697</v>
      </c>
      <c r="H1132">
        <v>6.8428575991472398</v>
      </c>
      <c r="I1132">
        <v>-32.660623801348599</v>
      </c>
      <c r="J1132">
        <v>-4.4359852569665703</v>
      </c>
      <c r="K1132">
        <v>238.76397292509299</v>
      </c>
      <c r="M1132">
        <v>53.7464351187798</v>
      </c>
      <c r="N1132">
        <v>0.79717289868713404</v>
      </c>
      <c r="O1132">
        <v>77.087687035024601</v>
      </c>
      <c r="P1132">
        <v>16.712195121951201</v>
      </c>
    </row>
    <row r="1133" spans="1:17" hidden="1" x14ac:dyDescent="0.3">
      <c r="A1133" t="s">
        <v>2425</v>
      </c>
      <c r="B1133" t="s">
        <v>2426</v>
      </c>
      <c r="C1133" t="str">
        <f>IFERROR(VLOOKUP(Table1[[#This Row],[Ticker]],[1]!Table1[[Symbol]:[Industry]],2,FALSE),"-")</f>
        <v>-</v>
      </c>
      <c r="D1133" t="s">
        <v>633</v>
      </c>
      <c r="E1133">
        <v>2172.9353221799902</v>
      </c>
      <c r="F1133">
        <v>436.1</v>
      </c>
      <c r="G1133">
        <v>7.8608090387095304</v>
      </c>
      <c r="H1133">
        <v>6.3764643486210604</v>
      </c>
      <c r="I1133">
        <v>-9.1393948646872207</v>
      </c>
      <c r="J1133">
        <v>2.7768593689268202</v>
      </c>
      <c r="K1133">
        <v>415.19752755288999</v>
      </c>
      <c r="L1133">
        <v>403.311269468587</v>
      </c>
      <c r="M1133">
        <v>63.79999383242</v>
      </c>
      <c r="N1133">
        <v>1.5756517504760901</v>
      </c>
      <c r="O1133">
        <v>44.450814033478501</v>
      </c>
      <c r="P1133">
        <v>59.3059360730593</v>
      </c>
      <c r="Q1133">
        <v>9.6759510368453996E-2</v>
      </c>
    </row>
    <row r="1134" spans="1:17" hidden="1" x14ac:dyDescent="0.3">
      <c r="A1134" t="s">
        <v>2427</v>
      </c>
      <c r="B1134" t="s">
        <v>2428</v>
      </c>
      <c r="C1134" t="str">
        <f>IFERROR(VLOOKUP(Table1[[#This Row],[Ticker]],[1]!Table1[[Symbol]:[Industry]],2,FALSE),"-")</f>
        <v>-</v>
      </c>
      <c r="D1134" t="s">
        <v>412</v>
      </c>
      <c r="E1134">
        <v>2168.6803598480001</v>
      </c>
      <c r="F1134">
        <v>144.08000000000001</v>
      </c>
      <c r="G1134">
        <v>120.99855482705701</v>
      </c>
      <c r="H1134">
        <v>2.6103285463361798</v>
      </c>
      <c r="I1134">
        <v>48.948913951044403</v>
      </c>
      <c r="J1134">
        <v>-3.37306370502341</v>
      </c>
      <c r="K1134">
        <v>137.681261265578</v>
      </c>
      <c r="L1134">
        <v>111.777065760672</v>
      </c>
      <c r="M1134">
        <v>44.4060373732326</v>
      </c>
      <c r="N1134">
        <v>0.36095701399039798</v>
      </c>
      <c r="O1134">
        <v>14.1032759578012</v>
      </c>
      <c r="P1134">
        <v>158.903863432165</v>
      </c>
      <c r="Q1134">
        <v>0.109415096081813</v>
      </c>
    </row>
    <row r="1135" spans="1:17" hidden="1" x14ac:dyDescent="0.3">
      <c r="A1135" t="s">
        <v>2429</v>
      </c>
      <c r="B1135" t="s">
        <v>2430</v>
      </c>
      <c r="C1135" t="str">
        <f>IFERROR(VLOOKUP(Table1[[#This Row],[Ticker]],[1]!Table1[[Symbol]:[Industry]],2,FALSE),"-")</f>
        <v>-</v>
      </c>
      <c r="D1135" t="s">
        <v>628</v>
      </c>
      <c r="E1135">
        <v>2165.4786235500001</v>
      </c>
      <c r="F1135">
        <v>108.9</v>
      </c>
      <c r="G1135">
        <v>-27.753121408463102</v>
      </c>
      <c r="H1135">
        <v>-2.7528001794966199</v>
      </c>
      <c r="I1135">
        <v>-6.3049112025325504</v>
      </c>
      <c r="J1135">
        <v>-3.37409876752838</v>
      </c>
      <c r="K1135">
        <v>111.91423647690701</v>
      </c>
      <c r="L1135">
        <v>108.343448704872</v>
      </c>
      <c r="M1135">
        <v>37.620703250832698</v>
      </c>
      <c r="N1135">
        <v>0.62153029563634099</v>
      </c>
      <c r="O1135">
        <v>23.948576675849399</v>
      </c>
      <c r="P1135">
        <v>17.0841844962907</v>
      </c>
      <c r="Q1135">
        <v>0.102037191150954</v>
      </c>
    </row>
    <row r="1136" spans="1:17" hidden="1" x14ac:dyDescent="0.3">
      <c r="A1136" t="s">
        <v>2431</v>
      </c>
      <c r="B1136" t="s">
        <v>2432</v>
      </c>
      <c r="C1136" t="str">
        <f>IFERROR(VLOOKUP(Table1[[#This Row],[Ticker]],[1]!Table1[[Symbol]:[Industry]],2,FALSE),"-")</f>
        <v>-</v>
      </c>
      <c r="D1136" t="s">
        <v>124</v>
      </c>
      <c r="E1136">
        <v>2160.2382190799999</v>
      </c>
      <c r="F1136">
        <v>97.32</v>
      </c>
      <c r="G1136">
        <v>76.446160036120702</v>
      </c>
      <c r="H1136">
        <v>-2.5311983557878199</v>
      </c>
      <c r="I1136">
        <v>50.944747500743901</v>
      </c>
      <c r="J1136">
        <v>-1.19406239654434</v>
      </c>
      <c r="K1136">
        <v>94.093461386921106</v>
      </c>
      <c r="L1136">
        <v>76.806652837482005</v>
      </c>
      <c r="M1136">
        <v>52.930699465162498</v>
      </c>
      <c r="N1136">
        <v>0.94026173823978199</v>
      </c>
      <c r="O1136">
        <v>10.8713522400329</v>
      </c>
      <c r="P1136">
        <v>152.05905205905199</v>
      </c>
      <c r="Q1136">
        <v>7.3680334045782003E-2</v>
      </c>
    </row>
    <row r="1137" spans="1:17" hidden="1" x14ac:dyDescent="0.3">
      <c r="A1137" t="s">
        <v>2433</v>
      </c>
      <c r="B1137" t="s">
        <v>2434</v>
      </c>
      <c r="C1137" t="str">
        <f>IFERROR(VLOOKUP(Table1[[#This Row],[Ticker]],[1]!Table1[[Symbol]:[Industry]],2,FALSE),"-")</f>
        <v>-</v>
      </c>
      <c r="D1137" t="s">
        <v>276</v>
      </c>
      <c r="E1137">
        <v>2160.19525509</v>
      </c>
      <c r="F1137">
        <v>393.3</v>
      </c>
      <c r="G1137">
        <v>50.815217499447101</v>
      </c>
      <c r="H1137">
        <v>-1.0620431272183399</v>
      </c>
      <c r="I1137">
        <v>99.270306337697903</v>
      </c>
      <c r="J1137">
        <v>-9.4465171744499106</v>
      </c>
      <c r="K1137">
        <v>343.844237619083</v>
      </c>
      <c r="M1137">
        <v>41.637550296212702</v>
      </c>
      <c r="N1137">
        <v>0.36588037457606998</v>
      </c>
      <c r="O1137">
        <v>11.670480549199</v>
      </c>
      <c r="P1137">
        <v>135.86206896551701</v>
      </c>
    </row>
    <row r="1138" spans="1:17" hidden="1" x14ac:dyDescent="0.3">
      <c r="A1138" t="s">
        <v>2435</v>
      </c>
      <c r="B1138" t="s">
        <v>2436</v>
      </c>
      <c r="C1138" t="str">
        <f>IFERROR(VLOOKUP(Table1[[#This Row],[Ticker]],[1]!Table1[[Symbol]:[Industry]],2,FALSE),"-")</f>
        <v>-</v>
      </c>
      <c r="D1138" t="s">
        <v>78</v>
      </c>
      <c r="E1138">
        <v>2142.633337365</v>
      </c>
      <c r="F1138">
        <v>2841.35</v>
      </c>
      <c r="G1138">
        <v>-34.503340225106101</v>
      </c>
      <c r="H1138">
        <v>-7.4947069885013402</v>
      </c>
      <c r="I1138">
        <v>-11.482978451489</v>
      </c>
      <c r="J1138">
        <v>-0.80682139768230698</v>
      </c>
      <c r="K1138">
        <v>2846.9257576916998</v>
      </c>
      <c r="L1138">
        <v>2815.40074247039</v>
      </c>
      <c r="M1138">
        <v>53.818888940393599</v>
      </c>
      <c r="N1138">
        <v>0.63685223516018097</v>
      </c>
      <c r="O1138">
        <v>13.1856335896668</v>
      </c>
      <c r="P1138">
        <v>21.132735062775701</v>
      </c>
      <c r="Q1138">
        <v>-0.14503178594584001</v>
      </c>
    </row>
    <row r="1139" spans="1:17" hidden="1" x14ac:dyDescent="0.3">
      <c r="A1139" t="s">
        <v>2437</v>
      </c>
      <c r="B1139" t="s">
        <v>2438</v>
      </c>
      <c r="C1139" t="str">
        <f>IFERROR(VLOOKUP(Table1[[#This Row],[Ticker]],[1]!Table1[[Symbol]:[Industry]],2,FALSE),"-")</f>
        <v>-</v>
      </c>
      <c r="D1139" t="s">
        <v>206</v>
      </c>
      <c r="E1139">
        <v>2133.6335047500002</v>
      </c>
      <c r="F1139">
        <v>345.65</v>
      </c>
      <c r="G1139">
        <v>56.819822196074099</v>
      </c>
      <c r="H1139">
        <v>-7.4946747864416903</v>
      </c>
      <c r="I1139">
        <v>29.367854651710701</v>
      </c>
      <c r="J1139">
        <v>-1.63827444682455</v>
      </c>
      <c r="K1139">
        <v>343.08839579471697</v>
      </c>
      <c r="L1139">
        <v>299.14073312456298</v>
      </c>
      <c r="M1139">
        <v>54.383713119621603</v>
      </c>
      <c r="N1139">
        <v>0.34165261075946102</v>
      </c>
      <c r="O1139">
        <v>14.5088962823665</v>
      </c>
      <c r="P1139">
        <v>89.0760899294349</v>
      </c>
      <c r="Q1139">
        <v>0.161913246108607</v>
      </c>
    </row>
    <row r="1140" spans="1:17" hidden="1" x14ac:dyDescent="0.3">
      <c r="A1140" t="s">
        <v>2439</v>
      </c>
      <c r="B1140" t="s">
        <v>2440</v>
      </c>
      <c r="C1140" t="str">
        <f>IFERROR(VLOOKUP(Table1[[#This Row],[Ticker]],[1]!Table1[[Symbol]:[Industry]],2,FALSE),"-")</f>
        <v>-</v>
      </c>
      <c r="D1140" t="s">
        <v>219</v>
      </c>
      <c r="E1140">
        <v>2124.3848486249999</v>
      </c>
      <c r="F1140">
        <v>563.54999999999995</v>
      </c>
      <c r="G1140">
        <v>-9.4099583050809894</v>
      </c>
      <c r="H1140">
        <v>-4.45208890769206</v>
      </c>
      <c r="I1140">
        <v>36.051445238301802</v>
      </c>
      <c r="J1140">
        <v>-0.53516773529148598</v>
      </c>
      <c r="K1140">
        <v>566.24948143011704</v>
      </c>
      <c r="L1140">
        <v>495.09148098443097</v>
      </c>
      <c r="M1140">
        <v>42.620857421527298</v>
      </c>
      <c r="N1140">
        <v>0.65198500750852995</v>
      </c>
      <c r="O1140">
        <v>17.8954839854493</v>
      </c>
      <c r="P1140">
        <v>64.973653395784496</v>
      </c>
      <c r="Q1140">
        <v>0.123669793147006</v>
      </c>
    </row>
    <row r="1141" spans="1:17" hidden="1" x14ac:dyDescent="0.3">
      <c r="A1141" t="s">
        <v>2441</v>
      </c>
      <c r="B1141" t="s">
        <v>2442</v>
      </c>
      <c r="C1141" t="str">
        <f>IFERROR(VLOOKUP(Table1[[#This Row],[Ticker]],[1]!Table1[[Symbol]:[Industry]],2,FALSE),"-")</f>
        <v>-</v>
      </c>
      <c r="D1141" t="s">
        <v>144</v>
      </c>
      <c r="E1141">
        <v>2114.8789440199998</v>
      </c>
      <c r="F1141">
        <v>115.63</v>
      </c>
      <c r="G1141">
        <v>140.364925346294</v>
      </c>
      <c r="H1141">
        <v>-2.4480051339465199</v>
      </c>
      <c r="I1141">
        <v>18.1776101784356</v>
      </c>
      <c r="J1141">
        <v>-8.2217885555010799</v>
      </c>
      <c r="K1141">
        <v>122.953215211715</v>
      </c>
      <c r="L1141">
        <v>104.421243758881</v>
      </c>
      <c r="M1141">
        <v>29.774082351305299</v>
      </c>
      <c r="N1141">
        <v>0.15819490833369901</v>
      </c>
      <c r="O1141">
        <v>40.491222001210701</v>
      </c>
      <c r="P1141">
        <v>171.113716295427</v>
      </c>
      <c r="Q1141">
        <v>4.4976663276158999E-2</v>
      </c>
    </row>
    <row r="1142" spans="1:17" hidden="1" x14ac:dyDescent="0.3">
      <c r="A1142" t="s">
        <v>2443</v>
      </c>
      <c r="B1142" t="s">
        <v>2444</v>
      </c>
      <c r="C1142" t="str">
        <f>IFERROR(VLOOKUP(Table1[[#This Row],[Ticker]],[1]!Table1[[Symbol]:[Industry]],2,FALSE),"-")</f>
        <v>-</v>
      </c>
      <c r="D1142" t="s">
        <v>545</v>
      </c>
      <c r="E1142">
        <v>2114.5045342859999</v>
      </c>
      <c r="F1142">
        <v>210.81</v>
      </c>
      <c r="G1142">
        <v>26.050436712910699</v>
      </c>
      <c r="H1142">
        <v>19.273540334547899</v>
      </c>
      <c r="I1142">
        <v>61.276461884317101</v>
      </c>
      <c r="J1142">
        <v>-1.9724918962281901</v>
      </c>
      <c r="K1142">
        <v>182.78198916621699</v>
      </c>
      <c r="L1142">
        <v>153.99324293836199</v>
      </c>
      <c r="M1142">
        <v>66.201862871976402</v>
      </c>
      <c r="N1142">
        <v>1.01533789793729</v>
      </c>
      <c r="O1142">
        <v>3.3157819837768598</v>
      </c>
      <c r="P1142">
        <v>92.3448905109489</v>
      </c>
      <c r="Q1142">
        <v>0.12383869191060599</v>
      </c>
    </row>
    <row r="1143" spans="1:17" hidden="1" x14ac:dyDescent="0.3">
      <c r="A1143" t="s">
        <v>2445</v>
      </c>
      <c r="B1143" t="s">
        <v>2446</v>
      </c>
      <c r="C1143" t="str">
        <f>IFERROR(VLOOKUP(Table1[[#This Row],[Ticker]],[1]!Table1[[Symbol]:[Industry]],2,FALSE),"-")</f>
        <v>-</v>
      </c>
      <c r="D1143" t="s">
        <v>132</v>
      </c>
      <c r="E1143">
        <v>2112.9147413559999</v>
      </c>
      <c r="F1143">
        <v>127.5</v>
      </c>
      <c r="G1143">
        <v>118.81914894441699</v>
      </c>
      <c r="H1143">
        <v>-3.979928951462</v>
      </c>
      <c r="I1143">
        <v>-41.757582670590097</v>
      </c>
      <c r="J1143">
        <v>1.6673115216222201</v>
      </c>
      <c r="K1143">
        <v>124.509250415441</v>
      </c>
      <c r="L1143">
        <v>126.273156770011</v>
      </c>
      <c r="M1143">
        <v>58.487459974930601</v>
      </c>
      <c r="N1143">
        <v>0.74907636643317199</v>
      </c>
      <c r="O1143">
        <v>115.215686274509</v>
      </c>
      <c r="P1143">
        <v>165.625</v>
      </c>
    </row>
    <row r="1144" spans="1:17" hidden="1" x14ac:dyDescent="0.3">
      <c r="A1144" t="s">
        <v>2447</v>
      </c>
      <c r="B1144" t="s">
        <v>2448</v>
      </c>
      <c r="C1144" t="str">
        <f>IFERROR(VLOOKUP(Table1[[#This Row],[Ticker]],[1]!Table1[[Symbol]:[Industry]],2,FALSE),"-")</f>
        <v>-</v>
      </c>
      <c r="D1144" t="s">
        <v>166</v>
      </c>
      <c r="E1144">
        <v>2109.1851000000001</v>
      </c>
      <c r="F1144">
        <v>1986.05</v>
      </c>
      <c r="G1144">
        <v>344.31037829558699</v>
      </c>
      <c r="H1144">
        <v>5.1620270694164203</v>
      </c>
      <c r="I1144">
        <v>99.563171669346104</v>
      </c>
      <c r="J1144">
        <v>-4.6370542632176601</v>
      </c>
      <c r="K1144">
        <v>1935.3595342311401</v>
      </c>
      <c r="L1144">
        <v>1440.6800783899901</v>
      </c>
      <c r="M1144">
        <v>46.422592311485701</v>
      </c>
      <c r="N1144">
        <v>0.63644086782440801</v>
      </c>
      <c r="O1144">
        <v>18.108808942372999</v>
      </c>
      <c r="P1144">
        <v>380.88377723970899</v>
      </c>
      <c r="Q1144">
        <v>0.18438439046713401</v>
      </c>
    </row>
    <row r="1145" spans="1:17" hidden="1" x14ac:dyDescent="0.3">
      <c r="A1145" t="s">
        <v>2449</v>
      </c>
      <c r="B1145" t="s">
        <v>2450</v>
      </c>
      <c r="C1145" t="str">
        <f>IFERROR(VLOOKUP(Table1[[#This Row],[Ticker]],[1]!Table1[[Symbol]:[Industry]],2,FALSE),"-")</f>
        <v>-</v>
      </c>
      <c r="D1145" t="s">
        <v>18</v>
      </c>
      <c r="E1145">
        <v>2106.3543090839999</v>
      </c>
      <c r="F1145">
        <v>215.22</v>
      </c>
      <c r="G1145">
        <v>-55.580907395707598</v>
      </c>
      <c r="H1145">
        <v>-0.70449810896362097</v>
      </c>
      <c r="I1145">
        <v>-16.064154030098301</v>
      </c>
      <c r="J1145">
        <v>-5.3321383959690003</v>
      </c>
      <c r="K1145">
        <v>214.901255818393</v>
      </c>
      <c r="M1145">
        <v>42.152322134448497</v>
      </c>
      <c r="N1145">
        <v>0.94330668567850495</v>
      </c>
      <c r="O1145">
        <v>59.859678468543798</v>
      </c>
      <c r="P1145">
        <v>17.961085228829798</v>
      </c>
    </row>
    <row r="1146" spans="1:17" hidden="1" x14ac:dyDescent="0.3">
      <c r="A1146" t="s">
        <v>2451</v>
      </c>
      <c r="B1146" t="s">
        <v>2452</v>
      </c>
      <c r="C1146" t="str">
        <f>IFERROR(VLOOKUP(Table1[[#This Row],[Ticker]],[1]!Table1[[Symbol]:[Industry]],2,FALSE),"-")</f>
        <v>-</v>
      </c>
      <c r="D1146" t="s">
        <v>163</v>
      </c>
      <c r="E1146">
        <v>2102.5304999999998</v>
      </c>
      <c r="F1146">
        <v>2107.8000000000002</v>
      </c>
      <c r="G1146">
        <v>-12.402190623583399</v>
      </c>
      <c r="H1146">
        <v>-8.5460017961881398</v>
      </c>
      <c r="I1146">
        <v>4.3681480949853002</v>
      </c>
      <c r="J1146">
        <v>-5.8235051848956401</v>
      </c>
      <c r="K1146">
        <v>2172.3622909195701</v>
      </c>
      <c r="L1146">
        <v>2094.5170703465201</v>
      </c>
      <c r="M1146">
        <v>35.699299373762202</v>
      </c>
      <c r="N1146">
        <v>0.40437081371983702</v>
      </c>
      <c r="O1146">
        <v>31.829395578328</v>
      </c>
      <c r="P1146">
        <v>24.721893491124199</v>
      </c>
      <c r="Q1146">
        <v>0.11099882543803199</v>
      </c>
    </row>
    <row r="1147" spans="1:17" hidden="1" x14ac:dyDescent="0.3">
      <c r="A1147" t="s">
        <v>2453</v>
      </c>
      <c r="B1147" t="s">
        <v>2454</v>
      </c>
      <c r="C1147" t="str">
        <f>IFERROR(VLOOKUP(Table1[[#This Row],[Ticker]],[1]!Table1[[Symbol]:[Industry]],2,FALSE),"-")</f>
        <v>-</v>
      </c>
      <c r="D1147" t="s">
        <v>246</v>
      </c>
      <c r="E1147">
        <v>2099.6953530000001</v>
      </c>
      <c r="F1147">
        <v>857.95</v>
      </c>
      <c r="G1147">
        <v>121.36953941674</v>
      </c>
      <c r="H1147">
        <v>4.9360647561376503</v>
      </c>
      <c r="I1147">
        <v>181.10793342711401</v>
      </c>
      <c r="J1147">
        <v>-10.370399046906901</v>
      </c>
      <c r="K1147">
        <v>838.78241870475597</v>
      </c>
      <c r="M1147">
        <v>39.729908460879301</v>
      </c>
      <c r="N1147">
        <v>0.79706682116320604</v>
      </c>
      <c r="O1147">
        <v>31.9074538143248</v>
      </c>
      <c r="P1147">
        <v>265.08510638297798</v>
      </c>
    </row>
    <row r="1148" spans="1:17" hidden="1" x14ac:dyDescent="0.3">
      <c r="A1148" t="s">
        <v>2455</v>
      </c>
      <c r="B1148" t="s">
        <v>2456</v>
      </c>
      <c r="C1148" t="str">
        <f>IFERROR(VLOOKUP(Table1[[#This Row],[Ticker]],[1]!Table1[[Symbol]:[Industry]],2,FALSE),"-")</f>
        <v>-</v>
      </c>
      <c r="D1148" t="s">
        <v>144</v>
      </c>
      <c r="E1148">
        <v>2092.3214234249999</v>
      </c>
      <c r="F1148">
        <v>261.75</v>
      </c>
      <c r="G1148">
        <v>374.44910579942001</v>
      </c>
      <c r="H1148">
        <v>-6.0038384419211699</v>
      </c>
      <c r="I1148">
        <v>99.742552182757706</v>
      </c>
      <c r="J1148">
        <v>-3.8589965680273499</v>
      </c>
      <c r="K1148">
        <v>238.798264368552</v>
      </c>
      <c r="L1148">
        <v>165.074156642682</v>
      </c>
      <c r="M1148">
        <v>47.825602220856901</v>
      </c>
      <c r="N1148">
        <v>0.46828780361045702</v>
      </c>
      <c r="O1148">
        <v>13.849092645654199</v>
      </c>
      <c r="P1148">
        <v>427.72177419354801</v>
      </c>
      <c r="Q1148">
        <v>0.167726570926686</v>
      </c>
    </row>
    <row r="1149" spans="1:17" hidden="1" x14ac:dyDescent="0.3">
      <c r="A1149" t="s">
        <v>1752</v>
      </c>
      <c r="B1149" t="s">
        <v>2457</v>
      </c>
      <c r="C1149" t="str">
        <f>IFERROR(VLOOKUP(Table1[[#This Row],[Ticker]],[1]!Table1[[Symbol]:[Industry]],2,FALSE),"-")</f>
        <v>-</v>
      </c>
      <c r="D1149" t="s">
        <v>1754</v>
      </c>
      <c r="E1149">
        <v>2091.9342556299998</v>
      </c>
      <c r="F1149">
        <v>38.619999999999997</v>
      </c>
      <c r="G1149">
        <v>-9.0640116876379295</v>
      </c>
      <c r="H1149">
        <v>1.7348380822445799</v>
      </c>
      <c r="I1149">
        <v>17.6909480107179</v>
      </c>
      <c r="J1149">
        <v>-2.7923574107525502</v>
      </c>
      <c r="K1149">
        <v>38.6892866081877</v>
      </c>
      <c r="L1149">
        <v>35.577749266602602</v>
      </c>
      <c r="M1149">
        <v>49.333103027404697</v>
      </c>
      <c r="N1149">
        <v>0.41914612763535403</v>
      </c>
      <c r="O1149">
        <v>18.9798032107716</v>
      </c>
      <c r="P1149">
        <v>42.246777163904198</v>
      </c>
      <c r="Q1149">
        <v>7.0291434656782004E-2</v>
      </c>
    </row>
    <row r="1150" spans="1:17" hidden="1" x14ac:dyDescent="0.3">
      <c r="A1150" t="s">
        <v>2458</v>
      </c>
      <c r="B1150" t="s">
        <v>2459</v>
      </c>
      <c r="C1150" t="str">
        <f>IFERROR(VLOOKUP(Table1[[#This Row],[Ticker]],[1]!Table1[[Symbol]:[Industry]],2,FALSE),"-")</f>
        <v>-</v>
      </c>
      <c r="D1150" t="s">
        <v>1411</v>
      </c>
      <c r="E1150">
        <v>2090.372890525</v>
      </c>
      <c r="F1150">
        <v>807.05</v>
      </c>
      <c r="G1150">
        <v>-9.3590502449888593</v>
      </c>
      <c r="H1150">
        <v>-21.3190359183005</v>
      </c>
      <c r="I1150">
        <v>52.168274953002097</v>
      </c>
      <c r="J1150">
        <v>-1.21988549173987</v>
      </c>
      <c r="K1150">
        <v>818.61610143061796</v>
      </c>
      <c r="L1150">
        <v>713.58951230241598</v>
      </c>
      <c r="M1150">
        <v>48.170461244985702</v>
      </c>
      <c r="N1150">
        <v>0.54121949338268005</v>
      </c>
      <c r="O1150">
        <v>23.7221981289883</v>
      </c>
      <c r="P1150">
        <v>78.748615725359898</v>
      </c>
      <c r="Q1150">
        <v>-3.1046441387207E-2</v>
      </c>
    </row>
    <row r="1151" spans="1:17" hidden="1" x14ac:dyDescent="0.3">
      <c r="A1151" t="s">
        <v>2460</v>
      </c>
      <c r="B1151" t="s">
        <v>2461</v>
      </c>
      <c r="C1151" t="str">
        <f>IFERROR(VLOOKUP(Table1[[#This Row],[Ticker]],[1]!Table1[[Symbol]:[Industry]],2,FALSE),"-")</f>
        <v>-</v>
      </c>
      <c r="D1151" t="s">
        <v>78</v>
      </c>
      <c r="E1151">
        <v>2086.3689480399999</v>
      </c>
      <c r="F1151">
        <v>240.34</v>
      </c>
      <c r="G1151">
        <v>4.7054748751561704</v>
      </c>
      <c r="H1151">
        <v>-0.56198603166893202</v>
      </c>
      <c r="I1151">
        <v>4.2308207662955404</v>
      </c>
      <c r="J1151">
        <v>-3.9546472274916402</v>
      </c>
      <c r="K1151">
        <v>241.33295983915099</v>
      </c>
      <c r="L1151">
        <v>228.36884203983101</v>
      </c>
      <c r="M1151">
        <v>45.541659964508902</v>
      </c>
      <c r="N1151">
        <v>0.94357184305785202</v>
      </c>
      <c r="O1151">
        <v>14.213197969543099</v>
      </c>
      <c r="P1151">
        <v>38.444700460829502</v>
      </c>
      <c r="Q1151">
        <v>-6.9549712051128004E-2</v>
      </c>
    </row>
    <row r="1152" spans="1:17" hidden="1" x14ac:dyDescent="0.3">
      <c r="A1152" t="s">
        <v>2462</v>
      </c>
      <c r="B1152" t="s">
        <v>2463</v>
      </c>
      <c r="C1152" t="str">
        <f>IFERROR(VLOOKUP(Table1[[#This Row],[Ticker]],[1]!Table1[[Symbol]:[Industry]],2,FALSE),"-")</f>
        <v>-</v>
      </c>
      <c r="D1152" t="s">
        <v>190</v>
      </c>
      <c r="E1152">
        <v>2066.30446403</v>
      </c>
      <c r="F1152">
        <v>184.15</v>
      </c>
      <c r="G1152">
        <v>28.8075864575681</v>
      </c>
      <c r="H1152">
        <v>12.7271219630784</v>
      </c>
      <c r="I1152">
        <v>27.820991576357802</v>
      </c>
      <c r="J1152">
        <v>-3.3252037821637801</v>
      </c>
      <c r="K1152">
        <v>170.04730895313699</v>
      </c>
      <c r="L1152">
        <v>147.831104485195</v>
      </c>
      <c r="M1152">
        <v>48.864979653296103</v>
      </c>
      <c r="N1152">
        <v>0.64415939400183297</v>
      </c>
      <c r="O1152">
        <v>8.9220743958729294</v>
      </c>
      <c r="P1152">
        <v>69.958467928011004</v>
      </c>
      <c r="Q1152">
        <v>4.9110385749059002E-2</v>
      </c>
    </row>
    <row r="1153" spans="1:17" hidden="1" x14ac:dyDescent="0.3">
      <c r="A1153" t="s">
        <v>2464</v>
      </c>
      <c r="B1153" t="s">
        <v>2465</v>
      </c>
      <c r="C1153" t="str">
        <f>IFERROR(VLOOKUP(Table1[[#This Row],[Ticker]],[1]!Table1[[Symbol]:[Industry]],2,FALSE),"-")</f>
        <v>-</v>
      </c>
      <c r="D1153" t="s">
        <v>251</v>
      </c>
      <c r="E1153">
        <v>2060.7924545999999</v>
      </c>
      <c r="F1153">
        <v>902</v>
      </c>
      <c r="G1153">
        <v>48.649056022921897</v>
      </c>
      <c r="H1153">
        <v>10.985178068425901</v>
      </c>
      <c r="I1153">
        <v>70.909269308296402</v>
      </c>
      <c r="J1153">
        <v>2.5071715854205299</v>
      </c>
      <c r="K1153">
        <v>807.84795842951098</v>
      </c>
      <c r="L1153">
        <v>671.23798001838998</v>
      </c>
      <c r="M1153">
        <v>70.706678909125898</v>
      </c>
      <c r="N1153">
        <v>0.83750860036223895</v>
      </c>
      <c r="O1153">
        <v>5.0997782705099803</v>
      </c>
      <c r="P1153">
        <v>94.379794845271903</v>
      </c>
      <c r="Q1153">
        <v>6.4332644984035001E-2</v>
      </c>
    </row>
    <row r="1154" spans="1:17" hidden="1" x14ac:dyDescent="0.3">
      <c r="A1154" t="s">
        <v>2466</v>
      </c>
      <c r="B1154" t="s">
        <v>2467</v>
      </c>
      <c r="C1154" t="str">
        <f>IFERROR(VLOOKUP(Table1[[#This Row],[Ticker]],[1]!Table1[[Symbol]:[Industry]],2,FALSE),"-")</f>
        <v>-</v>
      </c>
      <c r="D1154" t="s">
        <v>419</v>
      </c>
      <c r="E1154">
        <v>2052.1102139999998</v>
      </c>
      <c r="F1154">
        <v>913.95</v>
      </c>
      <c r="G1154">
        <v>185.10042389997301</v>
      </c>
      <c r="H1154">
        <v>15.1163533700587</v>
      </c>
      <c r="I1154">
        <v>22.863119657984502</v>
      </c>
      <c r="J1154">
        <v>-5.2858164157644101</v>
      </c>
      <c r="K1154">
        <v>864.917763011901</v>
      </c>
      <c r="L1154">
        <v>694.81986845917402</v>
      </c>
      <c r="M1154">
        <v>46.9948418741849</v>
      </c>
      <c r="N1154">
        <v>1.0551632929438299</v>
      </c>
      <c r="O1154">
        <v>13.2447070408665</v>
      </c>
      <c r="P1154">
        <v>222.779445523574</v>
      </c>
      <c r="Q1154">
        <v>0.171203925106161</v>
      </c>
    </row>
    <row r="1155" spans="1:17" hidden="1" x14ac:dyDescent="0.3">
      <c r="A1155" t="s">
        <v>2468</v>
      </c>
      <c r="B1155" t="s">
        <v>2469</v>
      </c>
      <c r="C1155" t="str">
        <f>IFERROR(VLOOKUP(Table1[[#This Row],[Ticker]],[1]!Table1[[Symbol]:[Industry]],2,FALSE),"-")</f>
        <v>-</v>
      </c>
      <c r="D1155" t="s">
        <v>144</v>
      </c>
      <c r="E1155">
        <v>2044.0595782799901</v>
      </c>
      <c r="F1155">
        <v>117.87</v>
      </c>
      <c r="G1155">
        <v>220.81403560952199</v>
      </c>
      <c r="H1155">
        <v>-2.9106861469662899</v>
      </c>
      <c r="I1155">
        <v>31.544152715046401</v>
      </c>
      <c r="J1155">
        <v>-1.3897406678528601</v>
      </c>
      <c r="K1155">
        <v>120.578341802248</v>
      </c>
      <c r="L1155">
        <v>97.937858374785307</v>
      </c>
      <c r="M1155">
        <v>36.6638521869044</v>
      </c>
      <c r="N1155">
        <v>0.48048871476162902</v>
      </c>
      <c r="O1155">
        <v>16.8066513956053</v>
      </c>
      <c r="P1155">
        <v>295.53691275167699</v>
      </c>
    </row>
    <row r="1156" spans="1:17" hidden="1" x14ac:dyDescent="0.3">
      <c r="A1156" t="s">
        <v>2470</v>
      </c>
      <c r="B1156" t="s">
        <v>2471</v>
      </c>
      <c r="C1156" t="str">
        <f>IFERROR(VLOOKUP(Table1[[#This Row],[Ticker]],[1]!Table1[[Symbol]:[Industry]],2,FALSE),"-")</f>
        <v>-</v>
      </c>
      <c r="D1156" t="s">
        <v>282</v>
      </c>
      <c r="E1156">
        <v>2039.9931398250001</v>
      </c>
      <c r="F1156">
        <v>325.35000000000002</v>
      </c>
      <c r="G1156">
        <v>13.0984382914087</v>
      </c>
      <c r="H1156">
        <v>5.0327032008959796</v>
      </c>
      <c r="I1156">
        <v>-15.981561377363899</v>
      </c>
      <c r="J1156">
        <v>-3.4250300044289399</v>
      </c>
      <c r="K1156">
        <v>326.00571592571998</v>
      </c>
      <c r="L1156">
        <v>314.63913227648402</v>
      </c>
      <c r="M1156">
        <v>49.7413664430103</v>
      </c>
      <c r="N1156">
        <v>0.81581958006154498</v>
      </c>
      <c r="O1156">
        <v>29.906254802520301</v>
      </c>
      <c r="P1156">
        <v>52.961918194640297</v>
      </c>
      <c r="Q1156">
        <v>0.10705398116494499</v>
      </c>
    </row>
    <row r="1157" spans="1:17" hidden="1" x14ac:dyDescent="0.3">
      <c r="A1157" t="s">
        <v>2472</v>
      </c>
      <c r="B1157" t="s">
        <v>2473</v>
      </c>
      <c r="C1157" t="str">
        <f>IFERROR(VLOOKUP(Table1[[#This Row],[Ticker]],[1]!Table1[[Symbol]:[Industry]],2,FALSE),"-")</f>
        <v>-</v>
      </c>
      <c r="D1157" t="s">
        <v>206</v>
      </c>
      <c r="E1157">
        <v>2036.9139713</v>
      </c>
      <c r="F1157">
        <v>1712.75</v>
      </c>
      <c r="G1157">
        <v>204.29859111478899</v>
      </c>
      <c r="H1157">
        <v>45.468387952946799</v>
      </c>
      <c r="I1157">
        <v>96.67734883448</v>
      </c>
      <c r="J1157">
        <v>1.5758819448285599</v>
      </c>
      <c r="K1157">
        <v>1284.8208459038899</v>
      </c>
      <c r="L1157">
        <v>940.96313345593001</v>
      </c>
      <c r="M1157">
        <v>74.3896929119405</v>
      </c>
      <c r="N1157">
        <v>0.33599748634544901</v>
      </c>
      <c r="O1157">
        <v>5.2109181141439098</v>
      </c>
      <c r="P1157">
        <v>233.83685800604201</v>
      </c>
      <c r="Q1157">
        <v>0.20501781745310299</v>
      </c>
    </row>
    <row r="1158" spans="1:17" hidden="1" x14ac:dyDescent="0.3">
      <c r="A1158" t="s">
        <v>2474</v>
      </c>
      <c r="B1158" t="s">
        <v>2475</v>
      </c>
      <c r="C1158" t="str">
        <f>IFERROR(VLOOKUP(Table1[[#This Row],[Ticker]],[1]!Table1[[Symbol]:[Industry]],2,FALSE),"-")</f>
        <v>-</v>
      </c>
      <c r="D1158" t="s">
        <v>121</v>
      </c>
      <c r="E1158">
        <v>2033.6369301299901</v>
      </c>
      <c r="F1158">
        <v>1583.7</v>
      </c>
      <c r="G1158">
        <v>372.129878555179</v>
      </c>
      <c r="H1158">
        <v>-5.1505196325024603</v>
      </c>
      <c r="I1158">
        <v>364.212117733887</v>
      </c>
      <c r="J1158">
        <v>-10.7612392672926</v>
      </c>
      <c r="K1158">
        <v>1485.5687252960799</v>
      </c>
      <c r="L1158">
        <v>797.490562494801</v>
      </c>
      <c r="M1158">
        <v>32.352285088068903</v>
      </c>
      <c r="N1158">
        <v>1.93715882507781</v>
      </c>
      <c r="O1158">
        <v>64.718696722864195</v>
      </c>
      <c r="P1158">
        <v>643.52112676056299</v>
      </c>
      <c r="Q1158">
        <v>0.23733722893133</v>
      </c>
    </row>
    <row r="1159" spans="1:17" hidden="1" x14ac:dyDescent="0.3">
      <c r="A1159" t="s">
        <v>2476</v>
      </c>
      <c r="B1159" t="s">
        <v>2477</v>
      </c>
      <c r="C1159" t="str">
        <f>IFERROR(VLOOKUP(Table1[[#This Row],[Ticker]],[1]!Table1[[Symbol]:[Industry]],2,FALSE),"-")</f>
        <v>-</v>
      </c>
      <c r="D1159" t="s">
        <v>419</v>
      </c>
      <c r="E1159">
        <v>2030.3070550699999</v>
      </c>
      <c r="F1159">
        <v>1564.15</v>
      </c>
      <c r="G1159">
        <v>309.82979688913201</v>
      </c>
      <c r="H1159">
        <v>19.9467222056733</v>
      </c>
      <c r="I1159">
        <v>70.988924541510897</v>
      </c>
      <c r="J1159">
        <v>2.6521577816677802</v>
      </c>
      <c r="K1159">
        <v>1362.4920019497699</v>
      </c>
      <c r="L1159">
        <v>988.55182869685996</v>
      </c>
      <c r="M1159">
        <v>69.371441325652697</v>
      </c>
      <c r="N1159">
        <v>0.68416109009584603</v>
      </c>
      <c r="O1159">
        <v>5.9041652015471504</v>
      </c>
      <c r="P1159">
        <v>350.43916486681002</v>
      </c>
      <c r="Q1159">
        <v>0.133129412845432</v>
      </c>
    </row>
    <row r="1160" spans="1:17" hidden="1" x14ac:dyDescent="0.3">
      <c r="A1160" t="s">
        <v>2478</v>
      </c>
      <c r="B1160" t="s">
        <v>2479</v>
      </c>
      <c r="C1160" t="str">
        <f>IFERROR(VLOOKUP(Table1[[#This Row],[Ticker]],[1]!Table1[[Symbol]:[Industry]],2,FALSE),"-")</f>
        <v>-</v>
      </c>
      <c r="D1160" t="s">
        <v>279</v>
      </c>
      <c r="E1160">
        <v>2027.4987029599999</v>
      </c>
      <c r="F1160">
        <v>1306.4000000000001</v>
      </c>
      <c r="G1160">
        <v>-33.753305270237703</v>
      </c>
      <c r="H1160">
        <v>-3.2061765820836099</v>
      </c>
      <c r="I1160">
        <v>-11.8060484486845</v>
      </c>
      <c r="J1160">
        <v>-1.7362178666858801</v>
      </c>
      <c r="K1160">
        <v>1307.61119150526</v>
      </c>
      <c r="L1160">
        <v>1314.9754627731099</v>
      </c>
      <c r="M1160">
        <v>42.637954580011098</v>
      </c>
      <c r="N1160">
        <v>0.94184229353434601</v>
      </c>
      <c r="O1160">
        <v>16.6296693202694</v>
      </c>
      <c r="P1160">
        <v>14.0064578060912</v>
      </c>
      <c r="Q1160">
        <v>1.7013494565980001E-3</v>
      </c>
    </row>
    <row r="1161" spans="1:17" hidden="1" x14ac:dyDescent="0.3">
      <c r="A1161" t="s">
        <v>2480</v>
      </c>
      <c r="B1161" t="s">
        <v>2481</v>
      </c>
      <c r="C1161" t="str">
        <f>IFERROR(VLOOKUP(Table1[[#This Row],[Ticker]],[1]!Table1[[Symbol]:[Industry]],2,FALSE),"-")</f>
        <v>-</v>
      </c>
      <c r="D1161" t="s">
        <v>1489</v>
      </c>
      <c r="E1161">
        <v>2018.135</v>
      </c>
      <c r="F1161">
        <v>125.35</v>
      </c>
      <c r="G1161">
        <v>61.338646305609203</v>
      </c>
      <c r="H1161">
        <v>-23.1101047323457</v>
      </c>
      <c r="I1161">
        <v>100.567286377204</v>
      </c>
      <c r="J1161">
        <v>-3.0204339623979202</v>
      </c>
      <c r="K1161">
        <v>113.372455314517</v>
      </c>
      <c r="L1161">
        <v>88.739526422465303</v>
      </c>
      <c r="M1161">
        <v>54.345845888762497</v>
      </c>
      <c r="N1161">
        <v>3.09357128189037</v>
      </c>
      <c r="O1161">
        <v>25.009972078181001</v>
      </c>
      <c r="P1161">
        <v>141.011343972313</v>
      </c>
      <c r="Q1161">
        <v>0.17384783108997101</v>
      </c>
    </row>
    <row r="1162" spans="1:17" hidden="1" x14ac:dyDescent="0.3">
      <c r="A1162" t="s">
        <v>2482</v>
      </c>
      <c r="B1162" t="s">
        <v>2483</v>
      </c>
      <c r="C1162" t="str">
        <f>IFERROR(VLOOKUP(Table1[[#This Row],[Ticker]],[1]!Table1[[Symbol]:[Industry]],2,FALSE),"-")</f>
        <v>-</v>
      </c>
      <c r="D1162" t="s">
        <v>2484</v>
      </c>
      <c r="E1162">
        <v>2017.4427664699999</v>
      </c>
      <c r="F1162">
        <v>1867.9</v>
      </c>
      <c r="G1162">
        <v>370.58824320993699</v>
      </c>
      <c r="H1162">
        <v>-8.7536041401404692</v>
      </c>
      <c r="I1162">
        <v>34.230162294951</v>
      </c>
      <c r="J1162">
        <v>-7.8439444599224499</v>
      </c>
      <c r="K1162">
        <v>1904.80078412892</v>
      </c>
      <c r="L1162">
        <v>1464.2343593102801</v>
      </c>
      <c r="M1162">
        <v>36.019384802773402</v>
      </c>
      <c r="N1162">
        <v>0.86792709182751204</v>
      </c>
      <c r="O1162">
        <v>20.991487767011002</v>
      </c>
      <c r="P1162">
        <v>430.27679205110002</v>
      </c>
      <c r="Q1162">
        <v>0.235286697776901</v>
      </c>
    </row>
    <row r="1163" spans="1:17" hidden="1" x14ac:dyDescent="0.3">
      <c r="A1163" t="s">
        <v>2485</v>
      </c>
      <c r="B1163" t="s">
        <v>2486</v>
      </c>
      <c r="C1163" t="str">
        <f>IFERROR(VLOOKUP(Table1[[#This Row],[Ticker]],[1]!Table1[[Symbol]:[Industry]],2,FALSE),"-")</f>
        <v>-</v>
      </c>
      <c r="D1163" t="s">
        <v>488</v>
      </c>
      <c r="E1163">
        <v>2005.5784924</v>
      </c>
      <c r="F1163">
        <v>2357.6</v>
      </c>
      <c r="G1163">
        <v>9.1284871185465892</v>
      </c>
      <c r="H1163">
        <v>-12.4256892612334</v>
      </c>
      <c r="I1163">
        <v>62.718253561099097</v>
      </c>
      <c r="J1163">
        <v>-5.0728560175922697</v>
      </c>
      <c r="K1163">
        <v>2470.2361981578601</v>
      </c>
      <c r="L1163">
        <v>2061.9268788475001</v>
      </c>
      <c r="M1163">
        <v>36.315301376461697</v>
      </c>
      <c r="N1163">
        <v>0.41877974354066899</v>
      </c>
      <c r="O1163">
        <v>43.323719036308098</v>
      </c>
      <c r="P1163">
        <v>82.356808601152494</v>
      </c>
      <c r="Q1163">
        <v>-2.9240554930737999E-2</v>
      </c>
    </row>
    <row r="1164" spans="1:17" hidden="1" x14ac:dyDescent="0.3">
      <c r="A1164" t="s">
        <v>2487</v>
      </c>
      <c r="B1164" t="s">
        <v>2488</v>
      </c>
      <c r="C1164" t="str">
        <f>IFERROR(VLOOKUP(Table1[[#This Row],[Ticker]],[1]!Table1[[Symbol]:[Industry]],2,FALSE),"-")</f>
        <v>-</v>
      </c>
      <c r="D1164" t="s">
        <v>378</v>
      </c>
      <c r="E1164">
        <v>2002.95120982</v>
      </c>
      <c r="F1164">
        <v>1593.35</v>
      </c>
      <c r="G1164">
        <v>49.423971665866802</v>
      </c>
      <c r="H1164">
        <v>1.3439992873598501</v>
      </c>
      <c r="I1164">
        <v>92.123106408465105</v>
      </c>
      <c r="J1164">
        <v>0.39516847247178799</v>
      </c>
      <c r="K1164">
        <v>1397.53063348202</v>
      </c>
      <c r="L1164">
        <v>1126.58044400115</v>
      </c>
      <c r="M1164">
        <v>58.800991662318197</v>
      </c>
      <c r="N1164">
        <v>1.1184591942878199</v>
      </c>
      <c r="O1164">
        <v>3.5522640976558901</v>
      </c>
      <c r="P1164">
        <v>127.686481851957</v>
      </c>
      <c r="Q1164">
        <v>3.4504272228549002E-2</v>
      </c>
    </row>
    <row r="1165" spans="1:17" hidden="1" x14ac:dyDescent="0.3">
      <c r="A1165" t="s">
        <v>2489</v>
      </c>
      <c r="B1165" t="s">
        <v>2490</v>
      </c>
      <c r="C1165" t="str">
        <f>IFERROR(VLOOKUP(Table1[[#This Row],[Ticker]],[1]!Table1[[Symbol]:[Industry]],2,FALSE),"-")</f>
        <v>-</v>
      </c>
      <c r="D1165" t="s">
        <v>2491</v>
      </c>
      <c r="E1165">
        <v>1999.51418896</v>
      </c>
      <c r="F1165">
        <v>1201.5999999999999</v>
      </c>
      <c r="G1165">
        <v>-26.4942410017131</v>
      </c>
      <c r="H1165">
        <v>2.7456226639832302</v>
      </c>
      <c r="I1165">
        <v>-13.176161398906901</v>
      </c>
      <c r="J1165">
        <v>11.260077419035801</v>
      </c>
      <c r="O1165">
        <v>11.3640146471371</v>
      </c>
      <c r="P1165">
        <v>8.2376255460973393</v>
      </c>
    </row>
    <row r="1166" spans="1:17" hidden="1" x14ac:dyDescent="0.3">
      <c r="A1166" t="s">
        <v>2492</v>
      </c>
      <c r="B1166" t="s">
        <v>2493</v>
      </c>
      <c r="C1166" t="str">
        <f>IFERROR(VLOOKUP(Table1[[#This Row],[Ticker]],[1]!Table1[[Symbol]:[Industry]],2,FALSE),"-")</f>
        <v>-</v>
      </c>
      <c r="D1166" t="s">
        <v>24</v>
      </c>
      <c r="E1166">
        <v>1994.6891569500001</v>
      </c>
      <c r="F1166">
        <v>187.74</v>
      </c>
      <c r="G1166">
        <v>-6.0211809644144898</v>
      </c>
      <c r="H1166">
        <v>-8.5538138167480309</v>
      </c>
      <c r="I1166">
        <v>6.8697296357275199</v>
      </c>
      <c r="J1166">
        <v>-3.1975711152936199</v>
      </c>
      <c r="K1166">
        <v>190.23635649410099</v>
      </c>
      <c r="L1166">
        <v>182.20433542613199</v>
      </c>
      <c r="M1166">
        <v>48.527865407925397</v>
      </c>
      <c r="N1166">
        <v>0.51017388028868604</v>
      </c>
      <c r="O1166">
        <v>15.958240119313899</v>
      </c>
      <c r="P1166">
        <v>31.932536893886098</v>
      </c>
      <c r="Q1166">
        <v>-4.9115223985390002E-3</v>
      </c>
    </row>
    <row r="1167" spans="1:17" hidden="1" x14ac:dyDescent="0.3">
      <c r="A1167" t="s">
        <v>2494</v>
      </c>
      <c r="B1167" t="s">
        <v>2495</v>
      </c>
      <c r="C1167" t="str">
        <f>IFERROR(VLOOKUP(Table1[[#This Row],[Ticker]],[1]!Table1[[Symbol]:[Industry]],2,FALSE),"-")</f>
        <v>-</v>
      </c>
      <c r="D1167" t="s">
        <v>211</v>
      </c>
      <c r="E1167">
        <v>1992.3527479709901</v>
      </c>
      <c r="F1167">
        <v>89.97</v>
      </c>
      <c r="G1167">
        <v>175.94161711951699</v>
      </c>
      <c r="H1167">
        <v>12.7834641940378</v>
      </c>
      <c r="I1167">
        <v>107.11567986665</v>
      </c>
      <c r="J1167">
        <v>6.6136037961097296</v>
      </c>
      <c r="K1167">
        <v>78.554957339718896</v>
      </c>
      <c r="L1167">
        <v>58.673695746625903</v>
      </c>
      <c r="M1167">
        <v>77.887081105051493</v>
      </c>
      <c r="N1167">
        <v>0.42803349566525301</v>
      </c>
      <c r="O1167">
        <v>11.0814716016449</v>
      </c>
      <c r="P1167">
        <v>293.74179431072201</v>
      </c>
      <c r="Q1167">
        <v>0.140643212821602</v>
      </c>
    </row>
    <row r="1168" spans="1:17" hidden="1" x14ac:dyDescent="0.3">
      <c r="A1168" t="s">
        <v>2496</v>
      </c>
      <c r="B1168" t="s">
        <v>2497</v>
      </c>
      <c r="C1168" t="str">
        <f>IFERROR(VLOOKUP(Table1[[#This Row],[Ticker]],[1]!Table1[[Symbol]:[Industry]],2,FALSE),"-")</f>
        <v>-</v>
      </c>
      <c r="D1168" t="s">
        <v>206</v>
      </c>
      <c r="E1168">
        <v>1990.2993964549901</v>
      </c>
      <c r="F1168">
        <v>1223.6500000000001</v>
      </c>
      <c r="G1168">
        <v>30.5570647592989</v>
      </c>
      <c r="H1168">
        <v>24.697771739064802</v>
      </c>
      <c r="I1168">
        <v>63.478431299364502</v>
      </c>
      <c r="J1168">
        <v>-2.3589236821567598</v>
      </c>
      <c r="K1168">
        <v>1075.1640094444699</v>
      </c>
      <c r="L1168">
        <v>881.90307652823901</v>
      </c>
      <c r="M1168">
        <v>50.716797073845797</v>
      </c>
      <c r="N1168">
        <v>0.649893617140889</v>
      </c>
      <c r="O1168">
        <v>24.9540309729089</v>
      </c>
      <c r="P1168">
        <v>93.922345483359706</v>
      </c>
      <c r="Q1168">
        <v>0.115317060938015</v>
      </c>
    </row>
    <row r="1169" spans="1:17" hidden="1" x14ac:dyDescent="0.3">
      <c r="A1169" t="s">
        <v>2498</v>
      </c>
      <c r="B1169" t="s">
        <v>2499</v>
      </c>
      <c r="C1169" t="str">
        <f>IFERROR(VLOOKUP(Table1[[#This Row],[Ticker]],[1]!Table1[[Symbol]:[Industry]],2,FALSE),"-")</f>
        <v>-</v>
      </c>
      <c r="D1169" t="s">
        <v>471</v>
      </c>
      <c r="E1169">
        <v>1984.73193919</v>
      </c>
      <c r="F1169">
        <v>382.9</v>
      </c>
      <c r="G1169">
        <v>16.6626712170488</v>
      </c>
      <c r="H1169">
        <v>7.7559943666211097</v>
      </c>
      <c r="I1169">
        <v>-5.26076268488531</v>
      </c>
      <c r="J1169">
        <v>-6.0127636575365502</v>
      </c>
      <c r="K1169">
        <v>361.68528058777002</v>
      </c>
      <c r="L1169">
        <v>347.21792363256498</v>
      </c>
      <c r="M1169">
        <v>53.143241327103297</v>
      </c>
      <c r="N1169">
        <v>1.3900227990576199</v>
      </c>
      <c r="O1169">
        <v>18.177069731000199</v>
      </c>
      <c r="P1169">
        <v>46.704980842911802</v>
      </c>
      <c r="Q1169">
        <v>-4.3288906078049999E-2</v>
      </c>
    </row>
    <row r="1170" spans="1:17" hidden="1" x14ac:dyDescent="0.3">
      <c r="A1170" t="s">
        <v>2500</v>
      </c>
      <c r="B1170" t="s">
        <v>2501</v>
      </c>
      <c r="C1170" t="str">
        <f>IFERROR(VLOOKUP(Table1[[#This Row],[Ticker]],[1]!Table1[[Symbol]:[Industry]],2,FALSE),"-")</f>
        <v>-</v>
      </c>
      <c r="D1170" t="s">
        <v>1678</v>
      </c>
      <c r="E1170">
        <v>1984.1380216</v>
      </c>
      <c r="F1170">
        <v>61.01</v>
      </c>
      <c r="G1170">
        <v>-5.5505738989473103</v>
      </c>
      <c r="H1170">
        <v>-1.07262628116444</v>
      </c>
      <c r="I1170">
        <v>-5.0722305964315497</v>
      </c>
      <c r="J1170">
        <v>3.8025681501539503E-2</v>
      </c>
      <c r="K1170">
        <v>60.597222002095499</v>
      </c>
      <c r="L1170">
        <v>58.092857497085603</v>
      </c>
      <c r="M1170">
        <v>58.880462682991599</v>
      </c>
      <c r="N1170">
        <v>0.90700169224110105</v>
      </c>
      <c r="O1170">
        <v>4.8188821504671502</v>
      </c>
      <c r="P1170">
        <v>26.708203530633401</v>
      </c>
      <c r="Q1170">
        <v>-2.8254867209200001E-2</v>
      </c>
    </row>
    <row r="1171" spans="1:17" hidden="1" x14ac:dyDescent="0.3">
      <c r="A1171" t="s">
        <v>2502</v>
      </c>
      <c r="B1171" t="s">
        <v>2503</v>
      </c>
      <c r="C1171" t="str">
        <f>IFERROR(VLOOKUP(Table1[[#This Row],[Ticker]],[1]!Table1[[Symbol]:[Industry]],2,FALSE),"-")</f>
        <v>-</v>
      </c>
      <c r="D1171" t="s">
        <v>364</v>
      </c>
      <c r="E1171">
        <v>1971.22976495999</v>
      </c>
      <c r="F1171">
        <v>808.9</v>
      </c>
      <c r="G1171">
        <v>-31.180498266248101</v>
      </c>
      <c r="H1171">
        <v>-11.699547333719501</v>
      </c>
      <c r="I1171">
        <v>4.6425289941424701</v>
      </c>
      <c r="J1171">
        <v>-4.9543245215265701</v>
      </c>
      <c r="K1171">
        <v>831.36745837284002</v>
      </c>
      <c r="L1171">
        <v>805.70758601115904</v>
      </c>
      <c r="M1171">
        <v>38.500271618405499</v>
      </c>
      <c r="N1171">
        <v>0.21666844880266201</v>
      </c>
      <c r="O1171">
        <v>34.750896278897201</v>
      </c>
      <c r="P1171">
        <v>25.517883466521798</v>
      </c>
      <c r="Q1171">
        <v>-7.391144021802E-2</v>
      </c>
    </row>
    <row r="1172" spans="1:17" hidden="1" x14ac:dyDescent="0.3">
      <c r="A1172" t="s">
        <v>2504</v>
      </c>
      <c r="B1172" t="s">
        <v>2505</v>
      </c>
      <c r="C1172" t="str">
        <f>IFERROR(VLOOKUP(Table1[[#This Row],[Ticker]],[1]!Table1[[Symbol]:[Industry]],2,FALSE),"-")</f>
        <v>-</v>
      </c>
      <c r="D1172" t="s">
        <v>510</v>
      </c>
      <c r="E1172">
        <v>1970.58411</v>
      </c>
      <c r="F1172">
        <v>1021.2</v>
      </c>
      <c r="G1172">
        <v>357.61866966613502</v>
      </c>
      <c r="H1172">
        <v>29.627272280351502</v>
      </c>
      <c r="I1172">
        <v>102.32025150876601</v>
      </c>
      <c r="J1172">
        <v>0.204340442852291</v>
      </c>
      <c r="K1172">
        <v>884.87472969875398</v>
      </c>
      <c r="L1172">
        <v>616.30460602918902</v>
      </c>
      <c r="M1172">
        <v>49.119724407560902</v>
      </c>
      <c r="N1172">
        <v>1.6279899899243</v>
      </c>
      <c r="O1172">
        <v>18.987465726596099</v>
      </c>
      <c r="P1172">
        <v>449.03225806451599</v>
      </c>
      <c r="Q1172">
        <v>0.22298452971885599</v>
      </c>
    </row>
    <row r="1173" spans="1:17" hidden="1" x14ac:dyDescent="0.3">
      <c r="A1173" t="s">
        <v>2506</v>
      </c>
      <c r="B1173" t="s">
        <v>2507</v>
      </c>
      <c r="C1173" t="str">
        <f>IFERROR(VLOOKUP(Table1[[#This Row],[Ticker]],[1]!Table1[[Symbol]:[Industry]],2,FALSE),"-")</f>
        <v>-</v>
      </c>
      <c r="D1173" t="s">
        <v>1454</v>
      </c>
      <c r="E1173">
        <v>1965.4961372499999</v>
      </c>
      <c r="F1173">
        <v>138.83000000000001</v>
      </c>
      <c r="G1173">
        <v>49.922168089555697</v>
      </c>
      <c r="H1173">
        <v>-5.6878280402421098</v>
      </c>
      <c r="I1173">
        <v>27.957539727741398</v>
      </c>
      <c r="J1173">
        <v>0.678779047725665</v>
      </c>
      <c r="K1173">
        <v>125.65878099465</v>
      </c>
      <c r="L1173">
        <v>111.931536194465</v>
      </c>
      <c r="M1173">
        <v>77.223714217777001</v>
      </c>
      <c r="N1173">
        <v>0.99802184185378695</v>
      </c>
      <c r="O1173">
        <v>6.11539292660086</v>
      </c>
      <c r="P1173">
        <v>91.357684355616797</v>
      </c>
      <c r="Q1173">
        <v>0.215821408406833</v>
      </c>
    </row>
    <row r="1174" spans="1:17" hidden="1" x14ac:dyDescent="0.3">
      <c r="A1174" t="s">
        <v>2508</v>
      </c>
      <c r="B1174" t="s">
        <v>2509</v>
      </c>
      <c r="C1174" t="str">
        <f>IFERROR(VLOOKUP(Table1[[#This Row],[Ticker]],[1]!Table1[[Symbol]:[Industry]],2,FALSE),"-")</f>
        <v>-</v>
      </c>
      <c r="D1174" t="s">
        <v>466</v>
      </c>
      <c r="E1174">
        <v>1964.6575596</v>
      </c>
      <c r="F1174">
        <v>234.9</v>
      </c>
      <c r="G1174">
        <v>-19.516385147744799</v>
      </c>
      <c r="H1174">
        <v>-20.980081561368799</v>
      </c>
      <c r="I1174">
        <v>2.7327823856968898</v>
      </c>
      <c r="J1174">
        <v>-3.9351181297482101</v>
      </c>
      <c r="K1174">
        <v>253.673625747009</v>
      </c>
      <c r="L1174">
        <v>238.79570542111301</v>
      </c>
      <c r="M1174">
        <v>23.158860367268101</v>
      </c>
      <c r="N1174">
        <v>0.38381478011696402</v>
      </c>
      <c r="O1174">
        <v>31.758194976585699</v>
      </c>
      <c r="P1174">
        <v>30.102464691221201</v>
      </c>
      <c r="Q1174">
        <v>8.7720561419025997E-2</v>
      </c>
    </row>
    <row r="1175" spans="1:17" hidden="1" x14ac:dyDescent="0.3">
      <c r="A1175" t="s">
        <v>2510</v>
      </c>
      <c r="B1175" t="s">
        <v>2511</v>
      </c>
      <c r="C1175" t="str">
        <f>IFERROR(VLOOKUP(Table1[[#This Row],[Ticker]],[1]!Table1[[Symbol]:[Industry]],2,FALSE),"-")</f>
        <v>-</v>
      </c>
      <c r="D1175" t="s">
        <v>471</v>
      </c>
      <c r="E1175">
        <v>1961.9398934999999</v>
      </c>
      <c r="F1175">
        <v>637.1</v>
      </c>
      <c r="G1175">
        <v>4.4544533422774899</v>
      </c>
      <c r="H1175">
        <v>-0.16846326218152199</v>
      </c>
      <c r="I1175">
        <v>35.9897883361363</v>
      </c>
      <c r="J1175">
        <v>-3.9443322160105998</v>
      </c>
      <c r="K1175">
        <v>631.87604078013999</v>
      </c>
      <c r="L1175">
        <v>554.68433311355398</v>
      </c>
      <c r="M1175">
        <v>39.014624832795</v>
      </c>
      <c r="N1175">
        <v>0.50602706310461298</v>
      </c>
      <c r="O1175">
        <v>14.110814628786599</v>
      </c>
      <c r="P1175">
        <v>58.285714285714299</v>
      </c>
      <c r="Q1175">
        <v>-3.6165158092509003E-2</v>
      </c>
    </row>
    <row r="1176" spans="1:17" hidden="1" x14ac:dyDescent="0.3">
      <c r="A1176" t="s">
        <v>2512</v>
      </c>
      <c r="B1176" t="s">
        <v>2513</v>
      </c>
      <c r="C1176" t="str">
        <f>IFERROR(VLOOKUP(Table1[[#This Row],[Ticker]],[1]!Table1[[Symbol]:[Industry]],2,FALSE),"-")</f>
        <v>-</v>
      </c>
      <c r="D1176" t="s">
        <v>258</v>
      </c>
      <c r="E1176">
        <v>1960.3937759999999</v>
      </c>
      <c r="F1176">
        <v>1438.8</v>
      </c>
      <c r="G1176">
        <v>5.3888077673706603</v>
      </c>
      <c r="H1176">
        <v>-13.1088456098954</v>
      </c>
      <c r="I1176">
        <v>-2.2254228596936398</v>
      </c>
      <c r="J1176">
        <v>-1.99255652516431</v>
      </c>
      <c r="K1176">
        <v>1477.67358183902</v>
      </c>
      <c r="L1176">
        <v>1364.13942153157</v>
      </c>
      <c r="M1176">
        <v>36.867932083324398</v>
      </c>
      <c r="N1176">
        <v>0.93429600188633599</v>
      </c>
      <c r="O1176">
        <v>20.301640255768699</v>
      </c>
      <c r="P1176">
        <v>39.940670135680499</v>
      </c>
      <c r="Q1176">
        <v>1.9603342696174E-2</v>
      </c>
    </row>
    <row r="1177" spans="1:17" hidden="1" x14ac:dyDescent="0.3">
      <c r="A1177" t="s">
        <v>2514</v>
      </c>
      <c r="B1177" t="s">
        <v>2515</v>
      </c>
      <c r="C1177" t="str">
        <f>IFERROR(VLOOKUP(Table1[[#This Row],[Ticker]],[1]!Table1[[Symbol]:[Industry]],2,FALSE),"-")</f>
        <v>-</v>
      </c>
      <c r="D1177" t="s">
        <v>211</v>
      </c>
      <c r="E1177">
        <v>1948.8859794</v>
      </c>
      <c r="F1177">
        <v>1285.6500000000001</v>
      </c>
      <c r="G1177">
        <v>105.18388175230101</v>
      </c>
      <c r="H1177">
        <v>1.4533740489085201</v>
      </c>
      <c r="I1177">
        <v>22.956333654879899</v>
      </c>
      <c r="J1177">
        <v>6.6786926531767898</v>
      </c>
      <c r="K1177">
        <v>1137.85805144097</v>
      </c>
      <c r="L1177">
        <v>1018.7771283524399</v>
      </c>
      <c r="M1177">
        <v>67.983020847574807</v>
      </c>
      <c r="N1177">
        <v>2.6955582672935199</v>
      </c>
      <c r="O1177">
        <v>16.1085832069381</v>
      </c>
      <c r="P1177">
        <v>165.79491420301801</v>
      </c>
      <c r="Q1177">
        <v>0.14915953662267201</v>
      </c>
    </row>
    <row r="1178" spans="1:17" hidden="1" x14ac:dyDescent="0.3">
      <c r="A1178" t="s">
        <v>2516</v>
      </c>
      <c r="B1178" t="s">
        <v>2517</v>
      </c>
      <c r="C1178" t="str">
        <f>IFERROR(VLOOKUP(Table1[[#This Row],[Ticker]],[1]!Table1[[Symbol]:[Industry]],2,FALSE),"-")</f>
        <v>-</v>
      </c>
      <c r="D1178" t="s">
        <v>1389</v>
      </c>
      <c r="E1178">
        <v>1947.8242864250001</v>
      </c>
      <c r="F1178">
        <v>686.75</v>
      </c>
      <c r="G1178">
        <v>89.892159971055193</v>
      </c>
      <c r="H1178">
        <v>-8.8710400227875805</v>
      </c>
      <c r="I1178">
        <v>35.138637812532501</v>
      </c>
      <c r="J1178">
        <v>-2.9600407811698402</v>
      </c>
      <c r="K1178">
        <v>686.79436896729896</v>
      </c>
      <c r="L1178">
        <v>555.29768303279002</v>
      </c>
      <c r="M1178">
        <v>35.424580772112002</v>
      </c>
      <c r="N1178">
        <v>0.20466578690584999</v>
      </c>
      <c r="O1178">
        <v>31.343283582089501</v>
      </c>
      <c r="P1178">
        <v>119.86553545701901</v>
      </c>
      <c r="Q1178">
        <v>5.1274749537095002E-2</v>
      </c>
    </row>
    <row r="1179" spans="1:17" hidden="1" x14ac:dyDescent="0.3">
      <c r="A1179" t="s">
        <v>2518</v>
      </c>
      <c r="B1179" t="s">
        <v>2519</v>
      </c>
      <c r="C1179" t="str">
        <f>IFERROR(VLOOKUP(Table1[[#This Row],[Ticker]],[1]!Table1[[Symbol]:[Industry]],2,FALSE),"-")</f>
        <v>-</v>
      </c>
      <c r="D1179" t="s">
        <v>364</v>
      </c>
      <c r="E1179">
        <v>1945.92287175</v>
      </c>
      <c r="F1179">
        <v>815.1</v>
      </c>
      <c r="G1179">
        <v>-37.676329729678898</v>
      </c>
      <c r="H1179">
        <v>-11.615021406702599</v>
      </c>
      <c r="I1179">
        <v>-30.133854469843801</v>
      </c>
      <c r="J1179">
        <v>-2.2528655788342098</v>
      </c>
      <c r="K1179">
        <v>863.90201232944105</v>
      </c>
      <c r="L1179">
        <v>914.89814850813605</v>
      </c>
      <c r="M1179">
        <v>34.427545229045897</v>
      </c>
      <c r="N1179">
        <v>1.2981615964218001</v>
      </c>
      <c r="O1179">
        <v>77.892283155441007</v>
      </c>
      <c r="P1179">
        <v>9.1603053435114408</v>
      </c>
      <c r="Q1179">
        <v>-1.565650038619E-3</v>
      </c>
    </row>
    <row r="1180" spans="1:17" hidden="1" x14ac:dyDescent="0.3">
      <c r="A1180" t="s">
        <v>2520</v>
      </c>
      <c r="B1180" t="s">
        <v>2521</v>
      </c>
      <c r="C1180" t="str">
        <f>IFERROR(VLOOKUP(Table1[[#This Row],[Ticker]],[1]!Table1[[Symbol]:[Industry]],2,FALSE),"-")</f>
        <v>-</v>
      </c>
      <c r="D1180" t="s">
        <v>335</v>
      </c>
      <c r="E1180">
        <v>1944.9375577799999</v>
      </c>
      <c r="F1180">
        <v>1087.8</v>
      </c>
      <c r="G1180">
        <v>-38.670715511001198</v>
      </c>
      <c r="H1180">
        <v>27.740871703899401</v>
      </c>
      <c r="I1180">
        <v>18.875791876374301</v>
      </c>
      <c r="J1180">
        <v>18.856146966313499</v>
      </c>
      <c r="K1180">
        <v>921.187683238869</v>
      </c>
      <c r="L1180">
        <v>925.25145736258401</v>
      </c>
      <c r="M1180">
        <v>67.338660523316506</v>
      </c>
      <c r="N1180">
        <v>1.7243915260912399</v>
      </c>
      <c r="O1180">
        <v>18.4776613348041</v>
      </c>
      <c r="P1180">
        <v>61.179433990220701</v>
      </c>
      <c r="Q1180">
        <v>8.9123189836009999E-3</v>
      </c>
    </row>
    <row r="1181" spans="1:17" hidden="1" x14ac:dyDescent="0.3">
      <c r="A1181" t="s">
        <v>2522</v>
      </c>
      <c r="B1181" t="s">
        <v>2523</v>
      </c>
      <c r="C1181" t="str">
        <f>IFERROR(VLOOKUP(Table1[[#This Row],[Ticker]],[1]!Table1[[Symbol]:[Industry]],2,FALSE),"-")</f>
        <v>-</v>
      </c>
      <c r="D1181" t="s">
        <v>1622</v>
      </c>
      <c r="E1181">
        <v>1942.07424095999</v>
      </c>
      <c r="F1181">
        <v>185.07</v>
      </c>
      <c r="G1181">
        <v>-48.651167873267397</v>
      </c>
      <c r="H1181">
        <v>-13.303767579919199</v>
      </c>
      <c r="I1181">
        <v>-24.4147131589826</v>
      </c>
      <c r="J1181">
        <v>-4.2221533963929598</v>
      </c>
      <c r="K1181">
        <v>195.15508597940101</v>
      </c>
      <c r="L1181">
        <v>216.20920729834199</v>
      </c>
      <c r="M1181">
        <v>34.457726868085203</v>
      </c>
      <c r="N1181">
        <v>0.41720170024696102</v>
      </c>
      <c r="O1181">
        <v>63.154482087858597</v>
      </c>
      <c r="P1181">
        <v>1.1311475409836</v>
      </c>
      <c r="Q1181">
        <v>0.14701254885251</v>
      </c>
    </row>
    <row r="1182" spans="1:17" hidden="1" x14ac:dyDescent="0.3">
      <c r="A1182" t="s">
        <v>2524</v>
      </c>
      <c r="B1182" t="s">
        <v>2525</v>
      </c>
      <c r="C1182" t="str">
        <f>IFERROR(VLOOKUP(Table1[[#This Row],[Ticker]],[1]!Table1[[Symbol]:[Industry]],2,FALSE),"-")</f>
        <v>-</v>
      </c>
      <c r="D1182" t="s">
        <v>132</v>
      </c>
      <c r="E1182">
        <v>1937.6859406399999</v>
      </c>
      <c r="F1182">
        <v>18813.8</v>
      </c>
      <c r="G1182">
        <v>554.49890368093304</v>
      </c>
      <c r="H1182">
        <v>97.045903562859607</v>
      </c>
      <c r="I1182">
        <v>133.09141791891699</v>
      </c>
      <c r="J1182">
        <v>26.0990750130184</v>
      </c>
      <c r="K1182">
        <v>12369.3331853621</v>
      </c>
      <c r="L1182">
        <v>7672.9038801356901</v>
      </c>
      <c r="M1182">
        <v>81.671887294148505</v>
      </c>
      <c r="N1182">
        <v>2.0680534451139598</v>
      </c>
      <c r="O1182">
        <v>0</v>
      </c>
      <c r="P1182">
        <v>612.29318895998097</v>
      </c>
      <c r="Q1182">
        <v>0.174920150694298</v>
      </c>
    </row>
    <row r="1183" spans="1:17" hidden="1" x14ac:dyDescent="0.3">
      <c r="A1183" t="s">
        <v>2526</v>
      </c>
      <c r="B1183" t="s">
        <v>2527</v>
      </c>
      <c r="C1183" t="str">
        <f>IFERROR(VLOOKUP(Table1[[#This Row],[Ticker]],[1]!Table1[[Symbol]:[Industry]],2,FALSE),"-")</f>
        <v>-</v>
      </c>
      <c r="D1183" t="s">
        <v>89</v>
      </c>
      <c r="E1183">
        <v>1933.38042</v>
      </c>
      <c r="F1183">
        <v>352.75</v>
      </c>
      <c r="G1183">
        <v>-38.412660116115497</v>
      </c>
      <c r="H1183">
        <v>1.17654971565496</v>
      </c>
      <c r="I1183">
        <v>-1.20347154572249</v>
      </c>
      <c r="J1183">
        <v>6.1633593122966497</v>
      </c>
      <c r="K1183">
        <v>336.54358906477</v>
      </c>
      <c r="L1183">
        <v>342.459889393129</v>
      </c>
      <c r="M1183">
        <v>67.4606069993132</v>
      </c>
      <c r="N1183">
        <v>1.5548299950214399</v>
      </c>
      <c r="O1183">
        <v>25.868178596739899</v>
      </c>
      <c r="P1183">
        <v>25.066477574897998</v>
      </c>
      <c r="Q1183">
        <v>7.8943281101662002E-2</v>
      </c>
    </row>
    <row r="1184" spans="1:17" hidden="1" x14ac:dyDescent="0.3">
      <c r="A1184" t="s">
        <v>2528</v>
      </c>
      <c r="B1184" t="s">
        <v>2529</v>
      </c>
      <c r="C1184" t="str">
        <f>IFERROR(VLOOKUP(Table1[[#This Row],[Ticker]],[1]!Table1[[Symbol]:[Industry]],2,FALSE),"-")</f>
        <v>-</v>
      </c>
      <c r="D1184" t="s">
        <v>206</v>
      </c>
      <c r="E1184">
        <v>1931.3136500000001</v>
      </c>
      <c r="F1184">
        <v>790.55</v>
      </c>
      <c r="G1184">
        <v>-24.170682770935901</v>
      </c>
      <c r="H1184">
        <v>-6.7424923431159698</v>
      </c>
      <c r="I1184">
        <v>20.3446434946752</v>
      </c>
      <c r="J1184">
        <v>-5.5589445813023</v>
      </c>
      <c r="K1184">
        <v>804.99080052970498</v>
      </c>
      <c r="L1184">
        <v>729.53953178741301</v>
      </c>
      <c r="M1184">
        <v>37.898262530243898</v>
      </c>
      <c r="N1184">
        <v>0.28559071339011999</v>
      </c>
      <c r="O1184">
        <v>15.7358800834861</v>
      </c>
      <c r="P1184">
        <v>44.260948905109402</v>
      </c>
      <c r="Q1184">
        <v>-1.9277642384976999E-2</v>
      </c>
    </row>
    <row r="1185" spans="1:17" hidden="1" x14ac:dyDescent="0.3">
      <c r="A1185" t="s">
        <v>2530</v>
      </c>
      <c r="B1185" t="s">
        <v>2531</v>
      </c>
      <c r="C1185" t="str">
        <f>IFERROR(VLOOKUP(Table1[[#This Row],[Ticker]],[1]!Table1[[Symbol]:[Industry]],2,FALSE),"-")</f>
        <v>-</v>
      </c>
      <c r="D1185" t="s">
        <v>258</v>
      </c>
      <c r="E1185">
        <v>1924.5934726749999</v>
      </c>
      <c r="F1185">
        <v>534.25</v>
      </c>
      <c r="G1185">
        <v>18.5647012505706</v>
      </c>
      <c r="H1185">
        <v>36.953788758517099</v>
      </c>
      <c r="I1185">
        <v>41.8616992806582</v>
      </c>
      <c r="J1185">
        <v>3.1881683925580502</v>
      </c>
      <c r="K1185">
        <v>453.45667945935799</v>
      </c>
      <c r="L1185">
        <v>391.61225465265102</v>
      </c>
      <c r="M1185">
        <v>69.4937482827563</v>
      </c>
      <c r="N1185">
        <v>0.61939298999450199</v>
      </c>
      <c r="O1185">
        <v>9.4992980814225501</v>
      </c>
      <c r="P1185">
        <v>75.5380318712009</v>
      </c>
      <c r="Q1185">
        <v>9.7016038759758005E-2</v>
      </c>
    </row>
    <row r="1186" spans="1:17" hidden="1" x14ac:dyDescent="0.3">
      <c r="A1186" t="s">
        <v>2532</v>
      </c>
      <c r="B1186" t="s">
        <v>2533</v>
      </c>
      <c r="C1186" t="str">
        <f>IFERROR(VLOOKUP(Table1[[#This Row],[Ticker]],[1]!Table1[[Symbol]:[Industry]],2,FALSE),"-")</f>
        <v>-</v>
      </c>
      <c r="D1186" t="s">
        <v>46</v>
      </c>
      <c r="E1186">
        <v>1922.637389</v>
      </c>
      <c r="F1186">
        <v>152.15</v>
      </c>
      <c r="G1186">
        <v>216.854132099829</v>
      </c>
      <c r="H1186">
        <v>-20.150359454004601</v>
      </c>
      <c r="I1186">
        <v>79.414160138208501</v>
      </c>
      <c r="J1186">
        <v>-10.2668698979232</v>
      </c>
      <c r="K1186">
        <v>164.04647297373799</v>
      </c>
      <c r="L1186">
        <v>121.796237307062</v>
      </c>
      <c r="M1186">
        <v>18.1084714981574</v>
      </c>
      <c r="N1186">
        <v>0.86543549444083001</v>
      </c>
      <c r="O1186">
        <v>34.078212290502698</v>
      </c>
      <c r="P1186">
        <v>250.778097982708</v>
      </c>
      <c r="Q1186">
        <v>0.18701693416128401</v>
      </c>
    </row>
    <row r="1187" spans="1:17" hidden="1" x14ac:dyDescent="0.3">
      <c r="A1187" t="s">
        <v>2534</v>
      </c>
      <c r="B1187" t="s">
        <v>2535</v>
      </c>
      <c r="C1187" t="str">
        <f>IFERROR(VLOOKUP(Table1[[#This Row],[Ticker]],[1]!Table1[[Symbol]:[Industry]],2,FALSE),"-")</f>
        <v>-</v>
      </c>
      <c r="D1187" t="s">
        <v>378</v>
      </c>
      <c r="E1187">
        <v>1921.04655067</v>
      </c>
      <c r="F1187">
        <v>480.1</v>
      </c>
      <c r="G1187">
        <v>0.528924455828924</v>
      </c>
      <c r="H1187">
        <v>14.1610346306335</v>
      </c>
      <c r="I1187">
        <v>34.3951686349738</v>
      </c>
      <c r="J1187">
        <v>-4.3695726006259701</v>
      </c>
      <c r="K1187">
        <v>436.44110050073499</v>
      </c>
      <c r="L1187">
        <v>382.51758720115799</v>
      </c>
      <c r="M1187">
        <v>46.451774152919803</v>
      </c>
      <c r="N1187">
        <v>0.62093359851111396</v>
      </c>
      <c r="O1187">
        <v>9.9562591126848492</v>
      </c>
      <c r="P1187">
        <v>71.219686162624797</v>
      </c>
      <c r="Q1187">
        <v>-7.3221767796763995E-2</v>
      </c>
    </row>
    <row r="1188" spans="1:17" hidden="1" x14ac:dyDescent="0.3">
      <c r="A1188" t="s">
        <v>2536</v>
      </c>
      <c r="B1188" t="s">
        <v>2537</v>
      </c>
      <c r="C1188" t="str">
        <f>IFERROR(VLOOKUP(Table1[[#This Row],[Ticker]],[1]!Table1[[Symbol]:[Industry]],2,FALSE),"-")</f>
        <v>-</v>
      </c>
      <c r="D1188" t="s">
        <v>269</v>
      </c>
      <c r="E1188">
        <v>1920.6315</v>
      </c>
      <c r="F1188">
        <v>4086.45</v>
      </c>
      <c r="G1188">
        <v>50.900622988762002</v>
      </c>
      <c r="H1188">
        <v>-1.3522416576248</v>
      </c>
      <c r="I1188">
        <v>17.279084356375002</v>
      </c>
      <c r="J1188">
        <v>3.3732699872497198</v>
      </c>
      <c r="K1188">
        <v>3816.84184246019</v>
      </c>
      <c r="L1188">
        <v>3267.2133828718902</v>
      </c>
      <c r="M1188">
        <v>69.595815867103695</v>
      </c>
      <c r="N1188">
        <v>0.532154977862766</v>
      </c>
      <c r="O1188">
        <v>2.75300077084021</v>
      </c>
      <c r="P1188">
        <v>85.832196452933104</v>
      </c>
      <c r="Q1188">
        <v>0.20280240789627599</v>
      </c>
    </row>
    <row r="1189" spans="1:17" hidden="1" x14ac:dyDescent="0.3">
      <c r="A1189" t="s">
        <v>2538</v>
      </c>
      <c r="B1189" t="s">
        <v>2539</v>
      </c>
      <c r="C1189" t="str">
        <f>IFERROR(VLOOKUP(Table1[[#This Row],[Ticker]],[1]!Table1[[Symbol]:[Industry]],2,FALSE),"-")</f>
        <v>-</v>
      </c>
      <c r="D1189" t="s">
        <v>258</v>
      </c>
      <c r="E1189">
        <v>1909.4450472450001</v>
      </c>
      <c r="F1189">
        <v>624.35</v>
      </c>
      <c r="G1189">
        <v>-60.408097030782997</v>
      </c>
      <c r="H1189">
        <v>-13.0773946842199</v>
      </c>
      <c r="I1189">
        <v>-26.354023869370302</v>
      </c>
      <c r="J1189">
        <v>2.0777013245922702</v>
      </c>
      <c r="K1189">
        <v>651.604754710566</v>
      </c>
      <c r="L1189">
        <v>755.33609368737598</v>
      </c>
      <c r="M1189">
        <v>58.050346010253499</v>
      </c>
      <c r="N1189">
        <v>1.6843443005685601</v>
      </c>
      <c r="O1189">
        <v>84.191559221590396</v>
      </c>
      <c r="P1189">
        <v>8.9330890691791094</v>
      </c>
    </row>
    <row r="1190" spans="1:17" hidden="1" x14ac:dyDescent="0.3">
      <c r="A1190" t="s">
        <v>2540</v>
      </c>
      <c r="B1190" t="s">
        <v>2541</v>
      </c>
      <c r="C1190" t="str">
        <f>IFERROR(VLOOKUP(Table1[[#This Row],[Ticker]],[1]!Table1[[Symbol]:[Industry]],2,FALSE),"-")</f>
        <v>-</v>
      </c>
      <c r="D1190" t="s">
        <v>127</v>
      </c>
      <c r="E1190">
        <v>1907.3280411999999</v>
      </c>
      <c r="F1190">
        <v>278.64999999999998</v>
      </c>
      <c r="G1190">
        <v>-17.2613517302321</v>
      </c>
      <c r="H1190">
        <v>8.5447432669982994</v>
      </c>
      <c r="I1190">
        <v>-14.6468527812406</v>
      </c>
      <c r="J1190">
        <v>-5.5590677561588704</v>
      </c>
      <c r="K1190">
        <v>269.62673904351402</v>
      </c>
      <c r="L1190">
        <v>270.65866897548801</v>
      </c>
      <c r="M1190">
        <v>47.646670586940097</v>
      </c>
      <c r="N1190">
        <v>1.3057883168889499</v>
      </c>
      <c r="O1190">
        <v>43.764579221245299</v>
      </c>
      <c r="P1190">
        <v>24.591996422982302</v>
      </c>
      <c r="Q1190">
        <v>0.128133902823899</v>
      </c>
    </row>
    <row r="1191" spans="1:17" hidden="1" x14ac:dyDescent="0.3">
      <c r="A1191" t="s">
        <v>2542</v>
      </c>
      <c r="B1191" t="s">
        <v>2543</v>
      </c>
      <c r="C1191" t="str">
        <f>IFERROR(VLOOKUP(Table1[[#This Row],[Ticker]],[1]!Table1[[Symbol]:[Industry]],2,FALSE),"-")</f>
        <v>-</v>
      </c>
      <c r="D1191" t="s">
        <v>1678</v>
      </c>
      <c r="E1191">
        <v>1906.0882018</v>
      </c>
      <c r="F1191">
        <v>62.46</v>
      </c>
      <c r="G1191">
        <v>-5.7767307292397199</v>
      </c>
      <c r="H1191">
        <v>-0.980680321337562</v>
      </c>
      <c r="I1191">
        <v>-5.1001541767240202</v>
      </c>
      <c r="J1191">
        <v>-2.2987009000371402E-3</v>
      </c>
      <c r="K1191">
        <v>62.1434633597665</v>
      </c>
      <c r="L1191">
        <v>59.575641846509903</v>
      </c>
      <c r="M1191">
        <v>59.453032016997597</v>
      </c>
      <c r="N1191">
        <v>1.0673283260658599</v>
      </c>
      <c r="O1191">
        <v>5.5235350624399402</v>
      </c>
      <c r="P1191">
        <v>26.181818181818102</v>
      </c>
      <c r="Q1191">
        <v>-2.8326200589973E-2</v>
      </c>
    </row>
    <row r="1192" spans="1:17" hidden="1" x14ac:dyDescent="0.3">
      <c r="A1192" t="s">
        <v>2544</v>
      </c>
      <c r="B1192" t="s">
        <v>2545</v>
      </c>
      <c r="C1192" t="str">
        <f>IFERROR(VLOOKUP(Table1[[#This Row],[Ticker]],[1]!Table1[[Symbol]:[Industry]],2,FALSE),"-")</f>
        <v>-</v>
      </c>
      <c r="D1192" t="s">
        <v>1678</v>
      </c>
      <c r="E1192">
        <v>1905.052968</v>
      </c>
      <c r="F1192">
        <v>62.52</v>
      </c>
      <c r="G1192">
        <v>-5.4243859011616697</v>
      </c>
      <c r="H1192">
        <v>-1.46177970873055</v>
      </c>
      <c r="I1192">
        <v>-4.7687078599912196</v>
      </c>
      <c r="J1192">
        <v>-0.64802919226585598</v>
      </c>
      <c r="K1192">
        <v>62.1216180875738</v>
      </c>
      <c r="L1192">
        <v>59.5494517212421</v>
      </c>
      <c r="M1192">
        <v>55.931821315525497</v>
      </c>
      <c r="N1192">
        <v>1.2823655810861401</v>
      </c>
      <c r="O1192">
        <v>6.6058861164427496</v>
      </c>
      <c r="P1192">
        <v>27.047348099979601</v>
      </c>
      <c r="Q1192">
        <v>-2.9924776916618E-2</v>
      </c>
    </row>
    <row r="1193" spans="1:17" hidden="1" x14ac:dyDescent="0.3">
      <c r="A1193" t="s">
        <v>2546</v>
      </c>
      <c r="B1193" t="s">
        <v>2547</v>
      </c>
      <c r="C1193" t="str">
        <f>IFERROR(VLOOKUP(Table1[[#This Row],[Ticker]],[1]!Table1[[Symbol]:[Industry]],2,FALSE),"-")</f>
        <v>-</v>
      </c>
      <c r="D1193" t="s">
        <v>748</v>
      </c>
      <c r="E1193">
        <v>1901.11000107</v>
      </c>
      <c r="F1193">
        <v>803.56</v>
      </c>
      <c r="G1193">
        <v>39.153828552793399</v>
      </c>
      <c r="H1193">
        <v>-0.54273408287801295</v>
      </c>
      <c r="I1193">
        <v>13.8047442597409</v>
      </c>
      <c r="J1193">
        <v>-1.9621376563880499</v>
      </c>
      <c r="K1193">
        <v>780.73982486643695</v>
      </c>
      <c r="L1193">
        <v>686.63001880720697</v>
      </c>
      <c r="M1193">
        <v>43.078312623575101</v>
      </c>
      <c r="N1193">
        <v>0.83039890309950803</v>
      </c>
      <c r="O1193">
        <v>3.2530240430086201</v>
      </c>
      <c r="P1193">
        <v>81.165595761469902</v>
      </c>
      <c r="Q1193">
        <v>-3.6227040049000002E-5</v>
      </c>
    </row>
    <row r="1194" spans="1:17" hidden="1" x14ac:dyDescent="0.3">
      <c r="A1194" t="s">
        <v>2548</v>
      </c>
      <c r="B1194" t="s">
        <v>2549</v>
      </c>
      <c r="C1194" t="str">
        <f>IFERROR(VLOOKUP(Table1[[#This Row],[Ticker]],[1]!Table1[[Symbol]:[Industry]],2,FALSE),"-")</f>
        <v>-</v>
      </c>
      <c r="D1194" t="s">
        <v>1936</v>
      </c>
      <c r="E1194">
        <v>1900.06302700999</v>
      </c>
      <c r="F1194">
        <v>168.95</v>
      </c>
      <c r="G1194">
        <v>-28.789477611577102</v>
      </c>
      <c r="H1194">
        <v>9.5428745273948401E-2</v>
      </c>
      <c r="I1194">
        <v>-13.964668499680799</v>
      </c>
      <c r="J1194">
        <v>0.355728604193291</v>
      </c>
      <c r="K1194">
        <v>166.87228181819901</v>
      </c>
      <c r="L1194">
        <v>169.717333635687</v>
      </c>
      <c r="M1194">
        <v>60.303534525640998</v>
      </c>
      <c r="N1194">
        <v>0.57947552761879195</v>
      </c>
      <c r="O1194">
        <v>28.913879846108301</v>
      </c>
      <c r="P1194">
        <v>14.001349527665299</v>
      </c>
      <c r="Q1194">
        <v>-5.055362931896E-2</v>
      </c>
    </row>
    <row r="1195" spans="1:17" hidden="1" x14ac:dyDescent="0.3">
      <c r="A1195" t="s">
        <v>2550</v>
      </c>
      <c r="B1195" t="s">
        <v>2551</v>
      </c>
      <c r="C1195" t="str">
        <f>IFERROR(VLOOKUP(Table1[[#This Row],[Ticker]],[1]!Table1[[Symbol]:[Industry]],2,FALSE),"-")</f>
        <v>-</v>
      </c>
      <c r="D1195" t="s">
        <v>378</v>
      </c>
      <c r="E1195">
        <v>1899.05104368</v>
      </c>
      <c r="F1195">
        <v>216.72</v>
      </c>
      <c r="G1195">
        <v>-55.136867687106403</v>
      </c>
      <c r="H1195">
        <v>-7.2176422748216602</v>
      </c>
      <c r="I1195">
        <v>-30.3477968990106</v>
      </c>
      <c r="J1195">
        <v>-3.3499862314355799</v>
      </c>
      <c r="K1195">
        <v>223.354033155699</v>
      </c>
      <c r="L1195">
        <v>243.123112965687</v>
      </c>
      <c r="M1195">
        <v>38.194000732489897</v>
      </c>
      <c r="N1195">
        <v>0.54542296346130403</v>
      </c>
      <c r="O1195">
        <v>60.737356958287101</v>
      </c>
      <c r="P1195">
        <v>4.3629008956948798</v>
      </c>
      <c r="Q1195">
        <v>0.14431633049303799</v>
      </c>
    </row>
    <row r="1196" spans="1:17" hidden="1" x14ac:dyDescent="0.3">
      <c r="A1196" t="s">
        <v>2552</v>
      </c>
      <c r="B1196" t="s">
        <v>2553</v>
      </c>
      <c r="C1196" t="str">
        <f>IFERROR(VLOOKUP(Table1[[#This Row],[Ticker]],[1]!Table1[[Symbol]:[Industry]],2,FALSE),"-")</f>
        <v>-</v>
      </c>
      <c r="D1196" t="s">
        <v>78</v>
      </c>
      <c r="E1196">
        <v>1892.93571159</v>
      </c>
      <c r="F1196">
        <v>33.770000000000003</v>
      </c>
      <c r="G1196">
        <v>-19.268377564161199</v>
      </c>
      <c r="H1196">
        <v>-9.9864338443102696</v>
      </c>
      <c r="I1196">
        <v>-19.181627544406101</v>
      </c>
      <c r="J1196">
        <v>-3.0711487827625699</v>
      </c>
      <c r="K1196">
        <v>36.741161025508397</v>
      </c>
      <c r="L1196">
        <v>36.789525441992097</v>
      </c>
      <c r="M1196">
        <v>41.1882949889225</v>
      </c>
      <c r="N1196">
        <v>0.37413696777238997</v>
      </c>
      <c r="O1196">
        <v>43.9147172046194</v>
      </c>
      <c r="P1196">
        <v>17.2569444444444</v>
      </c>
    </row>
    <row r="1197" spans="1:17" hidden="1" x14ac:dyDescent="0.3">
      <c r="A1197" t="s">
        <v>2554</v>
      </c>
      <c r="B1197" t="s">
        <v>2555</v>
      </c>
      <c r="C1197" t="str">
        <f>IFERROR(VLOOKUP(Table1[[#This Row],[Ticker]],[1]!Table1[[Symbol]:[Industry]],2,FALSE),"-")</f>
        <v>-</v>
      </c>
      <c r="D1197" t="s">
        <v>54</v>
      </c>
      <c r="E1197">
        <v>1876.8479278</v>
      </c>
      <c r="F1197">
        <v>898</v>
      </c>
      <c r="G1197">
        <v>123.57035990451</v>
      </c>
      <c r="H1197">
        <v>1.6203276787324901</v>
      </c>
      <c r="I1197">
        <v>56.809758325541502</v>
      </c>
      <c r="J1197">
        <v>-0.80544983679863502</v>
      </c>
      <c r="K1197">
        <v>802.02999254768895</v>
      </c>
      <c r="L1197">
        <v>624.10197989817698</v>
      </c>
      <c r="M1197">
        <v>61.664388825735102</v>
      </c>
      <c r="N1197">
        <v>0.80635566142729798</v>
      </c>
      <c r="O1197">
        <v>6.0244988864142499</v>
      </c>
      <c r="P1197">
        <v>188.189987163029</v>
      </c>
      <c r="Q1197">
        <v>8.8579817693868995E-2</v>
      </c>
    </row>
    <row r="1198" spans="1:17" hidden="1" x14ac:dyDescent="0.3">
      <c r="A1198" t="s">
        <v>2556</v>
      </c>
      <c r="B1198" t="s">
        <v>2557</v>
      </c>
      <c r="C1198" t="str">
        <f>IFERROR(VLOOKUP(Table1[[#This Row],[Ticker]],[1]!Table1[[Symbol]:[Industry]],2,FALSE),"-")</f>
        <v>-</v>
      </c>
      <c r="D1198" t="s">
        <v>258</v>
      </c>
      <c r="E1198">
        <v>1869.0643817099999</v>
      </c>
      <c r="F1198">
        <v>432.45</v>
      </c>
      <c r="G1198">
        <v>132.97625566001699</v>
      </c>
      <c r="H1198">
        <v>1.0771103734121099</v>
      </c>
      <c r="I1198">
        <v>34.277718196041398</v>
      </c>
      <c r="J1198">
        <v>-3.0718453278986999</v>
      </c>
      <c r="K1198">
        <v>433.52815031264902</v>
      </c>
      <c r="L1198">
        <v>360.58507035622699</v>
      </c>
      <c r="M1198">
        <v>37.650430394298503</v>
      </c>
      <c r="N1198">
        <v>0.84433463631243899</v>
      </c>
      <c r="O1198">
        <v>15.631864955486099</v>
      </c>
      <c r="P1198">
        <v>180.62946138870799</v>
      </c>
      <c r="Q1198">
        <v>0.252314639082523</v>
      </c>
    </row>
    <row r="1199" spans="1:17" hidden="1" x14ac:dyDescent="0.3">
      <c r="A1199" t="s">
        <v>2558</v>
      </c>
      <c r="B1199" t="s">
        <v>2559</v>
      </c>
      <c r="C1199" t="str">
        <f>IFERROR(VLOOKUP(Table1[[#This Row],[Ticker]],[1]!Table1[[Symbol]:[Industry]],2,FALSE),"-")</f>
        <v>-</v>
      </c>
      <c r="D1199" t="s">
        <v>57</v>
      </c>
      <c r="E1199">
        <v>1865.78095024</v>
      </c>
      <c r="F1199">
        <v>19.16</v>
      </c>
      <c r="G1199">
        <v>-6.8622839602455397</v>
      </c>
      <c r="H1199">
        <v>-9.9204029770424107</v>
      </c>
      <c r="I1199">
        <v>-1.29422963805416</v>
      </c>
      <c r="J1199">
        <v>-0.58768498469580699</v>
      </c>
      <c r="K1199">
        <v>19.348474593510399</v>
      </c>
      <c r="L1199">
        <v>18.524657114063501</v>
      </c>
      <c r="M1199">
        <v>53.961528308006898</v>
      </c>
      <c r="N1199">
        <v>0.53701133239296195</v>
      </c>
      <c r="O1199">
        <v>46.398747390396601</v>
      </c>
      <c r="P1199">
        <v>36.857142857142797</v>
      </c>
      <c r="Q1199">
        <v>2.9731343959379999E-2</v>
      </c>
    </row>
    <row r="1200" spans="1:17" hidden="1" x14ac:dyDescent="0.3">
      <c r="A1200" t="s">
        <v>2560</v>
      </c>
      <c r="B1200" t="s">
        <v>2561</v>
      </c>
      <c r="C1200" t="str">
        <f>IFERROR(VLOOKUP(Table1[[#This Row],[Ticker]],[1]!Table1[[Symbol]:[Industry]],2,FALSE),"-")</f>
        <v>-</v>
      </c>
      <c r="D1200" t="s">
        <v>206</v>
      </c>
      <c r="E1200">
        <v>1859.9769100000001</v>
      </c>
      <c r="F1200">
        <v>433.25</v>
      </c>
      <c r="G1200">
        <v>-42.285818527272802</v>
      </c>
      <c r="H1200">
        <v>-2.0226777591479199</v>
      </c>
      <c r="I1200">
        <v>-4.7580828836910802</v>
      </c>
      <c r="J1200">
        <v>-3.5015017962343098</v>
      </c>
      <c r="K1200">
        <v>423.975247977908</v>
      </c>
      <c r="L1200">
        <v>421.56464329794102</v>
      </c>
      <c r="M1200">
        <v>48.592163864959602</v>
      </c>
      <c r="N1200">
        <v>0.74461796102433897</v>
      </c>
      <c r="O1200">
        <v>22.123485285631801</v>
      </c>
      <c r="P1200">
        <v>21.290593505039102</v>
      </c>
      <c r="Q1200">
        <v>-8.2351249834950006E-3</v>
      </c>
    </row>
    <row r="1201" spans="1:17" hidden="1" x14ac:dyDescent="0.3">
      <c r="A1201" t="s">
        <v>2562</v>
      </c>
      <c r="B1201" t="s">
        <v>2563</v>
      </c>
      <c r="C1201" t="str">
        <f>IFERROR(VLOOKUP(Table1[[#This Row],[Ticker]],[1]!Table1[[Symbol]:[Industry]],2,FALSE),"-")</f>
        <v>-</v>
      </c>
      <c r="D1201" t="s">
        <v>190</v>
      </c>
      <c r="E1201">
        <v>1858.77157779</v>
      </c>
      <c r="F1201">
        <v>452.7</v>
      </c>
      <c r="G1201">
        <v>-31.309772396481399</v>
      </c>
      <c r="H1201">
        <v>-1.4350324312015299</v>
      </c>
      <c r="I1201">
        <v>-17.707752009830799</v>
      </c>
      <c r="J1201">
        <v>6.8238546294209597</v>
      </c>
      <c r="K1201">
        <v>443.26357469375898</v>
      </c>
      <c r="L1201">
        <v>484.703428416387</v>
      </c>
      <c r="M1201">
        <v>66.621820977756997</v>
      </c>
      <c r="N1201">
        <v>1.8599241809029501</v>
      </c>
      <c r="O1201">
        <v>41.5948751932847</v>
      </c>
      <c r="P1201">
        <v>12.0544554455445</v>
      </c>
    </row>
    <row r="1202" spans="1:17" hidden="1" x14ac:dyDescent="0.3">
      <c r="A1202" t="s">
        <v>2564</v>
      </c>
      <c r="B1202" t="s">
        <v>2565</v>
      </c>
      <c r="C1202" t="str">
        <f>IFERROR(VLOOKUP(Table1[[#This Row],[Ticker]],[1]!Table1[[Symbol]:[Industry]],2,FALSE),"-")</f>
        <v>-</v>
      </c>
      <c r="D1202" t="s">
        <v>488</v>
      </c>
      <c r="E1202">
        <v>1854.427585896</v>
      </c>
      <c r="F1202">
        <v>302.76</v>
      </c>
      <c r="G1202">
        <v>105.45762169502299</v>
      </c>
      <c r="H1202">
        <v>106.20569729084799</v>
      </c>
      <c r="I1202">
        <v>110.182529486191</v>
      </c>
      <c r="J1202">
        <v>16.136510023413798</v>
      </c>
      <c r="K1202">
        <v>194.793341102505</v>
      </c>
      <c r="L1202">
        <v>159.55979028290699</v>
      </c>
      <c r="M1202">
        <v>89.986955738196301</v>
      </c>
      <c r="N1202">
        <v>1.43920279876308</v>
      </c>
      <c r="O1202">
        <v>2.19315629541549</v>
      </c>
      <c r="P1202">
        <v>169.479305740987</v>
      </c>
      <c r="Q1202">
        <v>-2.6281670064300002E-4</v>
      </c>
    </row>
    <row r="1203" spans="1:17" hidden="1" x14ac:dyDescent="0.3">
      <c r="A1203" t="s">
        <v>2566</v>
      </c>
      <c r="B1203" t="s">
        <v>2567</v>
      </c>
      <c r="C1203" t="str">
        <f>IFERROR(VLOOKUP(Table1[[#This Row],[Ticker]],[1]!Table1[[Symbol]:[Industry]],2,FALSE),"-")</f>
        <v>-</v>
      </c>
      <c r="D1203" t="s">
        <v>531</v>
      </c>
      <c r="E1203">
        <v>1851.8911798950001</v>
      </c>
      <c r="F1203">
        <v>920.35</v>
      </c>
      <c r="G1203">
        <v>40.348687826588304</v>
      </c>
      <c r="H1203">
        <v>-2.59960205511788</v>
      </c>
      <c r="I1203">
        <v>20.894333904881101</v>
      </c>
      <c r="J1203">
        <v>0.15345790557583899</v>
      </c>
      <c r="K1203">
        <v>887.02661983701398</v>
      </c>
      <c r="L1203">
        <v>760.83555240906105</v>
      </c>
      <c r="M1203">
        <v>68.860059635676095</v>
      </c>
      <c r="N1203">
        <v>1.4797066798317799</v>
      </c>
      <c r="O1203">
        <v>8.5456619764220108</v>
      </c>
      <c r="P1203">
        <v>130.08750000000001</v>
      </c>
      <c r="Q1203">
        <v>0.193646510053224</v>
      </c>
    </row>
    <row r="1204" spans="1:17" hidden="1" x14ac:dyDescent="0.3">
      <c r="A1204" t="s">
        <v>2568</v>
      </c>
      <c r="B1204" t="s">
        <v>2569</v>
      </c>
      <c r="C1204" t="str">
        <f>IFERROR(VLOOKUP(Table1[[#This Row],[Ticker]],[1]!Table1[[Symbol]:[Industry]],2,FALSE),"-")</f>
        <v>-</v>
      </c>
      <c r="D1204" t="s">
        <v>258</v>
      </c>
      <c r="E1204">
        <v>1851.04</v>
      </c>
      <c r="F1204">
        <v>578.45000000000005</v>
      </c>
      <c r="G1204">
        <v>56.095090450708902</v>
      </c>
      <c r="H1204">
        <v>-13.6652041076703</v>
      </c>
      <c r="I1204">
        <v>10.8219565746945</v>
      </c>
      <c r="J1204">
        <v>-6.3314147058891397</v>
      </c>
      <c r="K1204">
        <v>585.34964051362795</v>
      </c>
      <c r="L1204">
        <v>499.57420790698001</v>
      </c>
      <c r="M1204">
        <v>43.2867843228669</v>
      </c>
      <c r="N1204">
        <v>0.58841649308788302</v>
      </c>
      <c r="O1204">
        <v>13.406517417235699</v>
      </c>
      <c r="P1204">
        <v>102.32598810773</v>
      </c>
      <c r="Q1204">
        <v>0.15507184782230701</v>
      </c>
    </row>
    <row r="1205" spans="1:17" hidden="1" x14ac:dyDescent="0.3">
      <c r="A1205" t="s">
        <v>2570</v>
      </c>
      <c r="B1205" t="s">
        <v>2571</v>
      </c>
      <c r="C1205" t="str">
        <f>IFERROR(VLOOKUP(Table1[[#This Row],[Ticker]],[1]!Table1[[Symbol]:[Industry]],2,FALSE),"-")</f>
        <v>-</v>
      </c>
      <c r="D1205" t="s">
        <v>2572</v>
      </c>
      <c r="E1205">
        <v>1848.7902736000001</v>
      </c>
      <c r="F1205">
        <v>666.2</v>
      </c>
      <c r="G1205">
        <v>-5.7612177986753101</v>
      </c>
      <c r="H1205">
        <v>-7.05309996375399</v>
      </c>
      <c r="I1205">
        <v>12.028517000578001</v>
      </c>
      <c r="J1205">
        <v>-7.1667556992175196</v>
      </c>
      <c r="K1205">
        <v>662.67284353769605</v>
      </c>
      <c r="L1205">
        <v>593.47880433904299</v>
      </c>
      <c r="M1205">
        <v>47.7423048810547</v>
      </c>
      <c r="N1205">
        <v>0.12824432327407601</v>
      </c>
      <c r="O1205">
        <v>26.7487241068748</v>
      </c>
      <c r="P1205">
        <v>41.744680851063798</v>
      </c>
      <c r="Q1205">
        <v>0.110385152680918</v>
      </c>
    </row>
    <row r="1206" spans="1:17" hidden="1" x14ac:dyDescent="0.3">
      <c r="A1206" t="s">
        <v>2573</v>
      </c>
      <c r="B1206" t="s">
        <v>2574</v>
      </c>
      <c r="C1206" t="str">
        <f>IFERROR(VLOOKUP(Table1[[#This Row],[Ticker]],[1]!Table1[[Symbol]:[Industry]],2,FALSE),"-")</f>
        <v>-</v>
      </c>
      <c r="D1206" t="s">
        <v>378</v>
      </c>
      <c r="E1206">
        <v>1846.814207184</v>
      </c>
      <c r="F1206">
        <v>90.69</v>
      </c>
      <c r="G1206">
        <v>0.74471855642185103</v>
      </c>
      <c r="H1206">
        <v>2.8871559820767398</v>
      </c>
      <c r="I1206">
        <v>5.2681087110636602</v>
      </c>
      <c r="J1206">
        <v>2.4041870465625501</v>
      </c>
      <c r="K1206">
        <v>86.837235848439803</v>
      </c>
      <c r="L1206">
        <v>81.177998175278304</v>
      </c>
      <c r="M1206">
        <v>53.058644708365101</v>
      </c>
      <c r="N1206">
        <v>0.87506884259192597</v>
      </c>
      <c r="O1206">
        <v>18.535670967030502</v>
      </c>
      <c r="P1206">
        <v>42.594339622641499</v>
      </c>
      <c r="Q1206">
        <v>5.4994495456281003E-2</v>
      </c>
    </row>
    <row r="1207" spans="1:17" hidden="1" x14ac:dyDescent="0.3">
      <c r="A1207" t="s">
        <v>2575</v>
      </c>
      <c r="B1207" t="s">
        <v>2576</v>
      </c>
      <c r="C1207" t="str">
        <f>IFERROR(VLOOKUP(Table1[[#This Row],[Ticker]],[1]!Table1[[Symbol]:[Industry]],2,FALSE),"-")</f>
        <v>-</v>
      </c>
      <c r="D1207" t="s">
        <v>276</v>
      </c>
      <c r="E1207">
        <v>1846.63042745999</v>
      </c>
      <c r="F1207">
        <v>55.38</v>
      </c>
      <c r="G1207">
        <v>21.783311429982898</v>
      </c>
      <c r="H1207">
        <v>-12.5948368311495</v>
      </c>
      <c r="I1207">
        <v>-25.973634211719698</v>
      </c>
      <c r="J1207">
        <v>-4.8277040885152402</v>
      </c>
      <c r="K1207">
        <v>60.462844256104397</v>
      </c>
      <c r="L1207">
        <v>59.759862688093499</v>
      </c>
      <c r="M1207">
        <v>19.1405894834379</v>
      </c>
      <c r="N1207">
        <v>0.79380901814407601</v>
      </c>
      <c r="O1207">
        <v>73.167208378475905</v>
      </c>
      <c r="P1207">
        <v>54.1544885177452</v>
      </c>
      <c r="Q1207">
        <v>-2.1096892354790001E-3</v>
      </c>
    </row>
    <row r="1208" spans="1:17" hidden="1" x14ac:dyDescent="0.3">
      <c r="A1208" t="s">
        <v>2577</v>
      </c>
      <c r="B1208" t="s">
        <v>2578</v>
      </c>
      <c r="C1208" t="str">
        <f>IFERROR(VLOOKUP(Table1[[#This Row],[Ticker]],[1]!Table1[[Symbol]:[Industry]],2,FALSE),"-")</f>
        <v>-</v>
      </c>
      <c r="D1208" t="s">
        <v>412</v>
      </c>
      <c r="E1208">
        <v>1846.0351000000001</v>
      </c>
      <c r="F1208">
        <v>3094</v>
      </c>
      <c r="G1208">
        <v>152.405497388707</v>
      </c>
      <c r="H1208">
        <v>-16.725680909205799</v>
      </c>
      <c r="I1208">
        <v>91.918629315473396</v>
      </c>
      <c r="J1208">
        <v>-6.7816938127471902</v>
      </c>
      <c r="K1208">
        <v>3280.9624699262199</v>
      </c>
      <c r="L1208">
        <v>2448.7661887965</v>
      </c>
      <c r="M1208">
        <v>19.9561385604154</v>
      </c>
      <c r="N1208">
        <v>0.61012353670377395</v>
      </c>
      <c r="O1208">
        <v>32.037815126050397</v>
      </c>
      <c r="P1208">
        <v>255.63218390804599</v>
      </c>
      <c r="Q1208">
        <v>0.119045279203275</v>
      </c>
    </row>
    <row r="1209" spans="1:17" x14ac:dyDescent="0.3">
      <c r="A1209" t="s">
        <v>2579</v>
      </c>
      <c r="B1209" t="s">
        <v>2580</v>
      </c>
      <c r="C1209" t="str">
        <f>IFERROR(VLOOKUP(Table1[[#This Row],[Ticker]],[1]!Table1[[Symbol]:[Industry]],2,FALSE),"-")</f>
        <v>-</v>
      </c>
      <c r="D1209" t="s">
        <v>124</v>
      </c>
      <c r="E1209">
        <v>1836.0375387199999</v>
      </c>
      <c r="F1209">
        <v>7.48</v>
      </c>
      <c r="G1209">
        <v>-63.3281013416902</v>
      </c>
      <c r="H1209">
        <v>-22.975029509929701</v>
      </c>
      <c r="I1209">
        <v>-70.926739064111899</v>
      </c>
      <c r="J1209">
        <v>-0.96957260062597805</v>
      </c>
      <c r="K1209">
        <v>9.9673043832262795</v>
      </c>
      <c r="L1209">
        <v>13.9839753513027</v>
      </c>
      <c r="M1209">
        <v>9.1756697177179092</v>
      </c>
      <c r="N1209">
        <v>5.9992223491599501E-2</v>
      </c>
      <c r="O1209">
        <v>262.96791443850202</v>
      </c>
      <c r="P1209">
        <v>11.4754098360655</v>
      </c>
      <c r="Q1209">
        <v>6.7464555084929996E-3</v>
      </c>
    </row>
    <row r="1210" spans="1:17" hidden="1" x14ac:dyDescent="0.3">
      <c r="A1210" t="s">
        <v>2581</v>
      </c>
      <c r="B1210" t="s">
        <v>2582</v>
      </c>
      <c r="C1210" t="str">
        <f>IFERROR(VLOOKUP(Table1[[#This Row],[Ticker]],[1]!Table1[[Symbol]:[Industry]],2,FALSE),"-")</f>
        <v>-</v>
      </c>
      <c r="D1210" t="s">
        <v>21</v>
      </c>
      <c r="E1210">
        <v>1833.55117425</v>
      </c>
      <c r="F1210">
        <v>1442.25</v>
      </c>
      <c r="G1210">
        <v>80.6647610198265</v>
      </c>
      <c r="H1210">
        <v>8.1414720848326496</v>
      </c>
      <c r="I1210">
        <v>70.619951454671494</v>
      </c>
      <c r="J1210">
        <v>-4.6704589612556902</v>
      </c>
      <c r="K1210">
        <v>1399.7831443320199</v>
      </c>
      <c r="L1210">
        <v>1100.9623261578499</v>
      </c>
      <c r="M1210">
        <v>31.520792289229799</v>
      </c>
      <c r="N1210">
        <v>0.73603094217350595</v>
      </c>
      <c r="O1210">
        <v>20.4298838620211</v>
      </c>
      <c r="P1210">
        <v>143.232987604351</v>
      </c>
      <c r="Q1210">
        <v>0.177139625496822</v>
      </c>
    </row>
    <row r="1211" spans="1:17" hidden="1" x14ac:dyDescent="0.3">
      <c r="A1211" t="s">
        <v>2583</v>
      </c>
      <c r="B1211" t="s">
        <v>2584</v>
      </c>
      <c r="C1211" t="str">
        <f>IFERROR(VLOOKUP(Table1[[#This Row],[Ticker]],[1]!Table1[[Symbol]:[Industry]],2,FALSE),"-")</f>
        <v>-</v>
      </c>
      <c r="D1211" t="s">
        <v>258</v>
      </c>
      <c r="E1211">
        <v>1832.93736692999</v>
      </c>
      <c r="F1211">
        <v>1347.9</v>
      </c>
      <c r="G1211">
        <v>-2.2745003841646501</v>
      </c>
      <c r="H1211">
        <v>-4.0243327032060101</v>
      </c>
      <c r="I1211">
        <v>-19.644274453280701</v>
      </c>
      <c r="J1211">
        <v>0.33414906995690902</v>
      </c>
      <c r="K1211">
        <v>1348.5881471584701</v>
      </c>
      <c r="L1211">
        <v>1351.4807396328999</v>
      </c>
      <c r="M1211">
        <v>57.944864983314403</v>
      </c>
      <c r="N1211">
        <v>0.70378456496916397</v>
      </c>
      <c r="O1211">
        <v>31.315379479189801</v>
      </c>
      <c r="P1211">
        <v>31.888454011741601</v>
      </c>
      <c r="Q1211">
        <v>7.4875287624165995E-2</v>
      </c>
    </row>
    <row r="1212" spans="1:17" hidden="1" x14ac:dyDescent="0.3">
      <c r="A1212" t="s">
        <v>2585</v>
      </c>
      <c r="B1212" t="s">
        <v>2586</v>
      </c>
      <c r="C1212" t="str">
        <f>IFERROR(VLOOKUP(Table1[[#This Row],[Ticker]],[1]!Table1[[Symbol]:[Industry]],2,FALSE),"-")</f>
        <v>-</v>
      </c>
      <c r="D1212" t="s">
        <v>2587</v>
      </c>
      <c r="E1212">
        <v>1830.931515</v>
      </c>
      <c r="F1212">
        <v>1695.15</v>
      </c>
      <c r="G1212">
        <v>-17.230156951929398</v>
      </c>
      <c r="H1212">
        <v>33.7432707476069</v>
      </c>
      <c r="I1212">
        <v>3.6783668265015201</v>
      </c>
      <c r="J1212">
        <v>5.0170494729526096</v>
      </c>
      <c r="K1212">
        <v>1364.13399907691</v>
      </c>
      <c r="L1212">
        <v>1351.11256495918</v>
      </c>
      <c r="M1212">
        <v>86.363357908346003</v>
      </c>
      <c r="N1212">
        <v>1.36947781867567</v>
      </c>
      <c r="O1212">
        <v>4.7075480046013496</v>
      </c>
      <c r="P1212">
        <v>68.671641791044706</v>
      </c>
      <c r="Q1212">
        <v>0.25273973309724701</v>
      </c>
    </row>
    <row r="1213" spans="1:17" hidden="1" x14ac:dyDescent="0.3">
      <c r="A1213" t="s">
        <v>2588</v>
      </c>
      <c r="B1213" t="s">
        <v>2589</v>
      </c>
      <c r="C1213" t="str">
        <f>IFERROR(VLOOKUP(Table1[[#This Row],[Ticker]],[1]!Table1[[Symbol]:[Industry]],2,FALSE),"-")</f>
        <v>-</v>
      </c>
      <c r="D1213" t="s">
        <v>1923</v>
      </c>
      <c r="E1213">
        <v>1824.94011888</v>
      </c>
      <c r="F1213">
        <v>629.70000000000005</v>
      </c>
      <c r="G1213">
        <v>-12.152260472855399</v>
      </c>
      <c r="H1213">
        <v>-3.7040305516535899</v>
      </c>
      <c r="I1213">
        <v>-9.3973657052303992</v>
      </c>
      <c r="J1213">
        <v>-6.86190298410681</v>
      </c>
      <c r="K1213">
        <v>650.51153579924005</v>
      </c>
      <c r="L1213">
        <v>645.71007930346002</v>
      </c>
      <c r="M1213">
        <v>29.6381317289501</v>
      </c>
      <c r="N1213">
        <v>0.48238499010392699</v>
      </c>
      <c r="O1213">
        <v>45.307289185326297</v>
      </c>
      <c r="P1213">
        <v>21.096153846153801</v>
      </c>
      <c r="Q1213">
        <v>0.143572748417746</v>
      </c>
    </row>
    <row r="1214" spans="1:17" hidden="1" x14ac:dyDescent="0.3">
      <c r="A1214" t="s">
        <v>2590</v>
      </c>
      <c r="B1214" t="s">
        <v>2591</v>
      </c>
      <c r="C1214" t="str">
        <f>IFERROR(VLOOKUP(Table1[[#This Row],[Ticker]],[1]!Table1[[Symbol]:[Industry]],2,FALSE),"-")</f>
        <v>-</v>
      </c>
      <c r="D1214" t="s">
        <v>335</v>
      </c>
      <c r="E1214">
        <v>1822.4417960000001</v>
      </c>
      <c r="F1214">
        <v>1359.95</v>
      </c>
      <c r="G1214">
        <v>378.85201174834202</v>
      </c>
      <c r="H1214">
        <v>-12.586370619303899</v>
      </c>
      <c r="I1214">
        <v>162.630688230251</v>
      </c>
      <c r="J1214">
        <v>-0.90489651999645804</v>
      </c>
      <c r="K1214">
        <v>1313.1366557715201</v>
      </c>
      <c r="L1214">
        <v>910.62250144587995</v>
      </c>
      <c r="M1214">
        <v>43.663806656760599</v>
      </c>
      <c r="N1214">
        <v>0.88657641619385497</v>
      </c>
      <c r="O1214">
        <v>19.114673333578398</v>
      </c>
      <c r="P1214">
        <v>448.14590890769801</v>
      </c>
      <c r="Q1214">
        <v>0.21982549422995601</v>
      </c>
    </row>
    <row r="1215" spans="1:17" hidden="1" x14ac:dyDescent="0.3">
      <c r="A1215" t="s">
        <v>2592</v>
      </c>
      <c r="B1215" t="s">
        <v>2593</v>
      </c>
      <c r="C1215" t="str">
        <f>IFERROR(VLOOKUP(Table1[[#This Row],[Ticker]],[1]!Table1[[Symbol]:[Industry]],2,FALSE),"-")</f>
        <v>-</v>
      </c>
      <c r="D1215" t="s">
        <v>81</v>
      </c>
      <c r="E1215">
        <v>1821.7459260000001</v>
      </c>
      <c r="F1215">
        <v>273</v>
      </c>
      <c r="G1215">
        <v>124.16227819206399</v>
      </c>
      <c r="H1215">
        <v>58.2803644553059</v>
      </c>
      <c r="I1215">
        <v>145.71282659588101</v>
      </c>
      <c r="J1215">
        <v>7.2804067330931099</v>
      </c>
      <c r="K1215">
        <v>185.29936377972101</v>
      </c>
      <c r="L1215">
        <v>139.54246852400499</v>
      </c>
      <c r="M1215">
        <v>86.402718741913006</v>
      </c>
      <c r="N1215">
        <v>1.26915560057938</v>
      </c>
      <c r="O1215">
        <v>4.3406593406593403</v>
      </c>
      <c r="P1215">
        <v>193.39065018807</v>
      </c>
      <c r="Q1215">
        <v>0.13413153059098801</v>
      </c>
    </row>
    <row r="1216" spans="1:17" hidden="1" x14ac:dyDescent="0.3">
      <c r="A1216" t="s">
        <v>2594</v>
      </c>
      <c r="B1216" t="s">
        <v>2595</v>
      </c>
      <c r="C1216" t="str">
        <f>IFERROR(VLOOKUP(Table1[[#This Row],[Ticker]],[1]!Table1[[Symbol]:[Industry]],2,FALSE),"-")</f>
        <v>-</v>
      </c>
      <c r="D1216" t="s">
        <v>400</v>
      </c>
      <c r="E1216">
        <v>1817.43954564</v>
      </c>
      <c r="F1216">
        <v>3407.7</v>
      </c>
      <c r="G1216">
        <v>229.652826545012</v>
      </c>
      <c r="H1216">
        <v>-10.3140902866175</v>
      </c>
      <c r="I1216">
        <v>136.09082742634601</v>
      </c>
      <c r="J1216">
        <v>1.0304273993740201</v>
      </c>
      <c r="K1216">
        <v>3531.3053758337401</v>
      </c>
      <c r="L1216">
        <v>2466.47993866971</v>
      </c>
      <c r="M1216">
        <v>35.020014154848901</v>
      </c>
      <c r="N1216">
        <v>0.392197620986386</v>
      </c>
      <c r="O1216">
        <v>41.302051236904603</v>
      </c>
      <c r="P1216">
        <v>280.15394912985198</v>
      </c>
      <c r="Q1216">
        <v>0.23028476954920299</v>
      </c>
    </row>
    <row r="1217" spans="1:17" hidden="1" x14ac:dyDescent="0.3">
      <c r="A1217" t="s">
        <v>2596</v>
      </c>
      <c r="B1217" t="s">
        <v>2597</v>
      </c>
      <c r="C1217" t="str">
        <f>IFERROR(VLOOKUP(Table1[[#This Row],[Ticker]],[1]!Table1[[Symbol]:[Industry]],2,FALSE),"-")</f>
        <v>-</v>
      </c>
      <c r="D1217" t="s">
        <v>237</v>
      </c>
      <c r="E1217">
        <v>1811.9539827999999</v>
      </c>
      <c r="F1217">
        <v>1677.35</v>
      </c>
      <c r="G1217">
        <v>155.22819026240401</v>
      </c>
      <c r="H1217">
        <v>1.22535603344104</v>
      </c>
      <c r="I1217">
        <v>45.479319775762498</v>
      </c>
      <c r="J1217">
        <v>5.6292486933742101</v>
      </c>
      <c r="K1217">
        <v>1463.0568166540299</v>
      </c>
      <c r="L1217">
        <v>1176.2296569488401</v>
      </c>
      <c r="M1217">
        <v>59.226056137182603</v>
      </c>
      <c r="N1217">
        <v>1.02014455418808</v>
      </c>
      <c r="O1217">
        <v>5.9647658508957502</v>
      </c>
      <c r="P1217">
        <v>202.034752858557</v>
      </c>
    </row>
    <row r="1218" spans="1:17" hidden="1" x14ac:dyDescent="0.3">
      <c r="A1218" t="s">
        <v>2598</v>
      </c>
      <c r="B1218" t="s">
        <v>2599</v>
      </c>
      <c r="C1218" t="str">
        <f>IFERROR(VLOOKUP(Table1[[#This Row],[Ticker]],[1]!Table1[[Symbol]:[Industry]],2,FALSE),"-")</f>
        <v>-</v>
      </c>
      <c r="D1218" t="s">
        <v>211</v>
      </c>
      <c r="E1218">
        <v>1811.7732330199999</v>
      </c>
      <c r="F1218">
        <v>1024.5999999999999</v>
      </c>
      <c r="G1218">
        <v>141.72462421645</v>
      </c>
      <c r="H1218">
        <v>2.4682394291746901</v>
      </c>
      <c r="I1218">
        <v>33.670064420008103</v>
      </c>
      <c r="J1218">
        <v>-7.6374809634495797</v>
      </c>
      <c r="K1218">
        <v>971.33179772218205</v>
      </c>
      <c r="L1218">
        <v>760.81178312067505</v>
      </c>
      <c r="M1218">
        <v>46.319485197033302</v>
      </c>
      <c r="N1218">
        <v>0.497154144663985</v>
      </c>
      <c r="O1218">
        <v>11.5508491118485</v>
      </c>
      <c r="P1218">
        <v>183.82271468144</v>
      </c>
      <c r="Q1218">
        <v>0.180517501149113</v>
      </c>
    </row>
    <row r="1219" spans="1:17" hidden="1" x14ac:dyDescent="0.3">
      <c r="A1219" t="s">
        <v>2600</v>
      </c>
      <c r="B1219" t="s">
        <v>2601</v>
      </c>
      <c r="C1219" t="str">
        <f>IFERROR(VLOOKUP(Table1[[#This Row],[Ticker]],[1]!Table1[[Symbol]:[Industry]],2,FALSE),"-")</f>
        <v>-</v>
      </c>
      <c r="D1219" t="s">
        <v>2491</v>
      </c>
      <c r="E1219">
        <v>1804.8110098</v>
      </c>
      <c r="F1219">
        <v>1140.8499999999999</v>
      </c>
      <c r="G1219">
        <v>-26.4456823313228</v>
      </c>
      <c r="H1219">
        <v>5.6633160737253396</v>
      </c>
      <c r="I1219">
        <v>-14.1450389357486</v>
      </c>
      <c r="J1219">
        <v>-1.28565833346859</v>
      </c>
      <c r="K1219">
        <v>1138.1536593349499</v>
      </c>
      <c r="L1219">
        <v>1139.83363662396</v>
      </c>
      <c r="M1219">
        <v>51.693024448427899</v>
      </c>
      <c r="N1219">
        <v>0.89973372126444295</v>
      </c>
      <c r="O1219">
        <v>27.1814874873997</v>
      </c>
      <c r="P1219">
        <v>21.911733276341099</v>
      </c>
      <c r="Q1219">
        <v>0.103632976808685</v>
      </c>
    </row>
    <row r="1220" spans="1:17" hidden="1" x14ac:dyDescent="0.3">
      <c r="A1220" t="s">
        <v>2602</v>
      </c>
      <c r="B1220" t="s">
        <v>2603</v>
      </c>
      <c r="C1220" t="str">
        <f>IFERROR(VLOOKUP(Table1[[#This Row],[Ticker]],[1]!Table1[[Symbol]:[Industry]],2,FALSE),"-")</f>
        <v>-</v>
      </c>
      <c r="D1220" t="s">
        <v>276</v>
      </c>
      <c r="E1220">
        <v>1804.5149334079999</v>
      </c>
      <c r="F1220">
        <v>62.43</v>
      </c>
      <c r="G1220">
        <v>-33.416247238346699</v>
      </c>
      <c r="H1220">
        <v>8.5732001268149691</v>
      </c>
      <c r="I1220">
        <v>9.4843082661165408</v>
      </c>
      <c r="J1220">
        <v>6.4642898332364602</v>
      </c>
      <c r="K1220">
        <v>57.817271267883399</v>
      </c>
      <c r="L1220">
        <v>59.258194284564503</v>
      </c>
      <c r="M1220">
        <v>44.997099028838399</v>
      </c>
      <c r="N1220">
        <v>1.2108490125540401</v>
      </c>
      <c r="O1220">
        <v>35.434622014282198</v>
      </c>
      <c r="P1220">
        <v>65.417515274949096</v>
      </c>
    </row>
    <row r="1221" spans="1:17" hidden="1" x14ac:dyDescent="0.3">
      <c r="A1221" t="s">
        <v>2604</v>
      </c>
      <c r="B1221" t="s">
        <v>2605</v>
      </c>
      <c r="C1221" t="str">
        <f>IFERROR(VLOOKUP(Table1[[#This Row],[Ticker]],[1]!Table1[[Symbol]:[Industry]],2,FALSE),"-")</f>
        <v>-</v>
      </c>
      <c r="D1221" t="s">
        <v>54</v>
      </c>
      <c r="E1221">
        <v>1802.4768331099999</v>
      </c>
      <c r="F1221">
        <v>679.3</v>
      </c>
      <c r="G1221">
        <v>46.679715216685103</v>
      </c>
      <c r="H1221">
        <v>-1.6629864164323001</v>
      </c>
      <c r="I1221">
        <v>27.7922946718313</v>
      </c>
      <c r="J1221">
        <v>-3.19130599261893</v>
      </c>
      <c r="K1221">
        <v>634.76372539565205</v>
      </c>
      <c r="L1221">
        <v>535.84279779629503</v>
      </c>
      <c r="M1221">
        <v>56.652329485326497</v>
      </c>
      <c r="N1221">
        <v>0.366833242993161</v>
      </c>
      <c r="O1221">
        <v>6.7348741351391102</v>
      </c>
      <c r="P1221">
        <v>82.607526881720403</v>
      </c>
      <c r="Q1221">
        <v>5.9413413331896002E-2</v>
      </c>
    </row>
    <row r="1222" spans="1:17" hidden="1" x14ac:dyDescent="0.3">
      <c r="A1222" t="s">
        <v>2606</v>
      </c>
      <c r="B1222" t="s">
        <v>2607</v>
      </c>
      <c r="C1222" t="str">
        <f>IFERROR(VLOOKUP(Table1[[#This Row],[Ticker]],[1]!Table1[[Symbol]:[Industry]],2,FALSE),"-")</f>
        <v>-</v>
      </c>
      <c r="D1222" t="s">
        <v>21</v>
      </c>
      <c r="E1222">
        <v>1787.7957427199999</v>
      </c>
      <c r="F1222">
        <v>1518.4</v>
      </c>
      <c r="G1222">
        <v>190.13847289532001</v>
      </c>
      <c r="H1222">
        <v>-3.70359970530862</v>
      </c>
      <c r="I1222">
        <v>37.174830576261499</v>
      </c>
      <c r="J1222">
        <v>-2.2877544188077898</v>
      </c>
      <c r="K1222">
        <v>1433.1594228215899</v>
      </c>
      <c r="L1222">
        <v>1088.13278716371</v>
      </c>
      <c r="M1222">
        <v>58.4834294630271</v>
      </c>
      <c r="N1222">
        <v>0.54693672167511498</v>
      </c>
      <c r="O1222">
        <v>10.5077713382507</v>
      </c>
      <c r="P1222">
        <v>264.43057722308799</v>
      </c>
      <c r="Q1222">
        <v>0.14529313212419601</v>
      </c>
    </row>
    <row r="1223" spans="1:17" x14ac:dyDescent="0.3">
      <c r="A1223" t="s">
        <v>2608</v>
      </c>
      <c r="B1223" t="s">
        <v>2609</v>
      </c>
      <c r="C1223" t="str">
        <f>IFERROR(VLOOKUP(Table1[[#This Row],[Ticker]],[1]!Table1[[Symbol]:[Industry]],2,FALSE),"-")</f>
        <v>-</v>
      </c>
      <c r="D1223" t="s">
        <v>471</v>
      </c>
      <c r="E1223">
        <v>1787.3413538970001</v>
      </c>
      <c r="F1223">
        <v>106.71</v>
      </c>
      <c r="G1223">
        <v>-60.501694501364099</v>
      </c>
      <c r="H1223">
        <v>-7.0147171951330396</v>
      </c>
      <c r="I1223">
        <v>-17.879650066933198</v>
      </c>
      <c r="J1223">
        <v>-1.0165783353256199</v>
      </c>
      <c r="K1223">
        <v>106.894056016696</v>
      </c>
      <c r="L1223">
        <v>115.181327203438</v>
      </c>
      <c r="M1223">
        <v>54.790820143111297</v>
      </c>
      <c r="N1223">
        <v>0.52929543131239798</v>
      </c>
      <c r="O1223">
        <v>65.870115265673306</v>
      </c>
      <c r="P1223">
        <v>33.4709193245778</v>
      </c>
      <c r="Q1223">
        <v>-6.9697990005795005E-2</v>
      </c>
    </row>
    <row r="1224" spans="1:17" hidden="1" x14ac:dyDescent="0.3">
      <c r="A1224" t="s">
        <v>2610</v>
      </c>
      <c r="B1224" t="s">
        <v>2611</v>
      </c>
      <c r="C1224" t="str">
        <f>IFERROR(VLOOKUP(Table1[[#This Row],[Ticker]],[1]!Table1[[Symbol]:[Industry]],2,FALSE),"-")</f>
        <v>-</v>
      </c>
      <c r="D1224" t="s">
        <v>127</v>
      </c>
      <c r="E1224">
        <v>1783.57269</v>
      </c>
      <c r="F1224">
        <v>643</v>
      </c>
      <c r="G1224">
        <v>89.183109196108006</v>
      </c>
      <c r="H1224">
        <v>12.6117117728941</v>
      </c>
      <c r="I1224">
        <v>3.0167298977400798</v>
      </c>
      <c r="J1224">
        <v>1.6734460048339199</v>
      </c>
      <c r="K1224">
        <v>544.33815076414101</v>
      </c>
      <c r="L1224">
        <v>494.66509369399301</v>
      </c>
      <c r="M1224">
        <v>71.652524751186903</v>
      </c>
      <c r="N1224">
        <v>2.69663978307802</v>
      </c>
      <c r="O1224">
        <v>3.99688958009332</v>
      </c>
      <c r="P1224">
        <v>147.35526062704301</v>
      </c>
      <c r="Q1224">
        <v>0.16573890168229</v>
      </c>
    </row>
    <row r="1225" spans="1:17" hidden="1" x14ac:dyDescent="0.3">
      <c r="A1225" t="s">
        <v>2612</v>
      </c>
      <c r="B1225" t="s">
        <v>2613</v>
      </c>
      <c r="C1225" t="str">
        <f>IFERROR(VLOOKUP(Table1[[#This Row],[Ticker]],[1]!Table1[[Symbol]:[Industry]],2,FALSE),"-")</f>
        <v>-</v>
      </c>
      <c r="D1225" t="s">
        <v>276</v>
      </c>
      <c r="E1225">
        <v>1782.7440819650001</v>
      </c>
      <c r="F1225">
        <v>1191.8499999999999</v>
      </c>
      <c r="G1225">
        <v>0.46246587872383599</v>
      </c>
      <c r="H1225">
        <v>-12.8366834836843</v>
      </c>
      <c r="I1225">
        <v>27.729146229856099</v>
      </c>
      <c r="J1225">
        <v>-5.9836119106941696</v>
      </c>
      <c r="K1225">
        <v>1195.2912728581</v>
      </c>
      <c r="L1225">
        <v>1036.67697854227</v>
      </c>
      <c r="M1225">
        <v>34.0474117629633</v>
      </c>
      <c r="N1225">
        <v>0.34416890361921298</v>
      </c>
      <c r="O1225">
        <v>12.522548978478801</v>
      </c>
      <c r="P1225">
        <v>53.529563313152103</v>
      </c>
      <c r="Q1225">
        <v>0.13758352456804701</v>
      </c>
    </row>
    <row r="1226" spans="1:17" hidden="1" x14ac:dyDescent="0.3">
      <c r="A1226" t="s">
        <v>2614</v>
      </c>
      <c r="B1226" t="s">
        <v>2615</v>
      </c>
      <c r="C1226" t="str">
        <f>IFERROR(VLOOKUP(Table1[[#This Row],[Ticker]],[1]!Table1[[Symbol]:[Industry]],2,FALSE),"-")</f>
        <v>-</v>
      </c>
      <c r="D1226" t="s">
        <v>715</v>
      </c>
      <c r="E1226">
        <v>1771.9342730639901</v>
      </c>
      <c r="F1226">
        <v>199.44</v>
      </c>
      <c r="G1226">
        <v>0.28737205238166602</v>
      </c>
      <c r="H1226">
        <v>-2.7691732543840999</v>
      </c>
      <c r="I1226">
        <v>13.6054516551878</v>
      </c>
      <c r="J1226">
        <v>-2.0878072808108601</v>
      </c>
      <c r="K1226">
        <v>192.92236705423301</v>
      </c>
      <c r="M1226">
        <v>55.016293942172297</v>
      </c>
      <c r="N1226">
        <v>0.75415699061167196</v>
      </c>
      <c r="O1226">
        <v>15.322904131568301</v>
      </c>
      <c r="P1226">
        <v>44.521739130434703</v>
      </c>
    </row>
    <row r="1227" spans="1:17" hidden="1" x14ac:dyDescent="0.3">
      <c r="A1227" t="s">
        <v>2616</v>
      </c>
      <c r="B1227" t="s">
        <v>2617</v>
      </c>
      <c r="C1227" t="str">
        <f>IFERROR(VLOOKUP(Table1[[#This Row],[Ticker]],[1]!Table1[[Symbol]:[Industry]],2,FALSE),"-")</f>
        <v>-</v>
      </c>
      <c r="D1227" t="s">
        <v>258</v>
      </c>
      <c r="E1227">
        <v>1771.0751279000001</v>
      </c>
      <c r="F1227">
        <v>563.9</v>
      </c>
      <c r="G1227">
        <v>31.189042282791199</v>
      </c>
      <c r="H1227">
        <v>-12.811635400532801</v>
      </c>
      <c r="I1227">
        <v>50.207183798843097</v>
      </c>
      <c r="J1227">
        <v>-2.31775038613524</v>
      </c>
      <c r="K1227">
        <v>583.05097213340605</v>
      </c>
      <c r="L1227">
        <v>489.984629242273</v>
      </c>
      <c r="M1227">
        <v>39.888042023731401</v>
      </c>
      <c r="N1227">
        <v>0.26560737543931001</v>
      </c>
      <c r="O1227">
        <v>32.399361588934198</v>
      </c>
      <c r="P1227">
        <v>89.101274312541904</v>
      </c>
      <c r="Q1227">
        <v>0.11220628142217801</v>
      </c>
    </row>
    <row r="1228" spans="1:17" hidden="1" x14ac:dyDescent="0.3">
      <c r="A1228" t="s">
        <v>2618</v>
      </c>
      <c r="B1228" t="s">
        <v>2619</v>
      </c>
      <c r="C1228" t="str">
        <f>IFERROR(VLOOKUP(Table1[[#This Row],[Ticker]],[1]!Table1[[Symbol]:[Industry]],2,FALSE),"-")</f>
        <v>-</v>
      </c>
      <c r="D1228" t="s">
        <v>144</v>
      </c>
      <c r="E1228">
        <v>1771.0569085</v>
      </c>
      <c r="F1228">
        <v>104.5</v>
      </c>
      <c r="G1228">
        <v>14.572876885971001</v>
      </c>
      <c r="H1228">
        <v>-13.460411818775301</v>
      </c>
      <c r="I1228">
        <v>16.467390094400699</v>
      </c>
      <c r="J1228">
        <v>-5.1096999891610198</v>
      </c>
      <c r="K1228">
        <v>105.010697353214</v>
      </c>
      <c r="L1228">
        <v>94.067109256244706</v>
      </c>
      <c r="M1228">
        <v>36.862444933987199</v>
      </c>
      <c r="N1228">
        <v>1.19417397375906</v>
      </c>
      <c r="O1228">
        <v>18.899521531100401</v>
      </c>
      <c r="P1228">
        <v>49.264390801314001</v>
      </c>
      <c r="Q1228">
        <v>5.1316408938098003E-2</v>
      </c>
    </row>
    <row r="1229" spans="1:17" hidden="1" x14ac:dyDescent="0.3">
      <c r="A1229" t="s">
        <v>2620</v>
      </c>
      <c r="B1229" t="s">
        <v>2621</v>
      </c>
      <c r="C1229" t="str">
        <f>IFERROR(VLOOKUP(Table1[[#This Row],[Ticker]],[1]!Table1[[Symbol]:[Industry]],2,FALSE),"-")</f>
        <v>-</v>
      </c>
      <c r="D1229" t="s">
        <v>121</v>
      </c>
      <c r="E1229">
        <v>1766.2574265599901</v>
      </c>
      <c r="F1229">
        <v>59.84</v>
      </c>
      <c r="G1229">
        <v>-3.3768515999013302</v>
      </c>
      <c r="H1229">
        <v>-4.6656073947908903</v>
      </c>
      <c r="I1229">
        <v>-13.4350903443225</v>
      </c>
      <c r="J1229">
        <v>1.7134808873435501</v>
      </c>
      <c r="K1229">
        <v>57.817537496382897</v>
      </c>
      <c r="L1229">
        <v>57.915880342314097</v>
      </c>
      <c r="M1229">
        <v>66.259549376756496</v>
      </c>
      <c r="N1229">
        <v>0.87728196329054497</v>
      </c>
      <c r="O1229">
        <v>44.217914438502604</v>
      </c>
      <c r="P1229">
        <v>32.580037664783397</v>
      </c>
      <c r="Q1229">
        <v>8.7572344577394004E-2</v>
      </c>
    </row>
    <row r="1230" spans="1:17" hidden="1" x14ac:dyDescent="0.3">
      <c r="A1230" t="s">
        <v>2622</v>
      </c>
      <c r="B1230" t="s">
        <v>2623</v>
      </c>
      <c r="C1230" t="str">
        <f>IFERROR(VLOOKUP(Table1[[#This Row],[Ticker]],[1]!Table1[[Symbol]:[Industry]],2,FALSE),"-")</f>
        <v>-</v>
      </c>
      <c r="D1230" t="s">
        <v>206</v>
      </c>
      <c r="E1230">
        <v>1763.2268936799901</v>
      </c>
      <c r="F1230">
        <v>779.45</v>
      </c>
      <c r="G1230">
        <v>38.167531309622902</v>
      </c>
      <c r="H1230">
        <v>-4.6356340953526001</v>
      </c>
      <c r="I1230">
        <v>-0.212536527202004</v>
      </c>
      <c r="J1230">
        <v>-1.80528010300015</v>
      </c>
      <c r="K1230">
        <v>782.602374110151</v>
      </c>
      <c r="L1230">
        <v>695.23934156846701</v>
      </c>
      <c r="M1230">
        <v>40.212605029879803</v>
      </c>
      <c r="N1230">
        <v>0.54206079901272797</v>
      </c>
      <c r="O1230">
        <v>11.232279171210401</v>
      </c>
      <c r="P1230">
        <v>68.6756113395369</v>
      </c>
      <c r="Q1230">
        <v>8.2732236041899998E-2</v>
      </c>
    </row>
    <row r="1231" spans="1:17" hidden="1" x14ac:dyDescent="0.3">
      <c r="A1231" t="s">
        <v>2624</v>
      </c>
      <c r="B1231" t="s">
        <v>2625</v>
      </c>
      <c r="C1231" t="str">
        <f>IFERROR(VLOOKUP(Table1[[#This Row],[Ticker]],[1]!Table1[[Symbol]:[Industry]],2,FALSE),"-")</f>
        <v>-</v>
      </c>
      <c r="D1231" t="s">
        <v>443</v>
      </c>
      <c r="E1231">
        <v>1762.6985</v>
      </c>
      <c r="F1231">
        <v>1167.3499999999999</v>
      </c>
      <c r="G1231">
        <v>-6.0939309879029198</v>
      </c>
      <c r="H1231">
        <v>-7.8376183564934196</v>
      </c>
      <c r="I1231">
        <v>-23.383815627673702</v>
      </c>
      <c r="J1231">
        <v>-5.5250312609806</v>
      </c>
      <c r="K1231">
        <v>1224.1636798816901</v>
      </c>
      <c r="L1231">
        <v>1231.7617533384901</v>
      </c>
      <c r="M1231">
        <v>42.9233477201781</v>
      </c>
      <c r="N1231">
        <v>0.38776250664067602</v>
      </c>
      <c r="O1231">
        <v>37.490898188204</v>
      </c>
      <c r="P1231">
        <v>24.8569442216161</v>
      </c>
      <c r="Q1231">
        <v>5.6494806325683003E-2</v>
      </c>
    </row>
    <row r="1232" spans="1:17" hidden="1" x14ac:dyDescent="0.3">
      <c r="A1232" t="s">
        <v>2626</v>
      </c>
      <c r="B1232" t="s">
        <v>2627</v>
      </c>
      <c r="C1232" t="str">
        <f>IFERROR(VLOOKUP(Table1[[#This Row],[Ticker]],[1]!Table1[[Symbol]:[Industry]],2,FALSE),"-")</f>
        <v>-</v>
      </c>
      <c r="D1232" t="s">
        <v>772</v>
      </c>
      <c r="E1232">
        <v>1762.170730029</v>
      </c>
      <c r="F1232">
        <v>8.73</v>
      </c>
      <c r="G1232">
        <v>-69.553465283459502</v>
      </c>
      <c r="H1232">
        <v>20.434908378268901</v>
      </c>
      <c r="I1232">
        <v>-62.012791473241201</v>
      </c>
      <c r="J1232">
        <v>-0.96957260062597805</v>
      </c>
      <c r="K1232">
        <v>10.724243812616001</v>
      </c>
      <c r="L1232">
        <v>16.0134185233285</v>
      </c>
      <c r="M1232">
        <v>96.787885048035704</v>
      </c>
      <c r="N1232">
        <v>0.49860001689204902</v>
      </c>
      <c r="O1232">
        <v>162.88659793814401</v>
      </c>
      <c r="P1232">
        <v>28.3823529411764</v>
      </c>
      <c r="Q1232">
        <v>-9.0615442871700008E-3</v>
      </c>
    </row>
    <row r="1233" spans="1:17" hidden="1" x14ac:dyDescent="0.3">
      <c r="A1233" t="s">
        <v>2628</v>
      </c>
      <c r="B1233" t="s">
        <v>2629</v>
      </c>
      <c r="C1233" t="str">
        <f>IFERROR(VLOOKUP(Table1[[#This Row],[Ticker]],[1]!Table1[[Symbol]:[Industry]],2,FALSE),"-")</f>
        <v>-</v>
      </c>
      <c r="D1233" t="s">
        <v>471</v>
      </c>
      <c r="E1233">
        <v>1747.0963208999999</v>
      </c>
      <c r="F1233">
        <v>5668.5</v>
      </c>
      <c r="G1233">
        <v>-39.640227584923203</v>
      </c>
      <c r="H1233">
        <v>-3.5292004074958898</v>
      </c>
      <c r="I1233">
        <v>-3.0085779342844199</v>
      </c>
      <c r="J1233">
        <v>-8.67783840289502</v>
      </c>
      <c r="K1233">
        <v>5829.79386364731</v>
      </c>
      <c r="L1233">
        <v>5787.9302975566497</v>
      </c>
      <c r="M1233">
        <v>29.4259753896247</v>
      </c>
      <c r="N1233">
        <v>0.88956787639428703</v>
      </c>
      <c r="O1233">
        <v>18.197053894328299</v>
      </c>
      <c r="P1233">
        <v>26.9825268817204</v>
      </c>
      <c r="Q1233">
        <v>-8.0408855102039004E-2</v>
      </c>
    </row>
    <row r="1234" spans="1:17" hidden="1" x14ac:dyDescent="0.3">
      <c r="A1234" t="s">
        <v>2630</v>
      </c>
      <c r="B1234" t="s">
        <v>2631</v>
      </c>
      <c r="C1234" t="str">
        <f>IFERROR(VLOOKUP(Table1[[#This Row],[Ticker]],[1]!Table1[[Symbol]:[Industry]],2,FALSE),"-")</f>
        <v>-</v>
      </c>
      <c r="D1234" t="s">
        <v>206</v>
      </c>
      <c r="E1234">
        <v>1744.08</v>
      </c>
      <c r="F1234">
        <v>1397.5</v>
      </c>
      <c r="G1234">
        <v>46.949719174355501</v>
      </c>
      <c r="H1234">
        <v>7.5189100093685797</v>
      </c>
      <c r="I1234">
        <v>28.656506247455901</v>
      </c>
      <c r="J1234">
        <v>4.0622721608176402</v>
      </c>
      <c r="K1234">
        <v>1273.1979627815599</v>
      </c>
      <c r="L1234">
        <v>1094.58841496999</v>
      </c>
      <c r="M1234">
        <v>58.0190246273661</v>
      </c>
      <c r="N1234">
        <v>0.99298991186138796</v>
      </c>
      <c r="O1234">
        <v>7.3345259391770901</v>
      </c>
      <c r="P1234">
        <v>86.594565725348801</v>
      </c>
      <c r="Q1234">
        <v>5.7158023414967001E-2</v>
      </c>
    </row>
    <row r="1235" spans="1:17" hidden="1" x14ac:dyDescent="0.3">
      <c r="A1235" t="s">
        <v>2632</v>
      </c>
      <c r="B1235" t="s">
        <v>2633</v>
      </c>
      <c r="C1235" t="str">
        <f>IFERROR(VLOOKUP(Table1[[#This Row],[Ticker]],[1]!Table1[[Symbol]:[Industry]],2,FALSE),"-")</f>
        <v>-</v>
      </c>
      <c r="D1235" t="s">
        <v>276</v>
      </c>
      <c r="E1235">
        <v>1740.8327999999999</v>
      </c>
      <c r="F1235">
        <v>316.39999999999998</v>
      </c>
      <c r="G1235">
        <v>126.537965215865</v>
      </c>
      <c r="H1235">
        <v>-7.0776553187965803</v>
      </c>
      <c r="I1235">
        <v>83.402966857496693</v>
      </c>
      <c r="J1235">
        <v>-3.9766299801902401</v>
      </c>
      <c r="K1235">
        <v>305.18310871357301</v>
      </c>
      <c r="L1235">
        <v>233.631641430874</v>
      </c>
      <c r="M1235">
        <v>43.582166494604202</v>
      </c>
      <c r="N1235">
        <v>0.20338162460693701</v>
      </c>
      <c r="O1235">
        <v>13.7642225031605</v>
      </c>
      <c r="P1235">
        <v>188.16029143897899</v>
      </c>
    </row>
    <row r="1236" spans="1:17" hidden="1" x14ac:dyDescent="0.3">
      <c r="A1236" t="s">
        <v>2634</v>
      </c>
      <c r="B1236" t="s">
        <v>2635</v>
      </c>
      <c r="C1236" t="str">
        <f>IFERROR(VLOOKUP(Table1[[#This Row],[Ticker]],[1]!Table1[[Symbol]:[Industry]],2,FALSE),"-")</f>
        <v>-</v>
      </c>
      <c r="D1236" t="s">
        <v>21</v>
      </c>
      <c r="E1236">
        <v>1737.4739305200001</v>
      </c>
      <c r="F1236">
        <v>1140.2</v>
      </c>
      <c r="G1236">
        <v>65.825379064664503</v>
      </c>
      <c r="H1236">
        <v>10.659955323235</v>
      </c>
      <c r="I1236">
        <v>42.886767928689203</v>
      </c>
      <c r="J1236">
        <v>-2.4729085333874199</v>
      </c>
      <c r="K1236">
        <v>1087.90453501518</v>
      </c>
      <c r="L1236">
        <v>922.46723797460299</v>
      </c>
      <c r="M1236">
        <v>59.720072002757902</v>
      </c>
      <c r="N1236">
        <v>0.94142328450394597</v>
      </c>
      <c r="O1236">
        <v>9.79652692510086</v>
      </c>
      <c r="P1236">
        <v>99.982460755941403</v>
      </c>
      <c r="Q1236">
        <v>9.4312467555903001E-2</v>
      </c>
    </row>
    <row r="1237" spans="1:17" hidden="1" x14ac:dyDescent="0.3">
      <c r="A1237" t="s">
        <v>2636</v>
      </c>
      <c r="B1237" t="s">
        <v>2637</v>
      </c>
      <c r="C1237" t="str">
        <f>IFERROR(VLOOKUP(Table1[[#This Row],[Ticker]],[1]!Table1[[Symbol]:[Industry]],2,FALSE),"-")</f>
        <v>-</v>
      </c>
      <c r="D1237" t="s">
        <v>276</v>
      </c>
      <c r="E1237">
        <v>1733.64</v>
      </c>
      <c r="F1237">
        <v>1444.7</v>
      </c>
      <c r="G1237">
        <v>-36.743471024849001</v>
      </c>
      <c r="H1237">
        <v>-3.92801188115505</v>
      </c>
      <c r="I1237">
        <v>-1.13649136197767</v>
      </c>
      <c r="J1237">
        <v>-3.58267185788459</v>
      </c>
      <c r="K1237">
        <v>1440.9221459716</v>
      </c>
      <c r="L1237">
        <v>1425.9247223806401</v>
      </c>
      <c r="M1237">
        <v>40.907630959987102</v>
      </c>
      <c r="N1237">
        <v>1.17121053822996</v>
      </c>
      <c r="O1237">
        <v>20.993977988509702</v>
      </c>
      <c r="P1237">
        <v>22.323356335464201</v>
      </c>
      <c r="Q1237">
        <v>0.15991445207794699</v>
      </c>
    </row>
    <row r="1238" spans="1:17" hidden="1" x14ac:dyDescent="0.3">
      <c r="A1238" t="s">
        <v>2638</v>
      </c>
      <c r="B1238" t="s">
        <v>2639</v>
      </c>
      <c r="C1238" t="str">
        <f>IFERROR(VLOOKUP(Table1[[#This Row],[Ticker]],[1]!Table1[[Symbol]:[Industry]],2,FALSE),"-")</f>
        <v>-</v>
      </c>
      <c r="D1238" t="s">
        <v>144</v>
      </c>
      <c r="E1238">
        <v>1731.19644175999</v>
      </c>
      <c r="F1238">
        <v>56.08</v>
      </c>
      <c r="G1238">
        <v>69.439644680592394</v>
      </c>
      <c r="H1238">
        <v>-3.3020017704059001</v>
      </c>
      <c r="I1238">
        <v>1.72135029508849</v>
      </c>
      <c r="J1238">
        <v>-6.0401868596016497</v>
      </c>
      <c r="K1238">
        <v>60.440521388720697</v>
      </c>
      <c r="L1238">
        <v>55.755417278214097</v>
      </c>
      <c r="M1238">
        <v>38.128244171891602</v>
      </c>
      <c r="N1238">
        <v>0.439108847189847</v>
      </c>
      <c r="O1238">
        <v>39.497146932952901</v>
      </c>
      <c r="P1238">
        <v>99.218472468916502</v>
      </c>
      <c r="Q1238">
        <v>0.14081609830640601</v>
      </c>
    </row>
    <row r="1239" spans="1:17" hidden="1" x14ac:dyDescent="0.3">
      <c r="A1239" t="s">
        <v>2640</v>
      </c>
      <c r="B1239" t="s">
        <v>2641</v>
      </c>
      <c r="C1239" t="str">
        <f>IFERROR(VLOOKUP(Table1[[#This Row],[Ticker]],[1]!Table1[[Symbol]:[Industry]],2,FALSE),"-")</f>
        <v>-</v>
      </c>
      <c r="D1239" t="s">
        <v>364</v>
      </c>
      <c r="E1239">
        <v>1728.8826846899999</v>
      </c>
      <c r="F1239">
        <v>198.74</v>
      </c>
      <c r="G1239">
        <v>27.313566426249501</v>
      </c>
      <c r="H1239">
        <v>-5.3810298147348297</v>
      </c>
      <c r="I1239">
        <v>0.614475098378788</v>
      </c>
      <c r="J1239">
        <v>-1.7233414448470801</v>
      </c>
      <c r="K1239">
        <v>204.78915661780101</v>
      </c>
      <c r="L1239">
        <v>189.704928630268</v>
      </c>
      <c r="M1239">
        <v>50.986545731605503</v>
      </c>
      <c r="N1239">
        <v>1.07293761740343</v>
      </c>
      <c r="O1239">
        <v>22.018717922914298</v>
      </c>
      <c r="P1239">
        <v>70.959139784946203</v>
      </c>
      <c r="Q1239">
        <v>7.8195360356592997E-2</v>
      </c>
    </row>
    <row r="1240" spans="1:17" hidden="1" x14ac:dyDescent="0.3">
      <c r="A1240" t="s">
        <v>2642</v>
      </c>
      <c r="B1240" t="s">
        <v>2643</v>
      </c>
      <c r="C1240" t="str">
        <f>IFERROR(VLOOKUP(Table1[[#This Row],[Ticker]],[1]!Table1[[Symbol]:[Industry]],2,FALSE),"-")</f>
        <v>-</v>
      </c>
      <c r="D1240" t="s">
        <v>199</v>
      </c>
      <c r="E1240">
        <v>1728.77288757</v>
      </c>
      <c r="F1240">
        <v>2839.35</v>
      </c>
      <c r="G1240">
        <v>69.459551505407802</v>
      </c>
      <c r="H1240">
        <v>-15.223971017779901</v>
      </c>
      <c r="I1240">
        <v>41.092892551104597</v>
      </c>
      <c r="J1240">
        <v>-5.58324873469516</v>
      </c>
      <c r="K1240">
        <v>2734.4444088447599</v>
      </c>
      <c r="L1240">
        <v>2166.53990349077</v>
      </c>
      <c r="M1240">
        <v>37.645354173349801</v>
      </c>
      <c r="N1240">
        <v>0.25909267603407299</v>
      </c>
      <c r="O1240">
        <v>21.471463539190299</v>
      </c>
      <c r="P1240">
        <v>110.135435168738</v>
      </c>
      <c r="Q1240">
        <v>0.14045429825528999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Row],[Ticker]],[1]!Table1[[Symbol]:[Industry]],2,FALSE),"-")</f>
        <v>-</v>
      </c>
      <c r="D1241" t="s">
        <v>127</v>
      </c>
      <c r="E1241">
        <v>1726.6592000000001</v>
      </c>
      <c r="F1241">
        <v>44.8</v>
      </c>
      <c r="G1241">
        <v>249.48291242551801</v>
      </c>
      <c r="H1241">
        <v>22.291081068057899</v>
      </c>
      <c r="I1241">
        <v>43.799648081255803</v>
      </c>
      <c r="J1241">
        <v>7.65111705454642</v>
      </c>
      <c r="K1241">
        <v>36.538309945421098</v>
      </c>
      <c r="L1241">
        <v>28.432865274053299</v>
      </c>
      <c r="M1241">
        <v>63.354431300956797</v>
      </c>
      <c r="N1241">
        <v>1.55911413192405</v>
      </c>
      <c r="O1241">
        <v>9.2410714285714199</v>
      </c>
      <c r="P1241">
        <v>282.905982905982</v>
      </c>
      <c r="Q1241">
        <v>0.121018564125933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Row],[Ticker]],[1]!Table1[[Symbol]:[Industry]],2,FALSE),"-")</f>
        <v>-</v>
      </c>
      <c r="D1242" t="s">
        <v>276</v>
      </c>
      <c r="E1242">
        <v>1722.61932948</v>
      </c>
      <c r="F1242">
        <v>439.6</v>
      </c>
      <c r="G1242">
        <v>110.891112069012</v>
      </c>
      <c r="H1242">
        <v>21.651553594914098</v>
      </c>
      <c r="I1242">
        <v>124.209191671818</v>
      </c>
      <c r="J1242">
        <v>-6.0940069897662399</v>
      </c>
      <c r="K1242">
        <v>341.65064289660103</v>
      </c>
      <c r="M1242">
        <v>70.265463771650303</v>
      </c>
      <c r="N1242">
        <v>1.0032176625923901</v>
      </c>
      <c r="O1242">
        <v>4.5268425841674196</v>
      </c>
      <c r="P1242">
        <v>156.55091917128601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Row],[Ticker]],[1]!Table1[[Symbol]:[Industry]],2,FALSE),"-")</f>
        <v>-</v>
      </c>
      <c r="D1243" t="s">
        <v>65</v>
      </c>
      <c r="E1243">
        <v>1721.0680582699999</v>
      </c>
      <c r="F1243">
        <v>386.3</v>
      </c>
      <c r="G1243">
        <v>132.274069156667</v>
      </c>
      <c r="H1243">
        <v>11.8767788201393</v>
      </c>
      <c r="I1243">
        <v>32.878203489540702</v>
      </c>
      <c r="J1243">
        <v>-9.4192767426378108</v>
      </c>
      <c r="K1243">
        <v>359.24573879383303</v>
      </c>
      <c r="L1243">
        <v>293.41278548854899</v>
      </c>
      <c r="M1243">
        <v>42.694315273989403</v>
      </c>
      <c r="N1243">
        <v>0.94814743209772101</v>
      </c>
      <c r="O1243">
        <v>14.9754077142117</v>
      </c>
      <c r="P1243">
        <v>171.94649771207301</v>
      </c>
      <c r="Q1243">
        <v>9.7135253183954995E-2</v>
      </c>
    </row>
    <row r="1244" spans="1:17" hidden="1" x14ac:dyDescent="0.3">
      <c r="A1244" t="s">
        <v>2650</v>
      </c>
      <c r="B1244" t="s">
        <v>2651</v>
      </c>
      <c r="C1244" t="str">
        <f>IFERROR(VLOOKUP(Table1[[#This Row],[Ticker]],[1]!Table1[[Symbol]:[Industry]],2,FALSE),"-")</f>
        <v>-</v>
      </c>
      <c r="D1244" t="s">
        <v>251</v>
      </c>
      <c r="E1244">
        <v>1720.68786</v>
      </c>
      <c r="F1244">
        <v>951.75</v>
      </c>
      <c r="G1244">
        <v>94.169521820060794</v>
      </c>
      <c r="H1244">
        <v>13.5490242982533</v>
      </c>
      <c r="I1244">
        <v>76.528245519649502</v>
      </c>
      <c r="J1244">
        <v>8.1605993555386003E-2</v>
      </c>
      <c r="K1244">
        <v>813.31949146633394</v>
      </c>
      <c r="L1244">
        <v>638.55778353319602</v>
      </c>
      <c r="M1244">
        <v>68.660516663814604</v>
      </c>
      <c r="N1244">
        <v>0.93765363790997103</v>
      </c>
      <c r="O1244">
        <v>2.7528237457315501</v>
      </c>
      <c r="P1244">
        <v>139.13316582914501</v>
      </c>
      <c r="Q1244">
        <v>7.9942965399356997E-2</v>
      </c>
    </row>
    <row r="1245" spans="1:17" hidden="1" x14ac:dyDescent="0.3">
      <c r="A1245" t="s">
        <v>2652</v>
      </c>
      <c r="B1245" t="s">
        <v>2653</v>
      </c>
      <c r="C1245" t="str">
        <f>IFERROR(VLOOKUP(Table1[[#This Row],[Ticker]],[1]!Table1[[Symbol]:[Industry]],2,FALSE),"-")</f>
        <v>-</v>
      </c>
      <c r="D1245" t="s">
        <v>762</v>
      </c>
      <c r="E1245">
        <v>1720.23741</v>
      </c>
      <c r="F1245">
        <v>279.89999999999998</v>
      </c>
      <c r="G1245">
        <v>216.82732480199499</v>
      </c>
      <c r="H1245">
        <v>-20.615584232568398</v>
      </c>
      <c r="I1245">
        <v>1.61046969088918</v>
      </c>
      <c r="J1245">
        <v>-9.2687851990511803</v>
      </c>
      <c r="K1245">
        <v>323.13335912206003</v>
      </c>
      <c r="L1245">
        <v>267.04931290315</v>
      </c>
      <c r="M1245">
        <v>20.779929178180101</v>
      </c>
      <c r="N1245">
        <v>0.42001781932999099</v>
      </c>
      <c r="O1245">
        <v>58.985351911396897</v>
      </c>
      <c r="P1245">
        <v>263.83725464708101</v>
      </c>
      <c r="Q1245">
        <v>0.103657901625913</v>
      </c>
    </row>
    <row r="1246" spans="1:17" hidden="1" x14ac:dyDescent="0.3">
      <c r="A1246" t="s">
        <v>2654</v>
      </c>
      <c r="B1246" t="s">
        <v>2655</v>
      </c>
      <c r="C1246" t="str">
        <f>IFERROR(VLOOKUP(Table1[[#This Row],[Ticker]],[1]!Table1[[Symbol]:[Industry]],2,FALSE),"-")</f>
        <v>-</v>
      </c>
      <c r="D1246" t="s">
        <v>615</v>
      </c>
      <c r="E1246">
        <v>1718.8976787199999</v>
      </c>
      <c r="F1246">
        <v>677.45</v>
      </c>
      <c r="G1246">
        <v>51984.550785728599</v>
      </c>
      <c r="H1246">
        <v>47.122491822861697</v>
      </c>
      <c r="I1246">
        <v>1450.8800573727001</v>
      </c>
      <c r="J1246">
        <v>7.2592036744269697</v>
      </c>
      <c r="K1246">
        <v>457.16299980375101</v>
      </c>
      <c r="L1246">
        <v>220.800330438928</v>
      </c>
      <c r="M1246">
        <v>99.9999524790328</v>
      </c>
      <c r="N1246">
        <v>3.80057494866529</v>
      </c>
      <c r="O1246">
        <v>0</v>
      </c>
      <c r="P1246">
        <v>54096</v>
      </c>
      <c r="Q1246">
        <v>0.31503471336952199</v>
      </c>
    </row>
    <row r="1247" spans="1:17" hidden="1" x14ac:dyDescent="0.3">
      <c r="A1247" t="s">
        <v>2656</v>
      </c>
      <c r="B1247" t="s">
        <v>2657</v>
      </c>
      <c r="C1247" t="str">
        <f>IFERROR(VLOOKUP(Table1[[#This Row],[Ticker]],[1]!Table1[[Symbol]:[Industry]],2,FALSE),"-")</f>
        <v>-</v>
      </c>
      <c r="D1247" t="s">
        <v>258</v>
      </c>
      <c r="E1247">
        <v>1713.24414987</v>
      </c>
      <c r="F1247">
        <v>309.10000000000002</v>
      </c>
      <c r="G1247">
        <v>124.721210398507</v>
      </c>
      <c r="H1247">
        <v>-19.955053011692399</v>
      </c>
      <c r="I1247">
        <v>39.920465904832099</v>
      </c>
      <c r="J1247">
        <v>-4.7771878310869003</v>
      </c>
      <c r="K1247">
        <v>328.76330147716698</v>
      </c>
      <c r="L1247">
        <v>251.96107542325501</v>
      </c>
      <c r="M1247">
        <v>28.019815314727701</v>
      </c>
      <c r="N1247">
        <v>0.47308397427016802</v>
      </c>
      <c r="O1247">
        <v>41.928178582982802</v>
      </c>
      <c r="P1247">
        <v>178.845286423094</v>
      </c>
      <c r="Q1247">
        <v>0.145902129292066</v>
      </c>
    </row>
    <row r="1248" spans="1:17" hidden="1" x14ac:dyDescent="0.3">
      <c r="A1248" t="s">
        <v>2658</v>
      </c>
      <c r="B1248" t="s">
        <v>2659</v>
      </c>
      <c r="C1248" t="str">
        <f>IFERROR(VLOOKUP(Table1[[#This Row],[Ticker]],[1]!Table1[[Symbol]:[Industry]],2,FALSE),"-")</f>
        <v>-</v>
      </c>
      <c r="D1248" t="s">
        <v>46</v>
      </c>
      <c r="E1248">
        <v>1712.9558506829901</v>
      </c>
      <c r="F1248">
        <v>177.87</v>
      </c>
      <c r="G1248">
        <v>129.493939186619</v>
      </c>
      <c r="H1248">
        <v>-12.8752923519256</v>
      </c>
      <c r="I1248">
        <v>15.973260935888</v>
      </c>
      <c r="J1248">
        <v>-3.0531349975473501</v>
      </c>
      <c r="K1248">
        <v>184.25433375636001</v>
      </c>
      <c r="L1248">
        <v>148.62874441932101</v>
      </c>
      <c r="M1248">
        <v>35.0760724340374</v>
      </c>
      <c r="N1248">
        <v>0.32873349747369102</v>
      </c>
      <c r="O1248">
        <v>28.127283971439802</v>
      </c>
      <c r="P1248">
        <v>156.481614996395</v>
      </c>
      <c r="Q1248">
        <v>0.16308558075980201</v>
      </c>
    </row>
    <row r="1249" spans="1:17" hidden="1" x14ac:dyDescent="0.3">
      <c r="A1249" t="s">
        <v>2660</v>
      </c>
      <c r="B1249" t="s">
        <v>2661</v>
      </c>
      <c r="C1249" t="str">
        <f>IFERROR(VLOOKUP(Table1[[#This Row],[Ticker]],[1]!Table1[[Symbol]:[Industry]],2,FALSE),"-")</f>
        <v>-</v>
      </c>
      <c r="D1249" t="s">
        <v>471</v>
      </c>
      <c r="E1249">
        <v>1712.125679</v>
      </c>
      <c r="F1249">
        <v>508.75</v>
      </c>
      <c r="G1249">
        <v>9.3881451257560897</v>
      </c>
      <c r="H1249">
        <v>-3.9062430076585399</v>
      </c>
      <c r="I1249">
        <v>36.581437461075701</v>
      </c>
      <c r="J1249">
        <v>-1.70757998069977</v>
      </c>
      <c r="K1249">
        <v>481.89302352299501</v>
      </c>
      <c r="L1249">
        <v>413.24714627197801</v>
      </c>
      <c r="M1249">
        <v>44.325487976867997</v>
      </c>
      <c r="N1249">
        <v>0.56995772826648095</v>
      </c>
      <c r="O1249">
        <v>11.0171990171989</v>
      </c>
      <c r="P1249">
        <v>73.634812286689396</v>
      </c>
      <c r="Q1249">
        <v>-0.10177479881998799</v>
      </c>
    </row>
    <row r="1250" spans="1:17" hidden="1" x14ac:dyDescent="0.3">
      <c r="A1250" t="s">
        <v>2662</v>
      </c>
      <c r="B1250" t="s">
        <v>2663</v>
      </c>
      <c r="C1250" t="str">
        <f>IFERROR(VLOOKUP(Table1[[#This Row],[Ticker]],[1]!Table1[[Symbol]:[Industry]],2,FALSE),"-")</f>
        <v>-</v>
      </c>
      <c r="D1250" t="s">
        <v>116</v>
      </c>
      <c r="E1250">
        <v>1705.3734526000001</v>
      </c>
      <c r="F1250">
        <v>766</v>
      </c>
      <c r="G1250">
        <v>-1.51675033884985</v>
      </c>
      <c r="H1250">
        <v>21.2350259561643</v>
      </c>
      <c r="I1250">
        <v>32.457836070787401</v>
      </c>
      <c r="J1250">
        <v>-4.2327625975762597</v>
      </c>
      <c r="K1250">
        <v>695.28203637376805</v>
      </c>
      <c r="L1250">
        <v>615.94950345755694</v>
      </c>
      <c r="M1250">
        <v>49.260159515052798</v>
      </c>
      <c r="N1250">
        <v>3.04771195055537</v>
      </c>
      <c r="O1250">
        <v>10.5678851174934</v>
      </c>
      <c r="P1250">
        <v>53.430145217826698</v>
      </c>
      <c r="Q1250">
        <v>-7.7942842862581005E-2</v>
      </c>
    </row>
    <row r="1251" spans="1:17" hidden="1" x14ac:dyDescent="0.3">
      <c r="A1251" t="s">
        <v>2664</v>
      </c>
      <c r="B1251" t="s">
        <v>2665</v>
      </c>
      <c r="C1251" t="str">
        <f>IFERROR(VLOOKUP(Table1[[#This Row],[Ticker]],[1]!Table1[[Symbol]:[Industry]],2,FALSE),"-")</f>
        <v>-</v>
      </c>
      <c r="D1251" t="s">
        <v>21</v>
      </c>
      <c r="E1251">
        <v>1705.109044885</v>
      </c>
      <c r="F1251">
        <v>305.45</v>
      </c>
      <c r="G1251">
        <v>101.215536741588</v>
      </c>
      <c r="H1251">
        <v>36.330496816935799</v>
      </c>
      <c r="I1251">
        <v>94.544446056152907</v>
      </c>
      <c r="J1251">
        <v>-7.9500400998254603</v>
      </c>
      <c r="K1251">
        <v>235.18065741263899</v>
      </c>
      <c r="L1251">
        <v>179.728427361326</v>
      </c>
      <c r="M1251">
        <v>67.820026907857795</v>
      </c>
      <c r="N1251">
        <v>2.45711383887223</v>
      </c>
      <c r="O1251">
        <v>4.7307251596005697</v>
      </c>
      <c r="P1251">
        <v>176.425339366515</v>
      </c>
      <c r="Q1251">
        <v>0.13238236765028299</v>
      </c>
    </row>
    <row r="1252" spans="1:17" hidden="1" x14ac:dyDescent="0.3">
      <c r="A1252" t="s">
        <v>2666</v>
      </c>
      <c r="B1252" t="s">
        <v>2667</v>
      </c>
      <c r="C1252" t="str">
        <f>IFERROR(VLOOKUP(Table1[[#This Row],[Ticker]],[1]!Table1[[Symbol]:[Industry]],2,FALSE),"-")</f>
        <v>-</v>
      </c>
      <c r="D1252" t="s">
        <v>633</v>
      </c>
      <c r="E1252">
        <v>1701.0937799999999</v>
      </c>
      <c r="F1252">
        <v>157.255</v>
      </c>
      <c r="G1252">
        <v>72.485908258214707</v>
      </c>
      <c r="H1252">
        <v>18.672147292599298</v>
      </c>
      <c r="I1252">
        <v>95.5017259531798</v>
      </c>
      <c r="J1252">
        <v>2.18566371411046</v>
      </c>
      <c r="K1252">
        <v>129.01232826471301</v>
      </c>
      <c r="L1252">
        <v>99.646069361277</v>
      </c>
      <c r="M1252">
        <v>54.219977380712301</v>
      </c>
      <c r="N1252">
        <v>0.77089160046004102</v>
      </c>
      <c r="O1252">
        <v>1.45305395694892</v>
      </c>
      <c r="P1252">
        <v>123.199205166418</v>
      </c>
    </row>
    <row r="1253" spans="1:17" hidden="1" x14ac:dyDescent="0.3">
      <c r="A1253" t="s">
        <v>2668</v>
      </c>
      <c r="B1253" t="s">
        <v>2669</v>
      </c>
      <c r="C1253" t="str">
        <f>IFERROR(VLOOKUP(Table1[[#This Row],[Ticker]],[1]!Table1[[Symbol]:[Industry]],2,FALSE),"-")</f>
        <v>-</v>
      </c>
      <c r="D1253" t="s">
        <v>2670</v>
      </c>
      <c r="E1253">
        <v>1696.65764365</v>
      </c>
      <c r="F1253">
        <v>1617.65</v>
      </c>
      <c r="G1253">
        <v>516.59696711841195</v>
      </c>
      <c r="H1253">
        <v>-10.2742519470363</v>
      </c>
      <c r="I1253">
        <v>122.08789122289301</v>
      </c>
      <c r="J1253">
        <v>-2.1434396265087798</v>
      </c>
      <c r="K1253">
        <v>1460.97373748113</v>
      </c>
      <c r="M1253">
        <v>57.976835335296002</v>
      </c>
      <c r="N1253">
        <v>0.37349041419859103</v>
      </c>
      <c r="O1253">
        <v>11.8567057150805</v>
      </c>
      <c r="P1253">
        <v>575.710108604845</v>
      </c>
    </row>
    <row r="1254" spans="1:17" hidden="1" x14ac:dyDescent="0.3">
      <c r="A1254" t="s">
        <v>2671</v>
      </c>
      <c r="B1254" t="s">
        <v>2672</v>
      </c>
      <c r="C1254" t="str">
        <f>IFERROR(VLOOKUP(Table1[[#This Row],[Ticker]],[1]!Table1[[Symbol]:[Industry]],2,FALSE),"-")</f>
        <v>-</v>
      </c>
      <c r="D1254" t="s">
        <v>471</v>
      </c>
      <c r="E1254">
        <v>1695.7234649100001</v>
      </c>
      <c r="F1254">
        <v>484.15</v>
      </c>
      <c r="G1254">
        <v>56.820220925228398</v>
      </c>
      <c r="H1254">
        <v>7.9465734469809899</v>
      </c>
      <c r="I1254">
        <v>24.876690815494701</v>
      </c>
      <c r="J1254">
        <v>16.361733679341199</v>
      </c>
      <c r="K1254">
        <v>421.77374933859801</v>
      </c>
      <c r="L1254">
        <v>368.26061211011699</v>
      </c>
      <c r="M1254">
        <v>66.302616708455005</v>
      </c>
      <c r="N1254">
        <v>1.54426405990208</v>
      </c>
      <c r="O1254">
        <v>15.398120417226</v>
      </c>
      <c r="P1254">
        <v>89.121093749999901</v>
      </c>
      <c r="Q1254">
        <v>5.0960529757361997E-2</v>
      </c>
    </row>
    <row r="1255" spans="1:17" hidden="1" x14ac:dyDescent="0.3">
      <c r="A1255" t="s">
        <v>2673</v>
      </c>
      <c r="B1255" t="s">
        <v>2674</v>
      </c>
      <c r="C1255" t="str">
        <f>IFERROR(VLOOKUP(Table1[[#This Row],[Ticker]],[1]!Table1[[Symbol]:[Industry]],2,FALSE),"-")</f>
        <v>-</v>
      </c>
      <c r="D1255" t="s">
        <v>633</v>
      </c>
      <c r="E1255">
        <v>1692.3029750000001</v>
      </c>
      <c r="F1255">
        <v>68.12</v>
      </c>
      <c r="G1255">
        <v>22.726609904510301</v>
      </c>
      <c r="H1255">
        <v>-0.22510236462556399</v>
      </c>
      <c r="I1255">
        <v>1.10715189749593</v>
      </c>
      <c r="J1255">
        <v>-1.0323768085078999</v>
      </c>
      <c r="K1255">
        <v>61.250596521549497</v>
      </c>
      <c r="L1255">
        <v>57.293519440379598</v>
      </c>
      <c r="M1255">
        <v>29.188193916460101</v>
      </c>
      <c r="N1255">
        <v>1.0639844329594299</v>
      </c>
      <c r="O1255">
        <v>14.503816793893099</v>
      </c>
      <c r="P1255">
        <v>56.417910447761201</v>
      </c>
      <c r="Q1255">
        <v>7.1071011628524999E-2</v>
      </c>
    </row>
    <row r="1256" spans="1:17" hidden="1" x14ac:dyDescent="0.3">
      <c r="A1256" t="s">
        <v>2675</v>
      </c>
      <c r="B1256" t="s">
        <v>2676</v>
      </c>
      <c r="C1256" t="str">
        <f>IFERROR(VLOOKUP(Table1[[#This Row],[Ticker]],[1]!Table1[[Symbol]:[Industry]],2,FALSE),"-")</f>
        <v>-</v>
      </c>
      <c r="D1256" t="s">
        <v>2221</v>
      </c>
      <c r="E1256">
        <v>1685.8491111999999</v>
      </c>
      <c r="F1256">
        <v>326.75</v>
      </c>
      <c r="G1256">
        <v>21.907288874662999</v>
      </c>
      <c r="H1256">
        <v>-0.62733971846191205</v>
      </c>
      <c r="I1256">
        <v>35.225368477469203</v>
      </c>
      <c r="J1256">
        <v>-5.9552047845340299</v>
      </c>
      <c r="K1256">
        <v>336.385171701258</v>
      </c>
      <c r="M1256">
        <v>41.460120375289101</v>
      </c>
      <c r="N1256">
        <v>3.0042579339770401</v>
      </c>
      <c r="O1256">
        <v>27.543993879112399</v>
      </c>
      <c r="P1256">
        <v>56.339712918660197</v>
      </c>
    </row>
    <row r="1257" spans="1:17" hidden="1" x14ac:dyDescent="0.3">
      <c r="A1257" t="s">
        <v>2677</v>
      </c>
      <c r="B1257" t="s">
        <v>2678</v>
      </c>
      <c r="C1257" t="str">
        <f>IFERROR(VLOOKUP(Table1[[#This Row],[Ticker]],[1]!Table1[[Symbol]:[Industry]],2,FALSE),"-")</f>
        <v>-</v>
      </c>
      <c r="D1257" t="s">
        <v>51</v>
      </c>
      <c r="E1257">
        <v>1683.71494512</v>
      </c>
      <c r="F1257">
        <v>1606.8</v>
      </c>
      <c r="G1257">
        <v>-53.961270319614897</v>
      </c>
      <c r="H1257">
        <v>-11.0445848402805</v>
      </c>
      <c r="I1257">
        <v>-26.547110711117</v>
      </c>
      <c r="J1257">
        <v>-5.6927469455977997</v>
      </c>
      <c r="K1257">
        <v>1809.9762602219701</v>
      </c>
      <c r="L1257">
        <v>1997.28435680746</v>
      </c>
      <c r="M1257">
        <v>29.597137518411099</v>
      </c>
      <c r="N1257">
        <v>0.92136105229815102</v>
      </c>
      <c r="O1257">
        <v>66.791137664923994</v>
      </c>
      <c r="P1257">
        <v>0.36854269473420798</v>
      </c>
      <c r="Q1257">
        <v>6.1295990578943998E-2</v>
      </c>
    </row>
    <row r="1258" spans="1:17" hidden="1" x14ac:dyDescent="0.3">
      <c r="A1258" t="s">
        <v>2679</v>
      </c>
      <c r="B1258" t="s">
        <v>2680</v>
      </c>
      <c r="C1258" t="str">
        <f>IFERROR(VLOOKUP(Table1[[#This Row],[Ticker]],[1]!Table1[[Symbol]:[Industry]],2,FALSE),"-")</f>
        <v>-</v>
      </c>
      <c r="D1258" t="s">
        <v>258</v>
      </c>
      <c r="E1258">
        <v>1682.2629594749999</v>
      </c>
      <c r="F1258">
        <v>2916.35</v>
      </c>
      <c r="G1258">
        <v>195.02965980552801</v>
      </c>
      <c r="H1258">
        <v>-2.2305051555656399</v>
      </c>
      <c r="I1258">
        <v>91.685471919637195</v>
      </c>
      <c r="J1258">
        <v>-4.6486048586904998</v>
      </c>
      <c r="K1258">
        <v>2839.1023646798099</v>
      </c>
      <c r="L1258">
        <v>2144.9901095391401</v>
      </c>
      <c r="M1258">
        <v>42.187646822174003</v>
      </c>
      <c r="N1258">
        <v>0.69841501005274398</v>
      </c>
      <c r="O1258">
        <v>19.9787405489738</v>
      </c>
      <c r="P1258">
        <v>257.39583333333297</v>
      </c>
      <c r="Q1258">
        <v>0.17026703082321801</v>
      </c>
    </row>
    <row r="1259" spans="1:17" hidden="1" x14ac:dyDescent="0.3">
      <c r="A1259" t="s">
        <v>2681</v>
      </c>
      <c r="B1259" t="s">
        <v>2682</v>
      </c>
      <c r="C1259" t="str">
        <f>IFERROR(VLOOKUP(Table1[[#This Row],[Ticker]],[1]!Table1[[Symbol]:[Industry]],2,FALSE),"-")</f>
        <v>-</v>
      </c>
      <c r="D1259" t="s">
        <v>144</v>
      </c>
      <c r="E1259">
        <v>1681.64870823</v>
      </c>
      <c r="F1259">
        <v>131.97</v>
      </c>
      <c r="G1259">
        <v>50.989397689887497</v>
      </c>
      <c r="H1259">
        <v>0.174840976658171</v>
      </c>
      <c r="I1259">
        <v>21.823216934714601</v>
      </c>
      <c r="J1259">
        <v>-4.5497010423473796</v>
      </c>
      <c r="K1259">
        <v>131.75759418304699</v>
      </c>
      <c r="L1259">
        <v>114.991011603953</v>
      </c>
      <c r="M1259">
        <v>44.662608791423601</v>
      </c>
      <c r="N1259">
        <v>0.71485236751381698</v>
      </c>
      <c r="O1259">
        <v>14.382056527998699</v>
      </c>
      <c r="P1259">
        <v>99.501133786848001</v>
      </c>
      <c r="Q1259">
        <v>7.9678244917484001E-2</v>
      </c>
    </row>
    <row r="1260" spans="1:17" hidden="1" x14ac:dyDescent="0.3">
      <c r="A1260" t="s">
        <v>2683</v>
      </c>
      <c r="B1260" t="s">
        <v>2684</v>
      </c>
      <c r="C1260" t="str">
        <f>IFERROR(VLOOKUP(Table1[[#This Row],[Ticker]],[1]!Table1[[Symbol]:[Industry]],2,FALSE),"-")</f>
        <v>-</v>
      </c>
      <c r="D1260" t="s">
        <v>127</v>
      </c>
      <c r="E1260">
        <v>1667.8906686</v>
      </c>
      <c r="F1260">
        <v>74.099999999999994</v>
      </c>
      <c r="G1260">
        <v>78.275482084961396</v>
      </c>
      <c r="H1260">
        <v>-1.64048844712786</v>
      </c>
      <c r="I1260">
        <v>20.984228979292901</v>
      </c>
      <c r="J1260">
        <v>1.9982412491720001</v>
      </c>
      <c r="K1260">
        <v>69.331764194495406</v>
      </c>
      <c r="L1260">
        <v>61.388615763741498</v>
      </c>
      <c r="M1260">
        <v>63.1259933063806</v>
      </c>
      <c r="N1260">
        <v>0.66374233072681099</v>
      </c>
      <c r="O1260">
        <v>16.0593792172739</v>
      </c>
      <c r="P1260">
        <v>105.776173285198</v>
      </c>
      <c r="Q1260">
        <v>6.0021875305711E-2</v>
      </c>
    </row>
    <row r="1261" spans="1:17" hidden="1" x14ac:dyDescent="0.3">
      <c r="A1261" t="s">
        <v>2685</v>
      </c>
      <c r="B1261" t="s">
        <v>2686</v>
      </c>
      <c r="C1261" t="str">
        <f>IFERROR(VLOOKUP(Table1[[#This Row],[Ticker]],[1]!Table1[[Symbol]:[Industry]],2,FALSE),"-")</f>
        <v>-</v>
      </c>
      <c r="D1261" t="s">
        <v>54</v>
      </c>
      <c r="E1261">
        <v>1666.2620827999999</v>
      </c>
      <c r="F1261">
        <v>1733.2</v>
      </c>
      <c r="G1261">
        <v>46.375665025433399</v>
      </c>
      <c r="H1261">
        <v>21.3933499367105</v>
      </c>
      <c r="I1261">
        <v>36.002251806847802</v>
      </c>
      <c r="J1261">
        <v>-4.4871605403244699</v>
      </c>
      <c r="K1261">
        <v>1476.23992002454</v>
      </c>
      <c r="L1261">
        <v>1288.6713750978299</v>
      </c>
      <c r="M1261">
        <v>55.586815562412099</v>
      </c>
      <c r="N1261">
        <v>1.83599165868229</v>
      </c>
      <c r="O1261">
        <v>14.528040618509101</v>
      </c>
      <c r="P1261">
        <v>94.2287219140471</v>
      </c>
      <c r="Q1261">
        <v>0.13139476374790601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Row],[Ticker]],[1]!Table1[[Symbol]:[Industry]],2,FALSE),"-")</f>
        <v>-</v>
      </c>
      <c r="D1262" t="s">
        <v>378</v>
      </c>
      <c r="E1262">
        <v>1663.6931251000001</v>
      </c>
      <c r="F1262">
        <v>103.27</v>
      </c>
      <c r="G1262">
        <v>5.2402371223629496</v>
      </c>
      <c r="H1262">
        <v>-8.4080736350682894</v>
      </c>
      <c r="I1262">
        <v>3.1516707613566601</v>
      </c>
      <c r="J1262">
        <v>-6.94312481220829</v>
      </c>
      <c r="K1262">
        <v>108.810163716791</v>
      </c>
      <c r="L1262">
        <v>99.645971191902603</v>
      </c>
      <c r="M1262">
        <v>26.168262695595502</v>
      </c>
      <c r="N1262">
        <v>0.124014642749902</v>
      </c>
      <c r="O1262">
        <v>29.756947806720198</v>
      </c>
      <c r="P1262">
        <v>42.934256055363299</v>
      </c>
      <c r="Q1262">
        <v>0.114949368541531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Row],[Ticker]],[1]!Table1[[Symbol]:[Industry]],2,FALSE),"-")</f>
        <v>-</v>
      </c>
      <c r="D1263" t="s">
        <v>132</v>
      </c>
      <c r="E1263">
        <v>1660.69935988</v>
      </c>
      <c r="F1263">
        <v>179.35</v>
      </c>
      <c r="G1263">
        <v>54.448844169992</v>
      </c>
      <c r="H1263">
        <v>6.7603633291290999</v>
      </c>
      <c r="I1263">
        <v>-23.385176373090399</v>
      </c>
      <c r="J1263">
        <v>3.6573859377528901</v>
      </c>
      <c r="K1263">
        <v>181.88770500700701</v>
      </c>
      <c r="L1263">
        <v>167.93495956010199</v>
      </c>
      <c r="M1263">
        <v>48.1894030285345</v>
      </c>
      <c r="N1263">
        <v>0.50189739101855402</v>
      </c>
      <c r="O1263">
        <v>49.177585726233602</v>
      </c>
      <c r="P1263">
        <v>97.413318657127107</v>
      </c>
      <c r="Q1263">
        <v>9.4007233655670999E-2</v>
      </c>
    </row>
    <row r="1264" spans="1:17" hidden="1" x14ac:dyDescent="0.3">
      <c r="A1264" t="s">
        <v>2691</v>
      </c>
      <c r="B1264" t="s">
        <v>2692</v>
      </c>
      <c r="C1264" t="str">
        <f>IFERROR(VLOOKUP(Table1[[#This Row],[Ticker]],[1]!Table1[[Symbol]:[Industry]],2,FALSE),"-")</f>
        <v>-</v>
      </c>
      <c r="D1264" t="s">
        <v>633</v>
      </c>
      <c r="E1264">
        <v>1657.0394168149901</v>
      </c>
      <c r="F1264">
        <v>758.35</v>
      </c>
      <c r="G1264">
        <v>50.674266324463801</v>
      </c>
      <c r="H1264">
        <v>-9.1968839162311902</v>
      </c>
      <c r="I1264">
        <v>67.949371581319696</v>
      </c>
      <c r="J1264">
        <v>-0.61724520717114895</v>
      </c>
      <c r="K1264">
        <v>686.18116953477795</v>
      </c>
      <c r="L1264">
        <v>563.10040523193504</v>
      </c>
      <c r="M1264">
        <v>63.9601180462288</v>
      </c>
      <c r="N1264">
        <v>0.38254686050679998</v>
      </c>
      <c r="O1264">
        <v>14.0502406540515</v>
      </c>
      <c r="P1264">
        <v>100.754467240238</v>
      </c>
      <c r="Q1264">
        <v>4.5405636383770001E-2</v>
      </c>
    </row>
    <row r="1265" spans="1:17" hidden="1" x14ac:dyDescent="0.3">
      <c r="A1265" t="s">
        <v>2693</v>
      </c>
      <c r="B1265" t="s">
        <v>2694</v>
      </c>
      <c r="C1265" t="str">
        <f>IFERROR(VLOOKUP(Table1[[#This Row],[Ticker]],[1]!Table1[[Symbol]:[Industry]],2,FALSE),"-")</f>
        <v>-</v>
      </c>
      <c r="D1265" t="s">
        <v>206</v>
      </c>
      <c r="E1265">
        <v>1637.0388</v>
      </c>
      <c r="F1265">
        <v>872.25</v>
      </c>
      <c r="G1265">
        <v>97.500807010968401</v>
      </c>
      <c r="H1265">
        <v>-7.5942944630885796</v>
      </c>
      <c r="I1265">
        <v>63.1677073916117</v>
      </c>
      <c r="J1265">
        <v>-5.1316755579096496</v>
      </c>
      <c r="K1265">
        <v>949.82035075829299</v>
      </c>
      <c r="L1265">
        <v>803.50865870764301</v>
      </c>
      <c r="M1265">
        <v>31.020433196348701</v>
      </c>
      <c r="N1265">
        <v>0.97223053698569994</v>
      </c>
      <c r="O1265">
        <v>46.798509601604998</v>
      </c>
      <c r="P1265">
        <v>149.32113763041301</v>
      </c>
      <c r="Q1265">
        <v>0.10756097504343699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Row],[Ticker]],[1]!Table1[[Symbol]:[Industry]],2,FALSE),"-")</f>
        <v>-</v>
      </c>
      <c r="D1266" t="s">
        <v>72</v>
      </c>
      <c r="E1266">
        <v>1621.3557125120001</v>
      </c>
      <c r="F1266">
        <v>92.36</v>
      </c>
      <c r="G1266">
        <v>94.022135149784305</v>
      </c>
      <c r="H1266">
        <v>5.9030134263503804</v>
      </c>
      <c r="I1266">
        <v>-0.74625594532344497</v>
      </c>
      <c r="J1266">
        <v>17.799875772782698</v>
      </c>
      <c r="K1266">
        <v>74.191429198709201</v>
      </c>
      <c r="L1266">
        <v>72.543117614362103</v>
      </c>
      <c r="M1266">
        <v>85.873938886948693</v>
      </c>
      <c r="N1266">
        <v>0.77645561414025499</v>
      </c>
      <c r="O1266">
        <v>55.695106106539598</v>
      </c>
      <c r="P1266">
        <v>121.009810959559</v>
      </c>
      <c r="Q1266">
        <v>0.34984042466054899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Row],[Ticker]],[1]!Table1[[Symbol]:[Industry]],2,FALSE),"-")</f>
        <v>-</v>
      </c>
      <c r="D1267" t="s">
        <v>2699</v>
      </c>
      <c r="E1267">
        <v>1618.2626714</v>
      </c>
      <c r="F1267">
        <v>716.9</v>
      </c>
      <c r="G1267">
        <v>159.31424112313201</v>
      </c>
      <c r="H1267">
        <v>31.662370236798701</v>
      </c>
      <c r="I1267">
        <v>139.83111100660901</v>
      </c>
      <c r="J1267">
        <v>5.5905491649752399</v>
      </c>
      <c r="K1267">
        <v>554.46653321393705</v>
      </c>
      <c r="L1267">
        <v>381.46680760885801</v>
      </c>
      <c r="M1267">
        <v>63.5106708545174</v>
      </c>
      <c r="N1267">
        <v>1.2032433186388001</v>
      </c>
      <c r="O1267">
        <v>5.1611103361696102</v>
      </c>
      <c r="P1267">
        <v>285.53374563054501</v>
      </c>
    </row>
    <row r="1268" spans="1:17" hidden="1" x14ac:dyDescent="0.3">
      <c r="A1268" t="s">
        <v>2700</v>
      </c>
      <c r="B1268" t="s">
        <v>2701</v>
      </c>
      <c r="C1268" t="str">
        <f>IFERROR(VLOOKUP(Table1[[#This Row],[Ticker]],[1]!Table1[[Symbol]:[Industry]],2,FALSE),"-")</f>
        <v>-</v>
      </c>
      <c r="D1268" t="s">
        <v>471</v>
      </c>
      <c r="E1268">
        <v>1612.7038172099999</v>
      </c>
      <c r="F1268">
        <v>1238.55</v>
      </c>
      <c r="G1268">
        <v>-20.842927127425401</v>
      </c>
      <c r="H1268">
        <v>-14.3438383210945</v>
      </c>
      <c r="I1268">
        <v>-16.134454261069902</v>
      </c>
      <c r="J1268">
        <v>-2.9034780800248199</v>
      </c>
      <c r="K1268">
        <v>1342.14917925842</v>
      </c>
      <c r="L1268">
        <v>1317.13520018439</v>
      </c>
      <c r="M1268">
        <v>18.2367508496555</v>
      </c>
      <c r="N1268">
        <v>0.68671587330678596</v>
      </c>
      <c r="O1268">
        <v>25.388559202292999</v>
      </c>
      <c r="P1268">
        <v>21.4443300485365</v>
      </c>
      <c r="Q1268">
        <v>-5.4070422110356002E-2</v>
      </c>
    </row>
    <row r="1269" spans="1:17" hidden="1" x14ac:dyDescent="0.3">
      <c r="A1269" t="s">
        <v>2702</v>
      </c>
      <c r="B1269" t="s">
        <v>2703</v>
      </c>
      <c r="C1269" t="str">
        <f>IFERROR(VLOOKUP(Table1[[#This Row],[Ticker]],[1]!Table1[[Symbol]:[Industry]],2,FALSE),"-")</f>
        <v>-</v>
      </c>
      <c r="D1269" t="s">
        <v>54</v>
      </c>
      <c r="E1269">
        <v>1610.957366075</v>
      </c>
      <c r="F1269">
        <v>334.15</v>
      </c>
      <c r="G1269">
        <v>28.938595772119101</v>
      </c>
      <c r="H1269">
        <v>22.253153690685</v>
      </c>
      <c r="I1269">
        <v>31.4867895445512</v>
      </c>
      <c r="J1269">
        <v>5.5019463867157903</v>
      </c>
      <c r="K1269">
        <v>289.81306274455</v>
      </c>
      <c r="L1269">
        <v>257.30335365913101</v>
      </c>
      <c r="M1269">
        <v>60.985594209762603</v>
      </c>
      <c r="N1269">
        <v>2.0965810655595098</v>
      </c>
      <c r="O1269">
        <v>10.638934610204901</v>
      </c>
      <c r="P1269">
        <v>80.183337826907504</v>
      </c>
      <c r="Q1269">
        <v>4.2974747530529003E-2</v>
      </c>
    </row>
    <row r="1270" spans="1:17" hidden="1" x14ac:dyDescent="0.3">
      <c r="A1270" t="s">
        <v>2704</v>
      </c>
      <c r="B1270" t="s">
        <v>2705</v>
      </c>
      <c r="C1270" t="str">
        <f>IFERROR(VLOOKUP(Table1[[#This Row],[Ticker]],[1]!Table1[[Symbol]:[Industry]],2,FALSE),"-")</f>
        <v>-</v>
      </c>
      <c r="D1270" t="s">
        <v>121</v>
      </c>
      <c r="E1270">
        <v>1608.876064179</v>
      </c>
      <c r="F1270">
        <v>14.93</v>
      </c>
      <c r="G1270">
        <v>-19.605283191589301</v>
      </c>
      <c r="H1270">
        <v>-8.0702270092193693</v>
      </c>
      <c r="I1270">
        <v>-27.269133244006099</v>
      </c>
      <c r="J1270">
        <v>-4.0637134827852801</v>
      </c>
      <c r="K1270">
        <v>15.993986346446601</v>
      </c>
      <c r="L1270">
        <v>16.520582748799999</v>
      </c>
      <c r="M1270">
        <v>39.987476487357597</v>
      </c>
      <c r="N1270">
        <v>0.75460837874008901</v>
      </c>
      <c r="O1270">
        <v>76.524758554221094</v>
      </c>
      <c r="P1270">
        <v>25.100487400186601</v>
      </c>
      <c r="Q1270">
        <v>2.279155120747E-2</v>
      </c>
    </row>
    <row r="1271" spans="1:17" hidden="1" x14ac:dyDescent="0.3">
      <c r="A1271" t="s">
        <v>2706</v>
      </c>
      <c r="B1271" t="s">
        <v>2707</v>
      </c>
      <c r="C1271" t="str">
        <f>IFERROR(VLOOKUP(Table1[[#This Row],[Ticker]],[1]!Table1[[Symbol]:[Industry]],2,FALSE),"-")</f>
        <v>-</v>
      </c>
      <c r="D1271" t="s">
        <v>276</v>
      </c>
      <c r="E1271">
        <v>1603.2104999999999</v>
      </c>
      <c r="F1271">
        <v>51</v>
      </c>
      <c r="G1271">
        <v>20.0711477196364</v>
      </c>
      <c r="H1271">
        <v>32.079347677489402</v>
      </c>
      <c r="I1271">
        <v>30.6427976809765</v>
      </c>
      <c r="J1271">
        <v>6.7785597366205401</v>
      </c>
      <c r="K1271">
        <v>41.742318527147297</v>
      </c>
      <c r="L1271">
        <v>37.267698891859098</v>
      </c>
      <c r="M1271">
        <v>94.614495764968098</v>
      </c>
      <c r="N1271">
        <v>2.0197245581572099</v>
      </c>
      <c r="O1271">
        <v>0.49019607843136997</v>
      </c>
      <c r="P1271">
        <v>88.8888888888888</v>
      </c>
    </row>
    <row r="1272" spans="1:17" hidden="1" x14ac:dyDescent="0.3">
      <c r="A1272" t="s">
        <v>2708</v>
      </c>
      <c r="B1272" t="s">
        <v>2709</v>
      </c>
      <c r="C1272" t="str">
        <f>IFERROR(VLOOKUP(Table1[[#This Row],[Ticker]],[1]!Table1[[Symbol]:[Industry]],2,FALSE),"-")</f>
        <v>-</v>
      </c>
      <c r="D1272" t="s">
        <v>46</v>
      </c>
      <c r="E1272">
        <v>1602.65625</v>
      </c>
      <c r="F1272">
        <v>406.25</v>
      </c>
      <c r="G1272">
        <v>7.0882317809837403</v>
      </c>
      <c r="H1272">
        <v>-1.46530698425797</v>
      </c>
      <c r="I1272">
        <v>52.758097361240601</v>
      </c>
      <c r="J1272">
        <v>-7.2238681332720196</v>
      </c>
      <c r="K1272">
        <v>419.024405277997</v>
      </c>
      <c r="L1272">
        <v>359.98420534477901</v>
      </c>
      <c r="M1272">
        <v>30.383398823891699</v>
      </c>
      <c r="N1272">
        <v>0.376444032684984</v>
      </c>
      <c r="O1272">
        <v>22.449230769230699</v>
      </c>
      <c r="P1272">
        <v>76.515316098196806</v>
      </c>
      <c r="Q1272">
        <v>7.1445122578351006E-2</v>
      </c>
    </row>
    <row r="1273" spans="1:17" hidden="1" x14ac:dyDescent="0.3">
      <c r="A1273" t="s">
        <v>2710</v>
      </c>
      <c r="B1273" t="s">
        <v>2711</v>
      </c>
      <c r="C1273" t="str">
        <f>IFERROR(VLOOKUP(Table1[[#This Row],[Ticker]],[1]!Table1[[Symbol]:[Industry]],2,FALSE),"-")</f>
        <v>-</v>
      </c>
      <c r="D1273" t="s">
        <v>72</v>
      </c>
      <c r="E1273">
        <v>1601.6790149999999</v>
      </c>
      <c r="F1273">
        <v>52110</v>
      </c>
      <c r="G1273">
        <v>179.54173595493</v>
      </c>
      <c r="H1273">
        <v>-6.1337171689993202</v>
      </c>
      <c r="I1273">
        <v>86.753480716107802</v>
      </c>
      <c r="J1273">
        <v>-3.3653412852828501</v>
      </c>
      <c r="K1273">
        <v>52222.539109072197</v>
      </c>
      <c r="L1273">
        <v>37943.670204570502</v>
      </c>
      <c r="M1273">
        <v>34.009702774739502</v>
      </c>
      <c r="N1273">
        <v>0.47775846201042999</v>
      </c>
      <c r="O1273">
        <v>28.572251007484098</v>
      </c>
      <c r="P1273">
        <v>223.66459627329101</v>
      </c>
      <c r="Q1273">
        <v>9.2461429876955006E-2</v>
      </c>
    </row>
    <row r="1274" spans="1:17" hidden="1" x14ac:dyDescent="0.3">
      <c r="A1274" t="s">
        <v>2712</v>
      </c>
      <c r="B1274" t="s">
        <v>2713</v>
      </c>
      <c r="C1274" t="str">
        <f>IFERROR(VLOOKUP(Table1[[#This Row],[Ticker]],[1]!Table1[[Symbol]:[Industry]],2,FALSE),"-")</f>
        <v>-</v>
      </c>
      <c r="D1274" t="s">
        <v>258</v>
      </c>
      <c r="E1274">
        <v>1601.145</v>
      </c>
      <c r="F1274">
        <v>1231.6500000000001</v>
      </c>
      <c r="G1274">
        <v>47.306529242230603</v>
      </c>
      <c r="H1274">
        <v>-3.0405471166828799</v>
      </c>
      <c r="I1274">
        <v>53.970256794255803</v>
      </c>
      <c r="J1274">
        <v>-1.41691054047499</v>
      </c>
      <c r="K1274">
        <v>1264.32541579401</v>
      </c>
      <c r="L1274">
        <v>1063.6760554129901</v>
      </c>
      <c r="M1274">
        <v>39.836674842499498</v>
      </c>
      <c r="N1274">
        <v>0.23128435200212899</v>
      </c>
      <c r="O1274">
        <v>27.4631591767141</v>
      </c>
      <c r="P1274">
        <v>95.639742673338105</v>
      </c>
      <c r="Q1274">
        <v>7.4174156407594005E-2</v>
      </c>
    </row>
    <row r="1275" spans="1:17" hidden="1" x14ac:dyDescent="0.3">
      <c r="A1275" t="s">
        <v>2714</v>
      </c>
      <c r="B1275" t="s">
        <v>2715</v>
      </c>
      <c r="C1275" t="str">
        <f>IFERROR(VLOOKUP(Table1[[#This Row],[Ticker]],[1]!Table1[[Symbol]:[Industry]],2,FALSE),"-")</f>
        <v>-</v>
      </c>
      <c r="D1275" t="s">
        <v>21</v>
      </c>
      <c r="E1275">
        <v>1598.71894632</v>
      </c>
      <c r="F1275">
        <v>431.8</v>
      </c>
      <c r="G1275">
        <v>31.7623241902246</v>
      </c>
      <c r="H1275">
        <v>7.64958933493934</v>
      </c>
      <c r="I1275">
        <v>35.509882113984403</v>
      </c>
      <c r="J1275">
        <v>-4.4216760527294303</v>
      </c>
      <c r="K1275">
        <v>390.63084440363701</v>
      </c>
      <c r="L1275">
        <v>343.441237087167</v>
      </c>
      <c r="M1275">
        <v>60.729018576910804</v>
      </c>
      <c r="N1275">
        <v>1.9313345192434399</v>
      </c>
      <c r="O1275">
        <v>5.3728578045391302</v>
      </c>
      <c r="P1275">
        <v>73.832528180354203</v>
      </c>
      <c r="Q1275">
        <v>-1.4560476356195E-2</v>
      </c>
    </row>
    <row r="1276" spans="1:17" hidden="1" x14ac:dyDescent="0.3">
      <c r="A1276" t="s">
        <v>2716</v>
      </c>
      <c r="B1276" t="s">
        <v>2717</v>
      </c>
      <c r="C1276" t="str">
        <f>IFERROR(VLOOKUP(Table1[[#This Row],[Ticker]],[1]!Table1[[Symbol]:[Industry]],2,FALSE),"-")</f>
        <v>-</v>
      </c>
      <c r="D1276" t="s">
        <v>60</v>
      </c>
      <c r="E1276">
        <v>1598.1859505059999</v>
      </c>
      <c r="F1276">
        <v>224.47</v>
      </c>
      <c r="G1276">
        <v>-45.702142585078597</v>
      </c>
      <c r="H1276">
        <v>-6.0640191206585401</v>
      </c>
      <c r="I1276">
        <v>-32.384062982272297</v>
      </c>
      <c r="J1276">
        <v>-0.336605567658946</v>
      </c>
      <c r="K1276">
        <v>233.11499730803101</v>
      </c>
      <c r="M1276">
        <v>38.697145195439099</v>
      </c>
      <c r="N1276">
        <v>0.48171311303917402</v>
      </c>
      <c r="O1276">
        <v>32.111195259945603</v>
      </c>
      <c r="P1276">
        <v>12.798994974874301</v>
      </c>
    </row>
    <row r="1277" spans="1:17" hidden="1" x14ac:dyDescent="0.3">
      <c r="A1277" t="s">
        <v>2718</v>
      </c>
      <c r="B1277" t="s">
        <v>2719</v>
      </c>
      <c r="C1277" t="str">
        <f>IFERROR(VLOOKUP(Table1[[#This Row],[Ticker]],[1]!Table1[[Symbol]:[Industry]],2,FALSE),"-")</f>
        <v>-</v>
      </c>
      <c r="D1277" t="s">
        <v>2720</v>
      </c>
      <c r="E1277">
        <v>1598.176776</v>
      </c>
      <c r="F1277">
        <v>646.70000000000005</v>
      </c>
      <c r="G1277">
        <v>1893.9498241902199</v>
      </c>
      <c r="H1277">
        <v>-18.9193068800855</v>
      </c>
      <c r="I1277">
        <v>21.4113437408115</v>
      </c>
      <c r="J1277">
        <v>-3.5970841925888801</v>
      </c>
      <c r="K1277">
        <v>688.623739561354</v>
      </c>
      <c r="L1277">
        <v>524.61246001362395</v>
      </c>
      <c r="M1277">
        <v>48.451562242031898</v>
      </c>
      <c r="N1277">
        <v>0.60116911912920701</v>
      </c>
      <c r="O1277">
        <v>47.208906757383602</v>
      </c>
      <c r="P1277">
        <v>1920.9375</v>
      </c>
    </row>
    <row r="1278" spans="1:17" hidden="1" x14ac:dyDescent="0.3">
      <c r="A1278" t="s">
        <v>2721</v>
      </c>
      <c r="B1278" t="s">
        <v>2722</v>
      </c>
      <c r="C1278" t="str">
        <f>IFERROR(VLOOKUP(Table1[[#This Row],[Ticker]],[1]!Table1[[Symbol]:[Industry]],2,FALSE),"-")</f>
        <v>-</v>
      </c>
      <c r="D1278" t="s">
        <v>269</v>
      </c>
      <c r="E1278">
        <v>1595.8842525269999</v>
      </c>
      <c r="F1278">
        <v>194.49</v>
      </c>
      <c r="G1278">
        <v>-30.081846213362699</v>
      </c>
      <c r="H1278">
        <v>-5.7601275828084804</v>
      </c>
      <c r="I1278">
        <v>14.664286999893299</v>
      </c>
      <c r="J1278">
        <v>-2.9662992782037301</v>
      </c>
      <c r="K1278">
        <v>178.57347385765999</v>
      </c>
      <c r="M1278">
        <v>70.124525636118904</v>
      </c>
      <c r="N1278">
        <v>1.6349568097960201</v>
      </c>
      <c r="O1278">
        <v>13.0649390714175</v>
      </c>
      <c r="P1278">
        <v>51.118881118881099</v>
      </c>
    </row>
    <row r="1279" spans="1:17" hidden="1" x14ac:dyDescent="0.3">
      <c r="A1279" t="s">
        <v>2723</v>
      </c>
      <c r="B1279" t="s">
        <v>2724</v>
      </c>
      <c r="C1279" t="str">
        <f>IFERROR(VLOOKUP(Table1[[#This Row],[Ticker]],[1]!Table1[[Symbol]:[Industry]],2,FALSE),"-")</f>
        <v>-</v>
      </c>
      <c r="E1279">
        <v>1592.260207412</v>
      </c>
      <c r="F1279">
        <v>29.72</v>
      </c>
      <c r="G1279">
        <v>1599.95452875309</v>
      </c>
      <c r="H1279">
        <v>-67.089982495926407</v>
      </c>
      <c r="I1279">
        <v>34.815928918911503</v>
      </c>
      <c r="J1279">
        <v>-31.674047567395998</v>
      </c>
      <c r="K1279">
        <v>57.650138661701803</v>
      </c>
      <c r="L1279">
        <v>38.293288893695603</v>
      </c>
      <c r="M1279">
        <v>1.7899407167339501</v>
      </c>
      <c r="N1279">
        <v>1.04409922317013</v>
      </c>
      <c r="O1279">
        <v>200.53835800807499</v>
      </c>
      <c r="P1279">
        <v>1626.9422045628601</v>
      </c>
      <c r="Q1279">
        <v>0.27823212980981998</v>
      </c>
    </row>
    <row r="1280" spans="1:17" hidden="1" x14ac:dyDescent="0.3">
      <c r="A1280" t="s">
        <v>2725</v>
      </c>
      <c r="B1280" t="s">
        <v>2726</v>
      </c>
      <c r="C1280" t="str">
        <f>IFERROR(VLOOKUP(Table1[[#This Row],[Ticker]],[1]!Table1[[Symbol]:[Industry]],2,FALSE),"-")</f>
        <v>-</v>
      </c>
      <c r="D1280" t="s">
        <v>419</v>
      </c>
      <c r="E1280">
        <v>1587.546281615</v>
      </c>
      <c r="F1280">
        <v>508.55</v>
      </c>
      <c r="G1280">
        <v>-12.7324522645046</v>
      </c>
      <c r="H1280">
        <v>-0.82060869822388105</v>
      </c>
      <c r="I1280">
        <v>-13.856053518058401</v>
      </c>
      <c r="J1280">
        <v>-2.9962751268001999</v>
      </c>
      <c r="K1280">
        <v>507.09086087669601</v>
      </c>
      <c r="L1280">
        <v>505.46648632670502</v>
      </c>
      <c r="M1280">
        <v>44.259090766851799</v>
      </c>
      <c r="N1280">
        <v>0.58382534460450597</v>
      </c>
      <c r="O1280">
        <v>49.139710942876803</v>
      </c>
      <c r="P1280">
        <v>25.8787128712871</v>
      </c>
      <c r="Q1280">
        <v>-3.8479816518599999E-3</v>
      </c>
    </row>
    <row r="1281" spans="1:17" hidden="1" x14ac:dyDescent="0.3">
      <c r="A1281" t="s">
        <v>2727</v>
      </c>
      <c r="B1281" t="s">
        <v>2728</v>
      </c>
      <c r="C1281" t="str">
        <f>IFERROR(VLOOKUP(Table1[[#This Row],[Ticker]],[1]!Table1[[Symbol]:[Industry]],2,FALSE),"-")</f>
        <v>-</v>
      </c>
      <c r="D1281" t="s">
        <v>466</v>
      </c>
      <c r="E1281">
        <v>1584.9662928</v>
      </c>
      <c r="F1281">
        <v>764.5</v>
      </c>
      <c r="G1281">
        <v>-24.733947460949</v>
      </c>
      <c r="H1281">
        <v>5.6905700719471701</v>
      </c>
      <c r="I1281">
        <v>4.2996962858940897</v>
      </c>
      <c r="J1281">
        <v>0.96649537068121205</v>
      </c>
      <c r="K1281">
        <v>695.01493446602694</v>
      </c>
      <c r="L1281">
        <v>680.63285983864102</v>
      </c>
      <c r="M1281">
        <v>68.371254765994607</v>
      </c>
      <c r="N1281">
        <v>1.0582826668085099</v>
      </c>
      <c r="O1281">
        <v>7.8351863963374599</v>
      </c>
      <c r="P1281">
        <v>35.3097345132743</v>
      </c>
      <c r="Q1281">
        <v>7.8409199561739001E-2</v>
      </c>
    </row>
    <row r="1282" spans="1:17" hidden="1" x14ac:dyDescent="0.3">
      <c r="A1282" t="s">
        <v>2729</v>
      </c>
      <c r="B1282" t="s">
        <v>2730</v>
      </c>
      <c r="C1282" t="str">
        <f>IFERROR(VLOOKUP(Table1[[#This Row],[Ticker]],[1]!Table1[[Symbol]:[Industry]],2,FALSE),"-")</f>
        <v>-</v>
      </c>
      <c r="D1282" t="s">
        <v>127</v>
      </c>
      <c r="E1282">
        <v>1583.27118294</v>
      </c>
      <c r="F1282">
        <v>13.22</v>
      </c>
      <c r="G1282">
        <v>3.2586296089438802</v>
      </c>
      <c r="H1282">
        <v>-3.9738005598517399</v>
      </c>
      <c r="I1282">
        <v>-15.3796333816902</v>
      </c>
      <c r="J1282">
        <v>-5.2000612950096397</v>
      </c>
      <c r="K1282">
        <v>13.5852218871559</v>
      </c>
      <c r="L1282">
        <v>13.419578252807</v>
      </c>
      <c r="M1282">
        <v>38.292281290883203</v>
      </c>
      <c r="N1282">
        <v>0.40529855552162602</v>
      </c>
      <c r="O1282">
        <v>39.183055975794197</v>
      </c>
      <c r="P1282">
        <v>69.487179487179503</v>
      </c>
      <c r="Q1282">
        <v>5.8110708270087998E-2</v>
      </c>
    </row>
    <row r="1283" spans="1:17" hidden="1" x14ac:dyDescent="0.3">
      <c r="A1283" t="s">
        <v>2731</v>
      </c>
      <c r="B1283" t="s">
        <v>2732</v>
      </c>
      <c r="C1283" t="str">
        <f>IFERROR(VLOOKUP(Table1[[#This Row],[Ticker]],[1]!Table1[[Symbol]:[Industry]],2,FALSE),"-")</f>
        <v>-</v>
      </c>
      <c r="D1283" t="s">
        <v>279</v>
      </c>
      <c r="E1283">
        <v>1578.9895492139999</v>
      </c>
      <c r="F1283">
        <v>28.49</v>
      </c>
      <c r="G1283">
        <v>-42.822240063837299</v>
      </c>
      <c r="H1283">
        <v>-9.3702864269258495</v>
      </c>
      <c r="I1283">
        <v>-27.466873060221701</v>
      </c>
      <c r="J1283">
        <v>-3.3828968698306001</v>
      </c>
      <c r="K1283">
        <v>30.438038077269901</v>
      </c>
      <c r="L1283">
        <v>31.671930657430899</v>
      </c>
      <c r="M1283">
        <v>21.670940925998799</v>
      </c>
      <c r="N1283">
        <v>0.37014263547079301</v>
      </c>
      <c r="O1283">
        <v>60.758160758160699</v>
      </c>
      <c r="P1283">
        <v>26.622222222222199</v>
      </c>
      <c r="Q1283">
        <v>-4.0818285233017997E-2</v>
      </c>
    </row>
    <row r="1284" spans="1:17" hidden="1" x14ac:dyDescent="0.3">
      <c r="A1284" t="s">
        <v>2733</v>
      </c>
      <c r="B1284" t="s">
        <v>2734</v>
      </c>
      <c r="C1284" t="str">
        <f>IFERROR(VLOOKUP(Table1[[#This Row],[Ticker]],[1]!Table1[[Symbol]:[Industry]],2,FALSE),"-")</f>
        <v>-</v>
      </c>
      <c r="D1284" t="s">
        <v>206</v>
      </c>
      <c r="E1284">
        <v>1577.2878149999999</v>
      </c>
      <c r="F1284">
        <v>116.59</v>
      </c>
      <c r="G1284">
        <v>15.804730803819201</v>
      </c>
      <c r="H1284">
        <v>-7.5944301313020199</v>
      </c>
      <c r="I1284">
        <v>-20.953890441561501</v>
      </c>
      <c r="J1284">
        <v>-1.3490952454771099</v>
      </c>
      <c r="K1284">
        <v>124.200654295096</v>
      </c>
      <c r="L1284">
        <v>118.157473455694</v>
      </c>
      <c r="M1284">
        <v>35.081068857413101</v>
      </c>
      <c r="N1284">
        <v>0.54286954063706405</v>
      </c>
      <c r="O1284">
        <v>34.659919375589602</v>
      </c>
      <c r="P1284">
        <v>48.1448538754764</v>
      </c>
      <c r="Q1284">
        <v>8.8507754493441004E-2</v>
      </c>
    </row>
    <row r="1285" spans="1:17" hidden="1" x14ac:dyDescent="0.3">
      <c r="A1285" t="s">
        <v>2735</v>
      </c>
      <c r="B1285" t="s">
        <v>2736</v>
      </c>
      <c r="C1285" t="str">
        <f>IFERROR(VLOOKUP(Table1[[#This Row],[Ticker]],[1]!Table1[[Symbol]:[Industry]],2,FALSE),"-")</f>
        <v>-</v>
      </c>
      <c r="D1285" t="s">
        <v>276</v>
      </c>
      <c r="E1285">
        <v>1577.0920000000001</v>
      </c>
      <c r="F1285">
        <v>540.1</v>
      </c>
      <c r="G1285">
        <v>7.3154449163219102</v>
      </c>
      <c r="H1285">
        <v>7.1709269236181301</v>
      </c>
      <c r="I1285">
        <v>35.2618804233907</v>
      </c>
      <c r="J1285">
        <v>6.3344016206414899</v>
      </c>
      <c r="K1285">
        <v>501.010849507091</v>
      </c>
      <c r="L1285">
        <v>437.89533879151901</v>
      </c>
      <c r="M1285">
        <v>57.167699785663402</v>
      </c>
      <c r="N1285">
        <v>0.65845268652052202</v>
      </c>
      <c r="O1285">
        <v>6.2488428068876196</v>
      </c>
      <c r="P1285">
        <v>64.564290067032303</v>
      </c>
      <c r="Q1285">
        <v>-5.479715501552E-3</v>
      </c>
    </row>
    <row r="1286" spans="1:17" hidden="1" x14ac:dyDescent="0.3">
      <c r="A1286" t="s">
        <v>2737</v>
      </c>
      <c r="B1286" t="s">
        <v>2738</v>
      </c>
      <c r="C1286" t="str">
        <f>IFERROR(VLOOKUP(Table1[[#This Row],[Ticker]],[1]!Table1[[Symbol]:[Industry]],2,FALSE),"-")</f>
        <v>-</v>
      </c>
      <c r="D1286" t="s">
        <v>471</v>
      </c>
      <c r="E1286">
        <v>1576.6248904859999</v>
      </c>
      <c r="F1286">
        <v>253.46</v>
      </c>
      <c r="G1286">
        <v>-9.2635699110293892</v>
      </c>
      <c r="H1286">
        <v>23.9973346991348</v>
      </c>
      <c r="I1286">
        <v>35.074535248429903</v>
      </c>
      <c r="J1286">
        <v>2.33599853819937</v>
      </c>
      <c r="K1286">
        <v>208.797759080887</v>
      </c>
      <c r="L1286">
        <v>203.37697667687701</v>
      </c>
      <c r="M1286">
        <v>79.7676871613629</v>
      </c>
      <c r="N1286">
        <v>2.57944817565097</v>
      </c>
      <c r="O1286">
        <v>0.84431468476286997</v>
      </c>
      <c r="P1286">
        <v>58.511569731081899</v>
      </c>
      <c r="Q1286">
        <v>1.6498017034405E-2</v>
      </c>
    </row>
    <row r="1287" spans="1:17" hidden="1" x14ac:dyDescent="0.3">
      <c r="A1287" t="s">
        <v>2739</v>
      </c>
      <c r="B1287" t="s">
        <v>2740</v>
      </c>
      <c r="C1287" t="str">
        <f>IFERROR(VLOOKUP(Table1[[#This Row],[Ticker]],[1]!Table1[[Symbol]:[Industry]],2,FALSE),"-")</f>
        <v>-</v>
      </c>
      <c r="D1287" t="s">
        <v>72</v>
      </c>
      <c r="E1287">
        <v>1573.9216169599999</v>
      </c>
      <c r="F1287">
        <v>284.89999999999998</v>
      </c>
      <c r="G1287">
        <v>67.749166295487797</v>
      </c>
      <c r="H1287">
        <v>12.210818742414601</v>
      </c>
      <c r="I1287">
        <v>72.417928286825699</v>
      </c>
      <c r="J1287">
        <v>-13.537637354121101</v>
      </c>
      <c r="K1287">
        <v>256.09805780923301</v>
      </c>
      <c r="L1287">
        <v>191.51559708977999</v>
      </c>
      <c r="M1287">
        <v>37.227026476172398</v>
      </c>
      <c r="N1287">
        <v>0.32035183277879697</v>
      </c>
      <c r="O1287">
        <v>30.431730431730401</v>
      </c>
      <c r="P1287">
        <v>101.342756183745</v>
      </c>
      <c r="Q1287">
        <v>4.1939341473088997E-2</v>
      </c>
    </row>
    <row r="1288" spans="1:17" hidden="1" x14ac:dyDescent="0.3">
      <c r="A1288" t="s">
        <v>2741</v>
      </c>
      <c r="B1288" t="s">
        <v>2742</v>
      </c>
      <c r="C1288" t="str">
        <f>IFERROR(VLOOKUP(Table1[[#This Row],[Ticker]],[1]!Table1[[Symbol]:[Industry]],2,FALSE),"-")</f>
        <v>-</v>
      </c>
      <c r="D1288" t="s">
        <v>258</v>
      </c>
      <c r="E1288">
        <v>1569.4060155</v>
      </c>
      <c r="F1288">
        <v>448.75</v>
      </c>
      <c r="G1288">
        <v>-30.3680181501779</v>
      </c>
      <c r="H1288">
        <v>-0.67859455715178996</v>
      </c>
      <c r="I1288">
        <v>23.040228621667499</v>
      </c>
      <c r="J1288">
        <v>-3.8794637853673799</v>
      </c>
      <c r="K1288">
        <v>405.04592552359298</v>
      </c>
      <c r="L1288">
        <v>402.04146138780601</v>
      </c>
      <c r="M1288">
        <v>73.364284438628601</v>
      </c>
      <c r="N1288">
        <v>0.96233086475295304</v>
      </c>
      <c r="O1288">
        <v>9.8607242339832908</v>
      </c>
      <c r="P1288">
        <v>54.395320832616498</v>
      </c>
      <c r="Q1288">
        <v>6.0919332240893E-2</v>
      </c>
    </row>
    <row r="1289" spans="1:17" hidden="1" x14ac:dyDescent="0.3">
      <c r="A1289" t="s">
        <v>2743</v>
      </c>
      <c r="B1289" t="s">
        <v>2744</v>
      </c>
      <c r="C1289" t="str">
        <f>IFERROR(VLOOKUP(Table1[[#This Row],[Ticker]],[1]!Table1[[Symbol]:[Industry]],2,FALSE),"-")</f>
        <v>-</v>
      </c>
      <c r="D1289" t="s">
        <v>531</v>
      </c>
      <c r="E1289">
        <v>1568.4059999999999</v>
      </c>
      <c r="F1289">
        <v>149.80000000000001</v>
      </c>
      <c r="G1289">
        <v>60.967154805030198</v>
      </c>
      <c r="H1289">
        <v>-3.08506063617462</v>
      </c>
      <c r="I1289">
        <v>12.7972674485817</v>
      </c>
      <c r="J1289">
        <v>-3.7587061889155602</v>
      </c>
      <c r="K1289">
        <v>150.438798477718</v>
      </c>
      <c r="L1289">
        <v>136.990604536196</v>
      </c>
      <c r="M1289">
        <v>55.934483394670103</v>
      </c>
      <c r="N1289">
        <v>1.0351212665832199</v>
      </c>
      <c r="O1289">
        <v>22.1628838451268</v>
      </c>
      <c r="P1289">
        <v>96.587926509186303</v>
      </c>
      <c r="Q1289">
        <v>6.7621875973626996E-2</v>
      </c>
    </row>
    <row r="1290" spans="1:17" hidden="1" x14ac:dyDescent="0.3">
      <c r="A1290" t="s">
        <v>2745</v>
      </c>
      <c r="B1290" t="s">
        <v>2746</v>
      </c>
      <c r="C1290" t="str">
        <f>IFERROR(VLOOKUP(Table1[[#This Row],[Ticker]],[1]!Table1[[Symbol]:[Industry]],2,FALSE),"-")</f>
        <v>-</v>
      </c>
      <c r="D1290" t="s">
        <v>984</v>
      </c>
      <c r="E1290">
        <v>1562.3319733999999</v>
      </c>
      <c r="F1290">
        <v>361</v>
      </c>
      <c r="G1290">
        <v>1139.6789908568901</v>
      </c>
      <c r="H1290">
        <v>-28.9602283998465</v>
      </c>
      <c r="I1290">
        <v>290.76688149861002</v>
      </c>
      <c r="J1290">
        <v>-10.9733859983633</v>
      </c>
      <c r="K1290">
        <v>376.27323490053999</v>
      </c>
      <c r="L1290">
        <v>238.70555816279301</v>
      </c>
      <c r="M1290">
        <v>31.8926839895767</v>
      </c>
      <c r="N1290">
        <v>0.54231730197738404</v>
      </c>
      <c r="O1290">
        <v>37.063711911357302</v>
      </c>
      <c r="P1290">
        <v>1413.62683438155</v>
      </c>
      <c r="Q1290">
        <v>0.20265144293717299</v>
      </c>
    </row>
    <row r="1291" spans="1:17" hidden="1" x14ac:dyDescent="0.3">
      <c r="A1291" t="s">
        <v>2747</v>
      </c>
      <c r="B1291" t="s">
        <v>2748</v>
      </c>
      <c r="C1291" t="str">
        <f>IFERROR(VLOOKUP(Table1[[#This Row],[Ticker]],[1]!Table1[[Symbol]:[Industry]],2,FALSE),"-")</f>
        <v>-</v>
      </c>
      <c r="D1291" t="s">
        <v>46</v>
      </c>
      <c r="E1291">
        <v>1555.9624513260001</v>
      </c>
      <c r="F1291">
        <v>262.18</v>
      </c>
      <c r="G1291">
        <v>456.28262452392801</v>
      </c>
      <c r="H1291">
        <v>20.556303415156901</v>
      </c>
      <c r="I1291">
        <v>141.991057132865</v>
      </c>
      <c r="J1291">
        <v>8.1937413003510908</v>
      </c>
      <c r="K1291">
        <v>216.194389572647</v>
      </c>
      <c r="L1291">
        <v>150.31295555518699</v>
      </c>
      <c r="M1291">
        <v>65.115669332635704</v>
      </c>
      <c r="N1291">
        <v>1.5974423948229499</v>
      </c>
      <c r="O1291">
        <v>5.0423373255015402</v>
      </c>
      <c r="P1291">
        <v>489.168539325842</v>
      </c>
      <c r="Q1291">
        <v>0.22148973641717401</v>
      </c>
    </row>
    <row r="1292" spans="1:17" hidden="1" x14ac:dyDescent="0.3">
      <c r="A1292" t="s">
        <v>2749</v>
      </c>
      <c r="B1292" t="s">
        <v>2750</v>
      </c>
      <c r="C1292" t="str">
        <f>IFERROR(VLOOKUP(Table1[[#This Row],[Ticker]],[1]!Table1[[Symbol]:[Industry]],2,FALSE),"-")</f>
        <v>-</v>
      </c>
      <c r="D1292" t="s">
        <v>163</v>
      </c>
      <c r="E1292">
        <v>1555.8238919999999</v>
      </c>
      <c r="F1292">
        <v>636.4</v>
      </c>
      <c r="G1292">
        <v>-69.148904565569197</v>
      </c>
      <c r="H1292">
        <v>4.8548697057811303</v>
      </c>
      <c r="I1292">
        <v>0.78054316898628895</v>
      </c>
      <c r="J1292">
        <v>-7.4134170142580196</v>
      </c>
      <c r="K1292">
        <v>629.30563151431204</v>
      </c>
      <c r="L1292">
        <v>697.11641117771796</v>
      </c>
      <c r="M1292">
        <v>73.200757381725197</v>
      </c>
      <c r="N1292">
        <v>0.998037632560275</v>
      </c>
      <c r="O1292">
        <v>83.830923947203004</v>
      </c>
      <c r="P1292">
        <v>40.253443526170798</v>
      </c>
      <c r="Q1292">
        <v>4.3233796159698003E-2</v>
      </c>
    </row>
    <row r="1293" spans="1:17" hidden="1" x14ac:dyDescent="0.3">
      <c r="A1293" t="s">
        <v>2751</v>
      </c>
      <c r="B1293" t="s">
        <v>2752</v>
      </c>
      <c r="C1293" t="str">
        <f>IFERROR(VLOOKUP(Table1[[#This Row],[Ticker]],[1]!Table1[[Symbol]:[Industry]],2,FALSE),"-")</f>
        <v>-</v>
      </c>
      <c r="D1293" t="s">
        <v>54</v>
      </c>
      <c r="E1293">
        <v>1545.6941097599999</v>
      </c>
      <c r="F1293">
        <v>771.7</v>
      </c>
      <c r="G1293">
        <v>27.739141232831098</v>
      </c>
      <c r="H1293">
        <v>14.228620869993099</v>
      </c>
      <c r="I1293">
        <v>13.957956922940699</v>
      </c>
      <c r="J1293">
        <v>9.3344697009116295</v>
      </c>
      <c r="K1293">
        <v>690.00472422824805</v>
      </c>
      <c r="L1293">
        <v>620.61775180395898</v>
      </c>
      <c r="M1293">
        <v>66.631788967486699</v>
      </c>
      <c r="N1293">
        <v>1.8867186325766501</v>
      </c>
      <c r="O1293">
        <v>5.2027990151613102</v>
      </c>
      <c r="P1293">
        <v>63.495762711864401</v>
      </c>
      <c r="Q1293">
        <v>7.1021953983658001E-2</v>
      </c>
    </row>
    <row r="1294" spans="1:17" hidden="1" x14ac:dyDescent="0.3">
      <c r="A1294" t="s">
        <v>2753</v>
      </c>
      <c r="B1294" t="s">
        <v>2754</v>
      </c>
      <c r="C1294" t="str">
        <f>IFERROR(VLOOKUP(Table1[[#This Row],[Ticker]],[1]!Table1[[Symbol]:[Industry]],2,FALSE),"-")</f>
        <v>-</v>
      </c>
      <c r="D1294" t="s">
        <v>276</v>
      </c>
      <c r="E1294">
        <v>1542.536919762</v>
      </c>
      <c r="F1294">
        <v>164.18</v>
      </c>
      <c r="G1294">
        <v>51.371911371104602</v>
      </c>
      <c r="H1294">
        <v>9.0719375662084403</v>
      </c>
      <c r="I1294">
        <v>66.451083990507499</v>
      </c>
      <c r="J1294">
        <v>16.574655075760202</v>
      </c>
      <c r="K1294">
        <v>137.757136801548</v>
      </c>
      <c r="L1294">
        <v>117.87791576293699</v>
      </c>
      <c r="M1294">
        <v>70.053101825079906</v>
      </c>
      <c r="N1294">
        <v>1.57399540713102</v>
      </c>
      <c r="O1294">
        <v>4.5803386526982397</v>
      </c>
      <c r="P1294">
        <v>100.46398046397999</v>
      </c>
      <c r="Q1294">
        <v>1.1099172796097E-2</v>
      </c>
    </row>
    <row r="1295" spans="1:17" hidden="1" x14ac:dyDescent="0.3">
      <c r="A1295" t="s">
        <v>2755</v>
      </c>
      <c r="B1295" t="s">
        <v>2756</v>
      </c>
      <c r="C1295" t="str">
        <f>IFERROR(VLOOKUP(Table1[[#This Row],[Ticker]],[1]!Table1[[Symbol]:[Industry]],2,FALSE),"-")</f>
        <v>-</v>
      </c>
      <c r="D1295" t="s">
        <v>767</v>
      </c>
      <c r="E1295">
        <v>1539.7305788480001</v>
      </c>
      <c r="F1295">
        <v>70.48</v>
      </c>
      <c r="G1295">
        <v>108.73138773537499</v>
      </c>
      <c r="H1295">
        <v>-3.5348517885714998</v>
      </c>
      <c r="I1295">
        <v>21.349560881153401</v>
      </c>
      <c r="J1295">
        <v>-2.8185272301239102</v>
      </c>
      <c r="K1295">
        <v>67.778258920080901</v>
      </c>
      <c r="L1295">
        <v>57.592301951467597</v>
      </c>
      <c r="M1295">
        <v>51.589861375040996</v>
      </c>
      <c r="N1295">
        <v>0.65948497785253202</v>
      </c>
      <c r="O1295">
        <v>9.9602724177071291</v>
      </c>
      <c r="P1295">
        <v>153.07001795332101</v>
      </c>
      <c r="Q1295">
        <v>0.22159584366444901</v>
      </c>
    </row>
    <row r="1296" spans="1:17" hidden="1" x14ac:dyDescent="0.3">
      <c r="A1296" t="s">
        <v>2757</v>
      </c>
      <c r="B1296" t="s">
        <v>2758</v>
      </c>
      <c r="C1296" t="str">
        <f>IFERROR(VLOOKUP(Table1[[#This Row],[Ticker]],[1]!Table1[[Symbol]:[Industry]],2,FALSE),"-")</f>
        <v>-</v>
      </c>
      <c r="D1296" t="s">
        <v>419</v>
      </c>
      <c r="E1296">
        <v>1538.1556507499999</v>
      </c>
      <c r="F1296">
        <v>121.25</v>
      </c>
      <c r="G1296">
        <v>14.1812612026824</v>
      </c>
      <c r="H1296">
        <v>54.713911254587202</v>
      </c>
      <c r="I1296">
        <v>120.62992070124299</v>
      </c>
      <c r="J1296">
        <v>0.52999895035945399</v>
      </c>
      <c r="K1296">
        <v>93.373418515937999</v>
      </c>
      <c r="L1296">
        <v>73.708538183455502</v>
      </c>
      <c r="M1296">
        <v>59.215931834357001</v>
      </c>
      <c r="N1296">
        <v>1.0648373433166001</v>
      </c>
      <c r="O1296">
        <v>11.9175257731958</v>
      </c>
      <c r="P1296">
        <v>160.19313304721001</v>
      </c>
      <c r="Q1296">
        <v>8.2402480204890993E-2</v>
      </c>
    </row>
    <row r="1297" spans="1:17" hidden="1" x14ac:dyDescent="0.3">
      <c r="A1297" t="s">
        <v>2759</v>
      </c>
      <c r="B1297" t="s">
        <v>2760</v>
      </c>
      <c r="C1297" t="str">
        <f>IFERROR(VLOOKUP(Table1[[#This Row],[Ticker]],[1]!Table1[[Symbol]:[Industry]],2,FALSE),"-")</f>
        <v>-</v>
      </c>
      <c r="D1297" t="s">
        <v>378</v>
      </c>
      <c r="E1297">
        <v>1532.8749501</v>
      </c>
      <c r="F1297">
        <v>129.34</v>
      </c>
      <c r="G1297">
        <v>-8.2726689258836306</v>
      </c>
      <c r="H1297">
        <v>-9.9397546945073305</v>
      </c>
      <c r="I1297">
        <v>2.01913366780727</v>
      </c>
      <c r="J1297">
        <v>-2.2778122150395701</v>
      </c>
      <c r="K1297">
        <v>129.64405235192399</v>
      </c>
      <c r="L1297">
        <v>121.10887742348299</v>
      </c>
      <c r="M1297">
        <v>39.872779702033803</v>
      </c>
      <c r="N1297">
        <v>0.24045509295990899</v>
      </c>
      <c r="O1297">
        <v>20.689655172413701</v>
      </c>
      <c r="P1297">
        <v>37.012711864406697</v>
      </c>
      <c r="Q1297">
        <v>5.2490673241407999E-2</v>
      </c>
    </row>
    <row r="1298" spans="1:17" hidden="1" x14ac:dyDescent="0.3">
      <c r="A1298" t="s">
        <v>2761</v>
      </c>
      <c r="B1298" t="s">
        <v>2762</v>
      </c>
      <c r="C1298" t="str">
        <f>IFERROR(VLOOKUP(Table1[[#This Row],[Ticker]],[1]!Table1[[Symbol]:[Industry]],2,FALSE),"-")</f>
        <v>-</v>
      </c>
      <c r="D1298" t="s">
        <v>206</v>
      </c>
      <c r="E1298">
        <v>1532.1628045</v>
      </c>
      <c r="F1298">
        <v>1688.65</v>
      </c>
      <c r="G1298">
        <v>95.349388048025801</v>
      </c>
      <c r="H1298">
        <v>35.904622663983197</v>
      </c>
      <c r="I1298">
        <v>86.206121376033707</v>
      </c>
      <c r="J1298">
        <v>-4.63642251816308</v>
      </c>
      <c r="K1298">
        <v>1399.09257462863</v>
      </c>
      <c r="L1298">
        <v>1081.8932519274499</v>
      </c>
      <c r="M1298">
        <v>53.696556596597702</v>
      </c>
      <c r="N1298">
        <v>1.38169781554572</v>
      </c>
      <c r="O1298">
        <v>10.4373315962455</v>
      </c>
      <c r="P1298">
        <v>137.45342051606499</v>
      </c>
      <c r="Q1298">
        <v>0.13965821137293499</v>
      </c>
    </row>
    <row r="1299" spans="1:17" hidden="1" x14ac:dyDescent="0.3">
      <c r="A1299" t="s">
        <v>2763</v>
      </c>
      <c r="B1299" t="s">
        <v>2764</v>
      </c>
      <c r="C1299" t="str">
        <f>IFERROR(VLOOKUP(Table1[[#This Row],[Ticker]],[1]!Table1[[Symbol]:[Industry]],2,FALSE),"-")</f>
        <v>-</v>
      </c>
      <c r="D1299" t="s">
        <v>72</v>
      </c>
      <c r="E1299">
        <v>1531.5101549999999</v>
      </c>
      <c r="F1299">
        <v>129.31</v>
      </c>
      <c r="G1299">
        <v>-9.8590526213695302</v>
      </c>
      <c r="H1299">
        <v>17.904796657504701</v>
      </c>
      <c r="I1299">
        <v>29.372439191260899</v>
      </c>
      <c r="J1299">
        <v>2.8605493026378799</v>
      </c>
      <c r="K1299">
        <v>112.549618324487</v>
      </c>
      <c r="L1299">
        <v>102.323616888288</v>
      </c>
      <c r="M1299">
        <v>76.721130280445294</v>
      </c>
      <c r="N1299">
        <v>2.9061605137295001</v>
      </c>
      <c r="O1299">
        <v>11.3602969607918</v>
      </c>
      <c r="P1299">
        <v>55.047961630695397</v>
      </c>
    </row>
    <row r="1300" spans="1:17" hidden="1" x14ac:dyDescent="0.3">
      <c r="A1300" t="s">
        <v>2765</v>
      </c>
      <c r="B1300" t="s">
        <v>2766</v>
      </c>
      <c r="C1300" t="str">
        <f>IFERROR(VLOOKUP(Table1[[#This Row],[Ticker]],[1]!Table1[[Symbol]:[Industry]],2,FALSE),"-")</f>
        <v>-</v>
      </c>
      <c r="D1300" t="s">
        <v>633</v>
      </c>
      <c r="E1300">
        <v>1530.3841780109999</v>
      </c>
      <c r="F1300">
        <v>58.61</v>
      </c>
      <c r="G1300">
        <v>-4.6285943901511102</v>
      </c>
      <c r="H1300">
        <v>4.8815815680928196</v>
      </c>
      <c r="I1300">
        <v>19.2328981240966</v>
      </c>
      <c r="J1300">
        <v>-1.06751579357406</v>
      </c>
      <c r="K1300">
        <v>47.300393108901197</v>
      </c>
      <c r="L1300">
        <v>47.343983252649402</v>
      </c>
      <c r="M1300">
        <v>83.026608298481506</v>
      </c>
      <c r="N1300">
        <v>3.2176806353549998</v>
      </c>
      <c r="O1300">
        <v>14.485582665074199</v>
      </c>
      <c r="P1300">
        <v>61.016483516483497</v>
      </c>
      <c r="Q1300">
        <v>4.4880782245539999E-3</v>
      </c>
    </row>
    <row r="1301" spans="1:17" hidden="1" x14ac:dyDescent="0.3">
      <c r="A1301" t="s">
        <v>2767</v>
      </c>
      <c r="B1301" t="s">
        <v>2768</v>
      </c>
      <c r="C1301" t="str">
        <f>IFERROR(VLOOKUP(Table1[[#This Row],[Ticker]],[1]!Table1[[Symbol]:[Industry]],2,FALSE),"-")</f>
        <v>-</v>
      </c>
      <c r="D1301" t="s">
        <v>378</v>
      </c>
      <c r="E1301">
        <v>1529.8621344000001</v>
      </c>
      <c r="F1301">
        <v>247.44</v>
      </c>
      <c r="G1301">
        <v>-8.1118650963475094</v>
      </c>
      <c r="H1301">
        <v>-9.9790554272873599</v>
      </c>
      <c r="I1301">
        <v>-16.7293415546674</v>
      </c>
      <c r="J1301">
        <v>-8.9824286352042702</v>
      </c>
      <c r="K1301">
        <v>260.75374033204099</v>
      </c>
      <c r="L1301">
        <v>251.969208730156</v>
      </c>
      <c r="M1301">
        <v>37.7206666649721</v>
      </c>
      <c r="N1301">
        <v>0.81422634982359299</v>
      </c>
      <c r="O1301">
        <v>26.070966698997701</v>
      </c>
      <c r="P1301">
        <v>22.631644158096801</v>
      </c>
      <c r="Q1301">
        <v>0.10433872928315401</v>
      </c>
    </row>
    <row r="1302" spans="1:17" hidden="1" x14ac:dyDescent="0.3">
      <c r="A1302" t="s">
        <v>2769</v>
      </c>
      <c r="B1302" t="s">
        <v>2770</v>
      </c>
      <c r="C1302" t="str">
        <f>IFERROR(VLOOKUP(Table1[[#This Row],[Ticker]],[1]!Table1[[Symbol]:[Industry]],2,FALSE),"-")</f>
        <v>-</v>
      </c>
      <c r="D1302" t="s">
        <v>471</v>
      </c>
      <c r="E1302">
        <v>1527.27938868</v>
      </c>
      <c r="F1302">
        <v>216.03</v>
      </c>
      <c r="G1302">
        <v>51.845105647178301</v>
      </c>
      <c r="H1302">
        <v>20.768724815461201</v>
      </c>
      <c r="I1302">
        <v>68.942407174265</v>
      </c>
      <c r="J1302">
        <v>3.1168141986945601</v>
      </c>
      <c r="K1302">
        <v>169.83795290808999</v>
      </c>
      <c r="L1302">
        <v>143.14891906399001</v>
      </c>
      <c r="M1302">
        <v>68.188701249095402</v>
      </c>
      <c r="N1302">
        <v>2.79555224810295</v>
      </c>
      <c r="O1302">
        <v>14.9840299958339</v>
      </c>
      <c r="P1302">
        <v>113.46837944664</v>
      </c>
      <c r="Q1302">
        <v>6.6210801073594006E-2</v>
      </c>
    </row>
    <row r="1303" spans="1:17" hidden="1" x14ac:dyDescent="0.3">
      <c r="A1303" t="s">
        <v>2771</v>
      </c>
      <c r="B1303" t="s">
        <v>2772</v>
      </c>
      <c r="C1303" t="str">
        <f>IFERROR(VLOOKUP(Table1[[#This Row],[Ticker]],[1]!Table1[[Symbol]:[Industry]],2,FALSE),"-")</f>
        <v>-</v>
      </c>
      <c r="D1303" t="s">
        <v>127</v>
      </c>
      <c r="E1303">
        <v>1525.7924</v>
      </c>
      <c r="F1303">
        <v>753.85</v>
      </c>
      <c r="G1303">
        <v>-20.789183170485298</v>
      </c>
      <c r="H1303">
        <v>8.37094995885308</v>
      </c>
      <c r="I1303">
        <v>8.1942899876639199</v>
      </c>
      <c r="J1303">
        <v>-8.3410364770491102E-2</v>
      </c>
      <c r="K1303">
        <v>676.100396932183</v>
      </c>
      <c r="L1303">
        <v>645.89806212657095</v>
      </c>
      <c r="M1303">
        <v>69.358931538339505</v>
      </c>
      <c r="N1303">
        <v>2.4786393599311398</v>
      </c>
      <c r="O1303">
        <v>4.7953836970219399</v>
      </c>
      <c r="P1303">
        <v>30.9904430929626</v>
      </c>
      <c r="Q1303">
        <v>0.108472920680369</v>
      </c>
    </row>
    <row r="1304" spans="1:17" hidden="1" x14ac:dyDescent="0.3">
      <c r="A1304" t="s">
        <v>2773</v>
      </c>
      <c r="B1304" t="s">
        <v>2774</v>
      </c>
      <c r="C1304" t="str">
        <f>IFERROR(VLOOKUP(Table1[[#This Row],[Ticker]],[1]!Table1[[Symbol]:[Industry]],2,FALSE),"-")</f>
        <v>-</v>
      </c>
      <c r="D1304" t="s">
        <v>984</v>
      </c>
      <c r="E1304">
        <v>1516.5</v>
      </c>
      <c r="F1304">
        <v>248.25</v>
      </c>
      <c r="G1304">
        <v>-2.2702681232644002</v>
      </c>
      <c r="H1304">
        <v>11.619240175503901</v>
      </c>
      <c r="I1304">
        <v>77.365417259748796</v>
      </c>
      <c r="J1304">
        <v>-5.1782947487882298</v>
      </c>
      <c r="K1304">
        <v>230.65011755142999</v>
      </c>
      <c r="L1304">
        <v>197.989098278943</v>
      </c>
      <c r="M1304">
        <v>43.136404692785398</v>
      </c>
      <c r="N1304">
        <v>0.49954301972076098</v>
      </c>
      <c r="O1304">
        <v>16.265861027190301</v>
      </c>
      <c r="P1304">
        <v>119.690265486725</v>
      </c>
      <c r="Q1304">
        <v>-6.8718040062854993E-2</v>
      </c>
    </row>
    <row r="1305" spans="1:17" hidden="1" x14ac:dyDescent="0.3">
      <c r="A1305" t="s">
        <v>2775</v>
      </c>
      <c r="B1305" t="s">
        <v>2776</v>
      </c>
      <c r="C1305" t="str">
        <f>IFERROR(VLOOKUP(Table1[[#This Row],[Ticker]],[1]!Table1[[Symbol]:[Industry]],2,FALSE),"-")</f>
        <v>-</v>
      </c>
      <c r="D1305" t="s">
        <v>211</v>
      </c>
      <c r="E1305">
        <v>1513.9585523999999</v>
      </c>
      <c r="F1305">
        <v>883.4</v>
      </c>
      <c r="G1305">
        <v>118.7425049969</v>
      </c>
      <c r="H1305">
        <v>-5.8351535690521699</v>
      </c>
      <c r="I1305">
        <v>29.4027173406865</v>
      </c>
      <c r="J1305">
        <v>-1.23784892524032</v>
      </c>
      <c r="K1305">
        <v>836.19965705713196</v>
      </c>
      <c r="L1305">
        <v>680.81217689935897</v>
      </c>
      <c r="M1305">
        <v>42.5875709150666</v>
      </c>
      <c r="N1305">
        <v>0.76355639133137698</v>
      </c>
      <c r="O1305">
        <v>14.625311297260501</v>
      </c>
      <c r="P1305">
        <v>165.285285285285</v>
      </c>
      <c r="Q1305">
        <v>0.127471858636626</v>
      </c>
    </row>
    <row r="1306" spans="1:17" hidden="1" x14ac:dyDescent="0.3">
      <c r="A1306" t="s">
        <v>2777</v>
      </c>
      <c r="B1306" t="s">
        <v>2778</v>
      </c>
      <c r="C1306" t="str">
        <f>IFERROR(VLOOKUP(Table1[[#This Row],[Ticker]],[1]!Table1[[Symbol]:[Industry]],2,FALSE),"-")</f>
        <v>-</v>
      </c>
      <c r="D1306" t="s">
        <v>628</v>
      </c>
      <c r="E1306">
        <v>1512.4592418</v>
      </c>
      <c r="F1306">
        <v>218.53</v>
      </c>
      <c r="G1306">
        <v>-41.574347687828798</v>
      </c>
      <c r="H1306">
        <v>-12.0620498763985</v>
      </c>
      <c r="I1306">
        <v>-30.814619903651501</v>
      </c>
      <c r="J1306">
        <v>-2.7129789484131801</v>
      </c>
      <c r="K1306">
        <v>240.23131597825301</v>
      </c>
      <c r="L1306">
        <v>257.06450503968</v>
      </c>
      <c r="M1306">
        <v>32.2093705520642</v>
      </c>
      <c r="N1306">
        <v>0.61518312013654297</v>
      </c>
      <c r="O1306">
        <v>51.466617855671899</v>
      </c>
      <c r="P1306">
        <v>1.6844260388069401</v>
      </c>
      <c r="Q1306">
        <v>4.6858769994447998E-2</v>
      </c>
    </row>
    <row r="1307" spans="1:17" hidden="1" x14ac:dyDescent="0.3">
      <c r="A1307" t="s">
        <v>2779</v>
      </c>
      <c r="B1307" t="s">
        <v>2780</v>
      </c>
      <c r="C1307" t="str">
        <f>IFERROR(VLOOKUP(Table1[[#This Row],[Ticker]],[1]!Table1[[Symbol]:[Industry]],2,FALSE),"-")</f>
        <v>-</v>
      </c>
      <c r="D1307" t="s">
        <v>21</v>
      </c>
      <c r="E1307">
        <v>1508.2048606000001</v>
      </c>
      <c r="F1307">
        <v>872.75</v>
      </c>
      <c r="G1307">
        <v>719.93129556334395</v>
      </c>
      <c r="H1307">
        <v>11.1720115528721</v>
      </c>
      <c r="I1307">
        <v>281.23990605547402</v>
      </c>
      <c r="J1307">
        <v>14.4818162882629</v>
      </c>
      <c r="K1307">
        <v>740.308886234841</v>
      </c>
      <c r="M1307">
        <v>79.165382335089006</v>
      </c>
      <c r="N1307">
        <v>0.65403148088660401</v>
      </c>
      <c r="O1307">
        <v>14.351188771125701</v>
      </c>
      <c r="P1307">
        <v>835.924932975871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Row],[Ticker]],[1]!Table1[[Symbol]:[Industry]],2,FALSE),"-")</f>
        <v>-</v>
      </c>
      <c r="D1308" t="s">
        <v>748</v>
      </c>
      <c r="E1308">
        <v>1502.0466694199999</v>
      </c>
      <c r="F1308">
        <v>275.11</v>
      </c>
      <c r="G1308">
        <v>1.5563854929066601</v>
      </c>
      <c r="H1308">
        <v>-1.68909561924609</v>
      </c>
      <c r="I1308">
        <v>0.72601275806061705</v>
      </c>
      <c r="J1308">
        <v>-1.7376779407869001</v>
      </c>
      <c r="K1308">
        <v>266.589964810673</v>
      </c>
      <c r="L1308">
        <v>247.059063065788</v>
      </c>
      <c r="M1308">
        <v>57.335343564974302</v>
      </c>
      <c r="N1308">
        <v>0.58036084207545002</v>
      </c>
      <c r="O1308">
        <v>3.59492566609718</v>
      </c>
      <c r="P1308">
        <v>35.595642959239001</v>
      </c>
      <c r="Q1308">
        <v>2.5420345253382999E-2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Row],[Ticker]],[1]!Table1[[Symbol]:[Industry]],2,FALSE),"-")</f>
        <v>-</v>
      </c>
      <c r="D1309" t="s">
        <v>615</v>
      </c>
      <c r="E1309">
        <v>1500.367324175</v>
      </c>
      <c r="F1309">
        <v>251.45</v>
      </c>
      <c r="G1309">
        <v>-13.0805410419384</v>
      </c>
      <c r="H1309">
        <v>-9.1450545856879906</v>
      </c>
      <c r="I1309">
        <v>2.1259368347071299</v>
      </c>
      <c r="J1309">
        <v>-7.0352375978435697</v>
      </c>
      <c r="K1309">
        <v>258.82529106797602</v>
      </c>
      <c r="L1309">
        <v>239.598116418638</v>
      </c>
      <c r="M1309">
        <v>21.0855976614321</v>
      </c>
      <c r="N1309">
        <v>0.89383918264536599</v>
      </c>
      <c r="O1309">
        <v>22.489560548816801</v>
      </c>
      <c r="P1309">
        <v>30.9635416666666</v>
      </c>
      <c r="Q1309">
        <v>-1.3495494289357E-2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Row],[Ticker]],[1]!Table1[[Symbol]:[Industry]],2,FALSE),"-")</f>
        <v>-</v>
      </c>
      <c r="D1310" t="s">
        <v>81</v>
      </c>
      <c r="E1310">
        <v>1497.5932499999999</v>
      </c>
      <c r="F1310">
        <v>148.35</v>
      </c>
      <c r="G1310">
        <v>-31.9524419853038</v>
      </c>
      <c r="H1310">
        <v>-6.0121330841007499</v>
      </c>
      <c r="I1310">
        <v>-4.6688614531116501</v>
      </c>
      <c r="J1310">
        <v>-5.1294686032259103</v>
      </c>
      <c r="K1310">
        <v>150.95597707163199</v>
      </c>
      <c r="L1310">
        <v>149.90711021826201</v>
      </c>
      <c r="M1310">
        <v>42.514787227796504</v>
      </c>
      <c r="N1310">
        <v>0.49439504183844601</v>
      </c>
      <c r="O1310">
        <v>36.838557465453299</v>
      </c>
      <c r="P1310">
        <v>30.762450418686601</v>
      </c>
      <c r="Q1310">
        <v>0.11011696959954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Row],[Ticker]],[1]!Table1[[Symbol]:[Industry]],2,FALSE),"-")</f>
        <v>-</v>
      </c>
      <c r="D1311" t="s">
        <v>37</v>
      </c>
      <c r="E1311">
        <v>1496.7735</v>
      </c>
      <c r="F1311">
        <v>44.58</v>
      </c>
      <c r="G1311">
        <v>-13.465903464473501</v>
      </c>
      <c r="H1311">
        <v>-6.43201921468604</v>
      </c>
      <c r="I1311">
        <v>-9.55936734195277</v>
      </c>
      <c r="J1311">
        <v>0.40461077400794598</v>
      </c>
      <c r="K1311">
        <v>45.475347905650302</v>
      </c>
      <c r="L1311">
        <v>45.6368323134066</v>
      </c>
      <c r="M1311">
        <v>46.945002409330698</v>
      </c>
      <c r="N1311">
        <v>1.04495381692677</v>
      </c>
      <c r="O1311">
        <v>78.084342754598396</v>
      </c>
      <c r="P1311">
        <v>31.117647058823501</v>
      </c>
      <c r="Q1311">
        <v>0.218742003433372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Row],[Ticker]],[1]!Table1[[Symbol]:[Industry]],2,FALSE),"-")</f>
        <v>-</v>
      </c>
      <c r="D1312" t="s">
        <v>276</v>
      </c>
      <c r="E1312">
        <v>1494.1421393600001</v>
      </c>
      <c r="F1312">
        <v>110.24</v>
      </c>
      <c r="G1312">
        <v>-32.563692940396301</v>
      </c>
      <c r="H1312">
        <v>-4.1328437706719496</v>
      </c>
      <c r="I1312">
        <v>-5.9607539988596798</v>
      </c>
      <c r="J1312">
        <v>-6.7348259615360098</v>
      </c>
      <c r="K1312">
        <v>113.099278196803</v>
      </c>
      <c r="L1312">
        <v>111.80296469548701</v>
      </c>
      <c r="M1312">
        <v>35.959510671515098</v>
      </c>
      <c r="N1312">
        <v>0.64842094211996504</v>
      </c>
      <c r="O1312">
        <v>17.008345428156701</v>
      </c>
      <c r="P1312">
        <v>19.826086956521699</v>
      </c>
      <c r="Q1312">
        <v>-2.6811419701216001E-2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Row],[Ticker]],[1]!Table1[[Symbol]:[Industry]],2,FALSE),"-")</f>
        <v>-</v>
      </c>
      <c r="D1313" t="s">
        <v>163</v>
      </c>
      <c r="E1313">
        <v>1493.5341330000001</v>
      </c>
      <c r="F1313">
        <v>1218</v>
      </c>
      <c r="G1313">
        <v>-13.843226204573201</v>
      </c>
      <c r="H1313">
        <v>-4.1161802656031998</v>
      </c>
      <c r="I1313">
        <v>7.3498285036473998</v>
      </c>
      <c r="J1313">
        <v>-4.2296064311657098</v>
      </c>
      <c r="K1313">
        <v>1269.5554640164401</v>
      </c>
      <c r="L1313">
        <v>1184.3145749749001</v>
      </c>
      <c r="M1313">
        <v>26.0416986672201</v>
      </c>
      <c r="N1313">
        <v>0.25319786702211</v>
      </c>
      <c r="O1313">
        <v>29.310344827586199</v>
      </c>
      <c r="P1313">
        <v>35.355892648774699</v>
      </c>
      <c r="Q1313">
        <v>-5.9611444057797003E-2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Row],[Ticker]],[1]!Table1[[Symbol]:[Industry]],2,FALSE),"-")</f>
        <v>-</v>
      </c>
      <c r="D1314" t="s">
        <v>54</v>
      </c>
      <c r="E1314">
        <v>1490.6759999999999</v>
      </c>
      <c r="F1314">
        <v>2530</v>
      </c>
      <c r="G1314">
        <v>119.841592482907</v>
      </c>
      <c r="H1314">
        <v>15.359222835624299</v>
      </c>
      <c r="I1314">
        <v>72.329043723924599</v>
      </c>
      <c r="J1314">
        <v>-4.45803413908751</v>
      </c>
      <c r="K1314">
        <v>2325.64068571287</v>
      </c>
      <c r="L1314">
        <v>1846.4840818499699</v>
      </c>
      <c r="M1314">
        <v>46.372411219716398</v>
      </c>
      <c r="N1314">
        <v>0.39318598971527302</v>
      </c>
      <c r="O1314">
        <v>12.045454545454501</v>
      </c>
      <c r="P1314">
        <v>149.87654320987599</v>
      </c>
    </row>
    <row r="1315" spans="1:17" hidden="1" x14ac:dyDescent="0.3">
      <c r="A1315" t="s">
        <v>2795</v>
      </c>
      <c r="B1315" t="s">
        <v>2796</v>
      </c>
      <c r="C1315" t="str">
        <f>IFERROR(VLOOKUP(Table1[[#This Row],[Ticker]],[1]!Table1[[Symbol]:[Industry]],2,FALSE),"-")</f>
        <v>-</v>
      </c>
      <c r="D1315" t="s">
        <v>2797</v>
      </c>
      <c r="E1315">
        <v>1487.82124</v>
      </c>
      <c r="F1315">
        <v>764</v>
      </c>
      <c r="G1315">
        <v>54.982075291808499</v>
      </c>
      <c r="H1315">
        <v>-4.1914801081600999</v>
      </c>
      <c r="I1315">
        <v>86.2257465455165</v>
      </c>
      <c r="J1315">
        <v>4.7585896734973003</v>
      </c>
      <c r="K1315">
        <v>717.70318591053797</v>
      </c>
      <c r="L1315">
        <v>578.66596306916301</v>
      </c>
      <c r="M1315">
        <v>70.432783179641504</v>
      </c>
      <c r="N1315">
        <v>0.42548386824964801</v>
      </c>
      <c r="O1315">
        <v>24.214659685863801</v>
      </c>
      <c r="P1315">
        <v>120.93695777906299</v>
      </c>
    </row>
    <row r="1316" spans="1:17" hidden="1" x14ac:dyDescent="0.3">
      <c r="A1316" t="s">
        <v>2798</v>
      </c>
      <c r="B1316" t="s">
        <v>2799</v>
      </c>
      <c r="C1316" t="str">
        <f>IFERROR(VLOOKUP(Table1[[#This Row],[Ticker]],[1]!Table1[[Symbol]:[Industry]],2,FALSE),"-")</f>
        <v>-</v>
      </c>
      <c r="D1316" t="s">
        <v>471</v>
      </c>
      <c r="E1316">
        <v>1474.8933886750001</v>
      </c>
      <c r="F1316">
        <v>85.75</v>
      </c>
      <c r="G1316">
        <v>-4.4670628428175201E-2</v>
      </c>
      <c r="H1316">
        <v>-10.5141503149757</v>
      </c>
      <c r="I1316">
        <v>24.8602907074089</v>
      </c>
      <c r="J1316">
        <v>-6.8395003382579898</v>
      </c>
      <c r="K1316">
        <v>90.496282685849806</v>
      </c>
      <c r="L1316">
        <v>82.578539291444898</v>
      </c>
      <c r="M1316">
        <v>32.804658924683402</v>
      </c>
      <c r="N1316">
        <v>0.37106859501963502</v>
      </c>
      <c r="O1316">
        <v>22.390670553935799</v>
      </c>
      <c r="P1316">
        <v>53.261840929401203</v>
      </c>
      <c r="Q1316">
        <v>-3.0835659617848E-2</v>
      </c>
    </row>
    <row r="1317" spans="1:17" hidden="1" x14ac:dyDescent="0.3">
      <c r="A1317" t="s">
        <v>2800</v>
      </c>
      <c r="B1317" t="s">
        <v>2801</v>
      </c>
      <c r="C1317" t="str">
        <f>IFERROR(VLOOKUP(Table1[[#This Row],[Ticker]],[1]!Table1[[Symbol]:[Industry]],2,FALSE),"-")</f>
        <v>-</v>
      </c>
      <c r="D1317" t="s">
        <v>412</v>
      </c>
      <c r="E1317">
        <v>1474.447102353</v>
      </c>
      <c r="F1317">
        <v>100.29</v>
      </c>
      <c r="G1317">
        <v>-64.404212471241706</v>
      </c>
      <c r="H1317">
        <v>0.73636243313328897</v>
      </c>
      <c r="I1317">
        <v>-18.246189927235498</v>
      </c>
      <c r="J1317">
        <v>-4.5719613503851697</v>
      </c>
      <c r="K1317">
        <v>100.976798551459</v>
      </c>
      <c r="L1317">
        <v>110.556630954488</v>
      </c>
      <c r="M1317">
        <v>42.829748235928101</v>
      </c>
      <c r="N1317">
        <v>0.50408029065870996</v>
      </c>
      <c r="O1317">
        <v>77.136304716322599</v>
      </c>
      <c r="P1317">
        <v>11.4333333333333</v>
      </c>
      <c r="Q1317">
        <v>-4.7404763517736002E-2</v>
      </c>
    </row>
    <row r="1318" spans="1:17" hidden="1" x14ac:dyDescent="0.3">
      <c r="A1318" t="s">
        <v>2802</v>
      </c>
      <c r="B1318" t="s">
        <v>2803</v>
      </c>
      <c r="C1318" t="str">
        <f>IFERROR(VLOOKUP(Table1[[#This Row],[Ticker]],[1]!Table1[[Symbol]:[Industry]],2,FALSE),"-")</f>
        <v>-</v>
      </c>
      <c r="D1318" t="s">
        <v>1007</v>
      </c>
      <c r="E1318">
        <v>1472.4548831</v>
      </c>
      <c r="F1318">
        <v>735.55</v>
      </c>
      <c r="G1318">
        <v>-8.9786913721048602</v>
      </c>
      <c r="H1318">
        <v>16.140076053463801</v>
      </c>
      <c r="I1318">
        <v>9.9522525325266695</v>
      </c>
      <c r="J1318">
        <v>-1.55580300280729</v>
      </c>
      <c r="K1318">
        <v>674.89818718645199</v>
      </c>
      <c r="L1318">
        <v>630.08095737399594</v>
      </c>
      <c r="M1318">
        <v>61.070160401799697</v>
      </c>
      <c r="N1318">
        <v>1.1250402539720199</v>
      </c>
      <c r="O1318">
        <v>16.2395486370743</v>
      </c>
      <c r="P1318">
        <v>53.383380252319803</v>
      </c>
      <c r="Q1318">
        <v>5.6597906832747E-2</v>
      </c>
    </row>
    <row r="1319" spans="1:17" hidden="1" x14ac:dyDescent="0.3">
      <c r="A1319" t="s">
        <v>2804</v>
      </c>
      <c r="B1319" t="s">
        <v>2805</v>
      </c>
      <c r="C1319" t="str">
        <f>IFERROR(VLOOKUP(Table1[[#This Row],[Ticker]],[1]!Table1[[Symbol]:[Industry]],2,FALSE),"-")</f>
        <v>-</v>
      </c>
      <c r="D1319" t="s">
        <v>46</v>
      </c>
      <c r="E1319">
        <v>1463.89470594</v>
      </c>
      <c r="F1319">
        <v>65.400000000000006</v>
      </c>
      <c r="G1319">
        <v>-1.9398746625477701</v>
      </c>
      <c r="H1319">
        <v>-13.5941819590217</v>
      </c>
      <c r="I1319">
        <v>-10.1885835487412</v>
      </c>
      <c r="J1319">
        <v>-7.2142383189758998</v>
      </c>
      <c r="K1319">
        <v>71.134317728128906</v>
      </c>
      <c r="L1319">
        <v>69.161296076374995</v>
      </c>
      <c r="M1319">
        <v>32.774326293122499</v>
      </c>
      <c r="N1319">
        <v>0.38994194437145702</v>
      </c>
      <c r="O1319">
        <v>42.431192660550401</v>
      </c>
      <c r="P1319">
        <v>29.504950495049499</v>
      </c>
      <c r="Q1319">
        <v>9.3433323536323998E-2</v>
      </c>
    </row>
    <row r="1320" spans="1:17" hidden="1" x14ac:dyDescent="0.3">
      <c r="A1320" t="s">
        <v>2806</v>
      </c>
      <c r="B1320" t="s">
        <v>2807</v>
      </c>
      <c r="C1320" t="str">
        <f>IFERROR(VLOOKUP(Table1[[#This Row],[Ticker]],[1]!Table1[[Symbol]:[Industry]],2,FALSE),"-")</f>
        <v>-</v>
      </c>
      <c r="D1320" t="s">
        <v>438</v>
      </c>
      <c r="E1320">
        <v>1462.48775533</v>
      </c>
      <c r="F1320">
        <v>611.45000000000005</v>
      </c>
      <c r="G1320">
        <v>106.034427848761</v>
      </c>
      <c r="H1320">
        <v>21.6499621417098</v>
      </c>
      <c r="I1320">
        <v>54.681174718141001</v>
      </c>
      <c r="J1320">
        <v>-7.20670565438121</v>
      </c>
      <c r="K1320">
        <v>552.01915607555395</v>
      </c>
      <c r="L1320">
        <v>443.20965928651299</v>
      </c>
      <c r="M1320">
        <v>46.387413335085803</v>
      </c>
      <c r="N1320">
        <v>0.71689275251985196</v>
      </c>
      <c r="O1320">
        <v>9.2403303622536601</v>
      </c>
      <c r="P1320">
        <v>146.453043127771</v>
      </c>
      <c r="Q1320">
        <v>0.135256173272019</v>
      </c>
    </row>
    <row r="1321" spans="1:17" hidden="1" x14ac:dyDescent="0.3">
      <c r="A1321" t="s">
        <v>2808</v>
      </c>
      <c r="B1321" t="s">
        <v>2809</v>
      </c>
      <c r="C1321" t="str">
        <f>IFERROR(VLOOKUP(Table1[[#This Row],[Ticker]],[1]!Table1[[Symbol]:[Industry]],2,FALSE),"-")</f>
        <v>-</v>
      </c>
      <c r="D1321" t="s">
        <v>211</v>
      </c>
      <c r="E1321">
        <v>1454.85300495</v>
      </c>
      <c r="F1321">
        <v>103.99</v>
      </c>
      <c r="G1321">
        <v>54.622523282086298</v>
      </c>
      <c r="H1321">
        <v>30.652502772975001</v>
      </c>
      <c r="I1321">
        <v>20.2863486597061</v>
      </c>
      <c r="J1321">
        <v>22.830427399373999</v>
      </c>
      <c r="K1321">
        <v>77.398298150689797</v>
      </c>
      <c r="L1321">
        <v>71.571269400185699</v>
      </c>
      <c r="M1321">
        <v>86.696166152724402</v>
      </c>
      <c r="N1321">
        <v>1.24000364757955</v>
      </c>
      <c r="O1321">
        <v>24.723531108760401</v>
      </c>
      <c r="P1321">
        <v>101.29694154084299</v>
      </c>
    </row>
    <row r="1322" spans="1:17" hidden="1" x14ac:dyDescent="0.3">
      <c r="A1322" t="s">
        <v>2810</v>
      </c>
      <c r="B1322" t="s">
        <v>2811</v>
      </c>
      <c r="C1322" t="str">
        <f>IFERROR(VLOOKUP(Table1[[#This Row],[Ticker]],[1]!Table1[[Symbol]:[Industry]],2,FALSE),"-")</f>
        <v>-</v>
      </c>
      <c r="D1322" t="s">
        <v>78</v>
      </c>
      <c r="E1322">
        <v>1454.462678526</v>
      </c>
      <c r="F1322">
        <v>98.67</v>
      </c>
      <c r="G1322">
        <v>-17.4760220916843</v>
      </c>
      <c r="H1322">
        <v>-5.0358069880591199</v>
      </c>
      <c r="I1322">
        <v>-16.505637565905499</v>
      </c>
      <c r="J1322">
        <v>-4.0237597927441904</v>
      </c>
      <c r="K1322">
        <v>102.657039762705</v>
      </c>
      <c r="L1322">
        <v>102.22417541693299</v>
      </c>
      <c r="M1322">
        <v>39.554303257876903</v>
      </c>
      <c r="N1322">
        <v>0.33766451344352399</v>
      </c>
      <c r="O1322">
        <v>25.570082091821199</v>
      </c>
      <c r="P1322">
        <v>18.59375</v>
      </c>
      <c r="Q1322">
        <v>4.5355920108919997E-3</v>
      </c>
    </row>
    <row r="1323" spans="1:17" hidden="1" x14ac:dyDescent="0.3">
      <c r="A1323" t="s">
        <v>2812</v>
      </c>
      <c r="B1323" t="s">
        <v>2813</v>
      </c>
      <c r="C1323" t="str">
        <f>IFERROR(VLOOKUP(Table1[[#This Row],[Ticker]],[1]!Table1[[Symbol]:[Industry]],2,FALSE),"-")</f>
        <v>-</v>
      </c>
      <c r="D1323" t="s">
        <v>1669</v>
      </c>
      <c r="E1323">
        <v>1449.4098091549999</v>
      </c>
      <c r="F1323">
        <v>117.95</v>
      </c>
      <c r="G1323">
        <v>303.01596983368</v>
      </c>
      <c r="H1323">
        <v>45.355207081176303</v>
      </c>
      <c r="I1323">
        <v>72.812617231765998</v>
      </c>
      <c r="J1323">
        <v>7.0322155084486697</v>
      </c>
      <c r="K1323">
        <v>89.340895310366903</v>
      </c>
      <c r="L1323">
        <v>65.927356936814107</v>
      </c>
      <c r="M1323">
        <v>72.644168000471694</v>
      </c>
      <c r="N1323">
        <v>2.13628192735918</v>
      </c>
      <c r="O1323">
        <v>8.8596863077575296</v>
      </c>
      <c r="P1323">
        <v>357.17054263565802</v>
      </c>
      <c r="Q1323">
        <v>7.3788349116275007E-2</v>
      </c>
    </row>
    <row r="1324" spans="1:17" hidden="1" x14ac:dyDescent="0.3">
      <c r="A1324" t="s">
        <v>2814</v>
      </c>
      <c r="B1324" t="s">
        <v>2815</v>
      </c>
      <c r="C1324" t="str">
        <f>IFERROR(VLOOKUP(Table1[[#This Row],[Ticker]],[1]!Table1[[Symbol]:[Industry]],2,FALSE),"-")</f>
        <v>-</v>
      </c>
      <c r="D1324" t="s">
        <v>984</v>
      </c>
      <c r="E1324">
        <v>1448.677692</v>
      </c>
      <c r="F1324">
        <v>95.13</v>
      </c>
      <c r="G1324">
        <v>-6.1876758097753299</v>
      </c>
      <c r="H1324">
        <v>-0.62821454531908805</v>
      </c>
      <c r="I1324">
        <v>-5.8124533498262601</v>
      </c>
      <c r="J1324">
        <v>-3.11031252817016</v>
      </c>
      <c r="K1324">
        <v>89.1064691222265</v>
      </c>
      <c r="L1324">
        <v>89.226784023219494</v>
      </c>
      <c r="M1324">
        <v>72.112113581948407</v>
      </c>
      <c r="N1324">
        <v>0.97238082871729103</v>
      </c>
      <c r="O1324">
        <v>21.570482497634799</v>
      </c>
      <c r="P1324">
        <v>28.554054054053999</v>
      </c>
      <c r="Q1324">
        <v>3.1924488708699999E-4</v>
      </c>
    </row>
    <row r="1325" spans="1:17" hidden="1" x14ac:dyDescent="0.3">
      <c r="A1325" t="s">
        <v>2816</v>
      </c>
      <c r="B1325" t="s">
        <v>2817</v>
      </c>
      <c r="C1325" t="str">
        <f>IFERROR(VLOOKUP(Table1[[#This Row],[Ticker]],[1]!Table1[[Symbol]:[Industry]],2,FALSE),"-")</f>
        <v>-</v>
      </c>
      <c r="D1325" t="s">
        <v>633</v>
      </c>
      <c r="E1325">
        <v>1448.5948994749999</v>
      </c>
      <c r="F1325">
        <v>26.05</v>
      </c>
      <c r="G1325">
        <v>-61.862675809775297</v>
      </c>
      <c r="H1325">
        <v>18.424822017928701</v>
      </c>
      <c r="I1325">
        <v>-17.897537383439602</v>
      </c>
      <c r="J1325">
        <v>-5.2532299080413898</v>
      </c>
      <c r="K1325">
        <v>23.925662910813301</v>
      </c>
      <c r="L1325">
        <v>25.041030547463802</v>
      </c>
      <c r="M1325">
        <v>48.271498937109797</v>
      </c>
      <c r="N1325">
        <v>1.77906698726924</v>
      </c>
      <c r="O1325">
        <v>59.309021113243702</v>
      </c>
      <c r="P1325">
        <v>73.6666666666666</v>
      </c>
      <c r="Q1325">
        <v>0.26415953848563301</v>
      </c>
    </row>
    <row r="1326" spans="1:17" hidden="1" x14ac:dyDescent="0.3">
      <c r="A1326" t="s">
        <v>2818</v>
      </c>
      <c r="B1326" t="s">
        <v>2819</v>
      </c>
      <c r="C1326" t="str">
        <f>IFERROR(VLOOKUP(Table1[[#This Row],[Ticker]],[1]!Table1[[Symbol]:[Industry]],2,FALSE),"-")</f>
        <v>-</v>
      </c>
      <c r="D1326" t="s">
        <v>531</v>
      </c>
      <c r="E1326">
        <v>1443.68736247999</v>
      </c>
      <c r="F1326">
        <v>409.4</v>
      </c>
      <c r="G1326">
        <v>81.517544460150802</v>
      </c>
      <c r="H1326">
        <v>13.966999475577399</v>
      </c>
      <c r="I1326">
        <v>50.748074475761797</v>
      </c>
      <c r="J1326">
        <v>2.8477069514798798</v>
      </c>
      <c r="K1326">
        <v>350.04063361295903</v>
      </c>
      <c r="L1326">
        <v>281.25272305106398</v>
      </c>
      <c r="M1326">
        <v>68.578054509606801</v>
      </c>
      <c r="N1326">
        <v>1.1074635786873901</v>
      </c>
      <c r="O1326">
        <v>5.3859306301905203</v>
      </c>
      <c r="P1326">
        <v>131.29943502824801</v>
      </c>
      <c r="Q1326">
        <v>7.6807585072093995E-2</v>
      </c>
    </row>
    <row r="1327" spans="1:17" hidden="1" x14ac:dyDescent="0.3">
      <c r="A1327" t="s">
        <v>2820</v>
      </c>
      <c r="B1327" t="s">
        <v>2821</v>
      </c>
      <c r="C1327" t="str">
        <f>IFERROR(VLOOKUP(Table1[[#This Row],[Ticker]],[1]!Table1[[Symbol]:[Industry]],2,FALSE),"-")</f>
        <v>-</v>
      </c>
      <c r="D1327" t="s">
        <v>86</v>
      </c>
      <c r="E1327">
        <v>1442.1586548</v>
      </c>
      <c r="F1327">
        <v>55.32</v>
      </c>
      <c r="G1327">
        <v>7.7748089648897096</v>
      </c>
      <c r="H1327">
        <v>-2.84925423681329</v>
      </c>
      <c r="I1327">
        <v>-22.577878769129399</v>
      </c>
      <c r="J1327">
        <v>2.59789505186939</v>
      </c>
      <c r="K1327">
        <v>56.0274531664245</v>
      </c>
      <c r="L1327">
        <v>57.614699908299798</v>
      </c>
      <c r="M1327">
        <v>51.883600355275199</v>
      </c>
      <c r="N1327">
        <v>0.77286796873377195</v>
      </c>
      <c r="O1327">
        <v>56.362979031091797</v>
      </c>
      <c r="P1327">
        <v>54.957983193277201</v>
      </c>
      <c r="Q1327">
        <v>-3.1250801965875E-2</v>
      </c>
    </row>
    <row r="1328" spans="1:17" hidden="1" x14ac:dyDescent="0.3">
      <c r="A1328" t="s">
        <v>2822</v>
      </c>
      <c r="B1328" t="s">
        <v>2823</v>
      </c>
      <c r="C1328" t="str">
        <f>IFERROR(VLOOKUP(Table1[[#This Row],[Ticker]],[1]!Table1[[Symbol]:[Industry]],2,FALSE),"-")</f>
        <v>-</v>
      </c>
      <c r="D1328" t="s">
        <v>78</v>
      </c>
      <c r="E1328">
        <v>1439.6083025099999</v>
      </c>
      <c r="F1328">
        <v>129.66</v>
      </c>
      <c r="G1328">
        <v>40.856984384399397</v>
      </c>
      <c r="H1328">
        <v>-2.1975511162595001</v>
      </c>
      <c r="I1328">
        <v>7.3383365975105699</v>
      </c>
      <c r="J1328">
        <v>3.3768245729834199</v>
      </c>
      <c r="K1328">
        <v>126.90893444097701</v>
      </c>
      <c r="L1328">
        <v>114.194500692028</v>
      </c>
      <c r="M1328">
        <v>64.919872068778801</v>
      </c>
      <c r="N1328">
        <v>0.42284003159216599</v>
      </c>
      <c r="O1328">
        <v>14.807959278112</v>
      </c>
      <c r="P1328">
        <v>77.446284384836403</v>
      </c>
    </row>
    <row r="1329" spans="1:17" hidden="1" x14ac:dyDescent="0.3">
      <c r="A1329" t="s">
        <v>2824</v>
      </c>
      <c r="B1329" t="s">
        <v>2825</v>
      </c>
      <c r="C1329" t="str">
        <f>IFERROR(VLOOKUP(Table1[[#This Row],[Ticker]],[1]!Table1[[Symbol]:[Industry]],2,FALSE),"-")</f>
        <v>-</v>
      </c>
      <c r="D1329" t="s">
        <v>2670</v>
      </c>
      <c r="E1329">
        <v>1438.749</v>
      </c>
      <c r="F1329">
        <v>1755</v>
      </c>
      <c r="G1329">
        <v>524.19213029960804</v>
      </c>
      <c r="H1329">
        <v>-2.57033778799416</v>
      </c>
      <c r="I1329">
        <v>73.281136149888397</v>
      </c>
      <c r="J1329">
        <v>-7.2211999505192201</v>
      </c>
      <c r="K1329">
        <v>1780.36771044021</v>
      </c>
      <c r="L1329">
        <v>1206.80313035737</v>
      </c>
      <c r="M1329">
        <v>34.705427310056201</v>
      </c>
      <c r="N1329">
        <v>0.38134484198802698</v>
      </c>
      <c r="O1329">
        <v>25.925925925925899</v>
      </c>
      <c r="P1329">
        <v>665.53980370774195</v>
      </c>
    </row>
    <row r="1330" spans="1:17" hidden="1" x14ac:dyDescent="0.3">
      <c r="A1330" t="s">
        <v>2826</v>
      </c>
      <c r="B1330" t="s">
        <v>2827</v>
      </c>
      <c r="C1330" t="str">
        <f>IFERROR(VLOOKUP(Table1[[#This Row],[Ticker]],[1]!Table1[[Symbol]:[Industry]],2,FALSE),"-")</f>
        <v>-</v>
      </c>
      <c r="D1330" t="s">
        <v>269</v>
      </c>
      <c r="E1330">
        <v>1438.0835300000001</v>
      </c>
      <c r="F1330">
        <v>88.18</v>
      </c>
      <c r="G1330">
        <v>-23.014087789494599</v>
      </c>
      <c r="H1330">
        <v>1.9037093956083999</v>
      </c>
      <c r="I1330">
        <v>-8.45542128750842</v>
      </c>
      <c r="J1330">
        <v>0.43192079397482402</v>
      </c>
      <c r="K1330">
        <v>86.1348654468663</v>
      </c>
      <c r="L1330">
        <v>85.190653573607705</v>
      </c>
      <c r="M1330">
        <v>53.115031303652501</v>
      </c>
      <c r="N1330">
        <v>1.1212528780961599</v>
      </c>
      <c r="O1330">
        <v>19.0179178952143</v>
      </c>
      <c r="P1330">
        <v>27.797101449275299</v>
      </c>
      <c r="Q1330">
        <v>-4.3955003978590002E-3</v>
      </c>
    </row>
    <row r="1331" spans="1:17" hidden="1" x14ac:dyDescent="0.3">
      <c r="A1331" t="s">
        <v>2828</v>
      </c>
      <c r="B1331" t="s">
        <v>2829</v>
      </c>
      <c r="C1331" t="str">
        <f>IFERROR(VLOOKUP(Table1[[#This Row],[Ticker]],[1]!Table1[[Symbol]:[Industry]],2,FALSE),"-")</f>
        <v>-</v>
      </c>
      <c r="D1331" t="s">
        <v>81</v>
      </c>
      <c r="E1331">
        <v>1433.7</v>
      </c>
      <c r="F1331">
        <v>121.5</v>
      </c>
      <c r="G1331">
        <v>214.30445902168501</v>
      </c>
      <c r="H1331">
        <v>53.077163322128399</v>
      </c>
      <c r="I1331">
        <v>82.298145728514697</v>
      </c>
      <c r="J1331">
        <v>1.8469533878236</v>
      </c>
      <c r="K1331">
        <v>89.771282943910705</v>
      </c>
      <c r="L1331">
        <v>67.145448764307503</v>
      </c>
      <c r="M1331">
        <v>64.571980009546706</v>
      </c>
      <c r="N1331">
        <v>1.1547368927573201</v>
      </c>
      <c r="O1331">
        <v>10.370370370370299</v>
      </c>
      <c r="P1331">
        <v>246.64764621968601</v>
      </c>
      <c r="Q1331">
        <v>0.137572083226317</v>
      </c>
    </row>
    <row r="1332" spans="1:17" hidden="1" x14ac:dyDescent="0.3">
      <c r="A1332" t="s">
        <v>2830</v>
      </c>
      <c r="B1332" t="s">
        <v>2831</v>
      </c>
      <c r="C1332" t="str">
        <f>IFERROR(VLOOKUP(Table1[[#This Row],[Ticker]],[1]!Table1[[Symbol]:[Industry]],2,FALSE),"-")</f>
        <v>-</v>
      </c>
      <c r="D1332" t="s">
        <v>21</v>
      </c>
      <c r="E1332">
        <v>1432.3019501250001</v>
      </c>
      <c r="F1332">
        <v>225.5</v>
      </c>
      <c r="G1332">
        <v>52.265106384183298</v>
      </c>
      <c r="H1332">
        <v>13.502569714222901</v>
      </c>
      <c r="I1332">
        <v>47.979149312744099</v>
      </c>
      <c r="J1332">
        <v>-0.96957260062597805</v>
      </c>
      <c r="K1332">
        <v>198.47864273049001</v>
      </c>
      <c r="L1332">
        <v>162.91709875595299</v>
      </c>
      <c r="M1332">
        <v>56.830087005135702</v>
      </c>
      <c r="N1332">
        <v>0.32623162366259001</v>
      </c>
      <c r="O1332">
        <v>10.820399113082001</v>
      </c>
      <c r="P1332">
        <v>91.670208244793798</v>
      </c>
      <c r="Q1332">
        <v>0.109414341473031</v>
      </c>
    </row>
    <row r="1333" spans="1:17" hidden="1" x14ac:dyDescent="0.3">
      <c r="A1333" t="s">
        <v>2832</v>
      </c>
      <c r="B1333" t="s">
        <v>2833</v>
      </c>
      <c r="C1333" t="str">
        <f>IFERROR(VLOOKUP(Table1[[#This Row],[Ticker]],[1]!Table1[[Symbol]:[Industry]],2,FALSE),"-")</f>
        <v>-</v>
      </c>
      <c r="D1333" t="s">
        <v>419</v>
      </c>
      <c r="E1333">
        <v>1432.1692119259999</v>
      </c>
      <c r="F1333">
        <v>35.71</v>
      </c>
      <c r="G1333">
        <v>22.114620641164102</v>
      </c>
      <c r="H1333">
        <v>-13.5975591541985</v>
      </c>
      <c r="I1333">
        <v>10.1085667046426</v>
      </c>
      <c r="J1333">
        <v>-4.8249942873729701</v>
      </c>
      <c r="K1333">
        <v>37.990117636724399</v>
      </c>
      <c r="L1333">
        <v>35.464678370469699</v>
      </c>
      <c r="M1333">
        <v>33.794516659940001</v>
      </c>
      <c r="N1333">
        <v>0.48181040984779799</v>
      </c>
      <c r="O1333">
        <v>30.215625875105001</v>
      </c>
      <c r="P1333">
        <v>75.049019607843107</v>
      </c>
      <c r="Q1333">
        <v>2.9900464458430002E-3</v>
      </c>
    </row>
    <row r="1334" spans="1:17" hidden="1" x14ac:dyDescent="0.3">
      <c r="A1334" t="s">
        <v>2834</v>
      </c>
      <c r="B1334" t="s">
        <v>2835</v>
      </c>
      <c r="C1334" t="str">
        <f>IFERROR(VLOOKUP(Table1[[#This Row],[Ticker]],[1]!Table1[[Symbol]:[Industry]],2,FALSE),"-")</f>
        <v>-</v>
      </c>
      <c r="D1334" t="s">
        <v>78</v>
      </c>
      <c r="E1334">
        <v>1424.5550000000001</v>
      </c>
      <c r="F1334">
        <v>48.29</v>
      </c>
      <c r="G1334">
        <v>-20.029879828675199</v>
      </c>
      <c r="H1334">
        <v>-4.1541425207381097</v>
      </c>
      <c r="I1334">
        <v>-1.8354137150747201</v>
      </c>
      <c r="J1334">
        <v>-4.0017132919540499</v>
      </c>
      <c r="K1334">
        <v>49.551419218622499</v>
      </c>
      <c r="L1334">
        <v>48.348376025711801</v>
      </c>
      <c r="M1334">
        <v>36.738788677683203</v>
      </c>
      <c r="N1334">
        <v>0.48301524107847399</v>
      </c>
      <c r="O1334">
        <v>25.252520301325301</v>
      </c>
      <c r="P1334">
        <v>24.941785252263902</v>
      </c>
      <c r="Q1334">
        <v>3.7875299614237003E-2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Row],[Ticker]],[1]!Table1[[Symbol]:[Industry]],2,FALSE),"-")</f>
        <v>-</v>
      </c>
      <c r="D1335" t="s">
        <v>232</v>
      </c>
      <c r="E1335">
        <v>1423.2642605399999</v>
      </c>
      <c r="F1335">
        <v>2334.3000000000002</v>
      </c>
      <c r="G1335">
        <v>189.828285102276</v>
      </c>
      <c r="H1335">
        <v>70.146984738177096</v>
      </c>
      <c r="I1335">
        <v>82.234897939310898</v>
      </c>
      <c r="J1335">
        <v>40.860564385675303</v>
      </c>
      <c r="K1335">
        <v>1612.6921790113399</v>
      </c>
      <c r="L1335">
        <v>1295.1876217271699</v>
      </c>
      <c r="M1335">
        <v>71.706149435162999</v>
      </c>
      <c r="N1335">
        <v>2.8463016816285198</v>
      </c>
      <c r="O1335">
        <v>12.3398877607848</v>
      </c>
      <c r="P1335">
        <v>221.108742004264</v>
      </c>
      <c r="Q1335">
        <v>0.12997894786487299</v>
      </c>
    </row>
    <row r="1336" spans="1:17" hidden="1" x14ac:dyDescent="0.3">
      <c r="A1336" t="s">
        <v>2838</v>
      </c>
      <c r="B1336" t="s">
        <v>2839</v>
      </c>
      <c r="C1336" t="str">
        <f>IFERROR(VLOOKUP(Table1[[#This Row],[Ticker]],[1]!Table1[[Symbol]:[Industry]],2,FALSE),"-")</f>
        <v>-</v>
      </c>
      <c r="D1336" t="s">
        <v>187</v>
      </c>
      <c r="E1336">
        <v>1422.2428994500001</v>
      </c>
      <c r="F1336">
        <v>641.5</v>
      </c>
      <c r="G1336">
        <v>-11.0888501548521</v>
      </c>
      <c r="H1336">
        <v>22.207109150469702</v>
      </c>
      <c r="I1336">
        <v>26.045093981422401</v>
      </c>
      <c r="J1336">
        <v>1.35194115354797</v>
      </c>
      <c r="K1336">
        <v>560.79933627258799</v>
      </c>
      <c r="L1336">
        <v>503.93991162168498</v>
      </c>
      <c r="M1336">
        <v>59.7286060012269</v>
      </c>
      <c r="N1336">
        <v>2.4778289933708399</v>
      </c>
      <c r="O1336">
        <v>9.0880748246297607</v>
      </c>
      <c r="P1336">
        <v>64.360748142454497</v>
      </c>
      <c r="Q1336">
        <v>7.8567024780047998E-2</v>
      </c>
    </row>
    <row r="1337" spans="1:17" hidden="1" x14ac:dyDescent="0.3">
      <c r="A1337" t="s">
        <v>2840</v>
      </c>
      <c r="B1337" t="s">
        <v>2841</v>
      </c>
      <c r="C1337" t="str">
        <f>IFERROR(VLOOKUP(Table1[[#This Row],[Ticker]],[1]!Table1[[Symbol]:[Industry]],2,FALSE),"-")</f>
        <v>-</v>
      </c>
      <c r="D1337" t="s">
        <v>21</v>
      </c>
      <c r="E1337">
        <v>1415.4734721929999</v>
      </c>
      <c r="F1337">
        <v>145.31</v>
      </c>
      <c r="G1337">
        <v>42.965540564493601</v>
      </c>
      <c r="H1337">
        <v>-7.8028672689026699</v>
      </c>
      <c r="I1337">
        <v>24.523461329882899</v>
      </c>
      <c r="J1337">
        <v>-6.2101790607446201</v>
      </c>
      <c r="K1337">
        <v>146.013027508307</v>
      </c>
      <c r="L1337">
        <v>117.58269237467999</v>
      </c>
      <c r="M1337">
        <v>31.206547818749801</v>
      </c>
      <c r="N1337">
        <v>0.359469452557173</v>
      </c>
      <c r="O1337">
        <v>26.832289587777801</v>
      </c>
      <c r="P1337">
        <v>100.427586206896</v>
      </c>
      <c r="Q1337">
        <v>9.7080050588330996E-2</v>
      </c>
    </row>
    <row r="1338" spans="1:17" hidden="1" x14ac:dyDescent="0.3">
      <c r="A1338" t="s">
        <v>2842</v>
      </c>
      <c r="B1338" t="s">
        <v>2843</v>
      </c>
      <c r="C1338" t="str">
        <f>IFERROR(VLOOKUP(Table1[[#This Row],[Ticker]],[1]!Table1[[Symbol]:[Industry]],2,FALSE),"-")</f>
        <v>-</v>
      </c>
      <c r="D1338" t="s">
        <v>276</v>
      </c>
      <c r="E1338">
        <v>1410.3832735999999</v>
      </c>
      <c r="F1338">
        <v>236.48</v>
      </c>
      <c r="G1338">
        <v>84.627536718188793</v>
      </c>
      <c r="H1338">
        <v>23.666568609929101</v>
      </c>
      <c r="I1338">
        <v>86.060133522760594</v>
      </c>
      <c r="J1338">
        <v>-2.9287326055963701</v>
      </c>
      <c r="K1338">
        <v>195.50653517211001</v>
      </c>
      <c r="L1338">
        <v>153.87670398653</v>
      </c>
      <c r="M1338">
        <v>57.1240827662781</v>
      </c>
      <c r="N1338">
        <v>1.2289579097055401</v>
      </c>
      <c r="O1338">
        <v>13.0835588633288</v>
      </c>
      <c r="P1338">
        <v>118.659269533055</v>
      </c>
      <c r="Q1338">
        <v>0.14050123918021301</v>
      </c>
    </row>
    <row r="1339" spans="1:17" hidden="1" x14ac:dyDescent="0.3">
      <c r="A1339" t="s">
        <v>2844</v>
      </c>
      <c r="B1339" t="s">
        <v>2845</v>
      </c>
      <c r="C1339" t="str">
        <f>IFERROR(VLOOKUP(Table1[[#This Row],[Ticker]],[1]!Table1[[Symbol]:[Industry]],2,FALSE),"-")</f>
        <v>-</v>
      </c>
      <c r="D1339" t="s">
        <v>279</v>
      </c>
      <c r="E1339">
        <v>1404.85854915</v>
      </c>
      <c r="F1339">
        <v>838.25</v>
      </c>
      <c r="G1339">
        <v>47.720535945122499</v>
      </c>
      <c r="H1339">
        <v>0.95139189475246599</v>
      </c>
      <c r="I1339">
        <v>29.7926663293992</v>
      </c>
      <c r="J1339">
        <v>2.3037695904599</v>
      </c>
      <c r="K1339">
        <v>731.61234181515795</v>
      </c>
      <c r="L1339">
        <v>584.39512187683601</v>
      </c>
      <c r="M1339">
        <v>47.743662465429097</v>
      </c>
      <c r="N1339">
        <v>1.23319256569564</v>
      </c>
      <c r="O1339">
        <v>20.512973456606002</v>
      </c>
      <c r="P1339">
        <v>150.22388059701399</v>
      </c>
      <c r="Q1339">
        <v>0.216057201901873</v>
      </c>
    </row>
    <row r="1340" spans="1:17" hidden="1" x14ac:dyDescent="0.3">
      <c r="A1340" t="s">
        <v>2846</v>
      </c>
      <c r="B1340" t="s">
        <v>2847</v>
      </c>
      <c r="C1340" t="str">
        <f>IFERROR(VLOOKUP(Table1[[#This Row],[Ticker]],[1]!Table1[[Symbol]:[Industry]],2,FALSE),"-")</f>
        <v>-</v>
      </c>
      <c r="D1340" t="s">
        <v>1599</v>
      </c>
      <c r="E1340">
        <v>1403.67343024</v>
      </c>
      <c r="F1340">
        <v>1854.4</v>
      </c>
      <c r="G1340">
        <v>53.331266236121202</v>
      </c>
      <c r="H1340">
        <v>15.797454274703</v>
      </c>
      <c r="I1340">
        <v>44.414031941873603</v>
      </c>
      <c r="J1340">
        <v>11.3123295546939</v>
      </c>
      <c r="K1340">
        <v>1631.9772461688001</v>
      </c>
      <c r="L1340">
        <v>1379.6528667945299</v>
      </c>
      <c r="M1340">
        <v>63.566639010307902</v>
      </c>
      <c r="N1340">
        <v>2.8260720594690301</v>
      </c>
      <c r="O1340">
        <v>10.9954702329594</v>
      </c>
      <c r="P1340">
        <v>90.185118711860895</v>
      </c>
      <c r="Q1340">
        <v>7.8328564832368996E-2</v>
      </c>
    </row>
    <row r="1341" spans="1:17" hidden="1" x14ac:dyDescent="0.3">
      <c r="A1341" t="s">
        <v>2848</v>
      </c>
      <c r="B1341" t="s">
        <v>2849</v>
      </c>
      <c r="C1341" t="str">
        <f>IFERROR(VLOOKUP(Table1[[#This Row],[Ticker]],[1]!Table1[[Symbol]:[Industry]],2,FALSE),"-")</f>
        <v>-</v>
      </c>
      <c r="D1341" t="s">
        <v>211</v>
      </c>
      <c r="E1341">
        <v>1403.0167000399999</v>
      </c>
      <c r="F1341">
        <v>367.1</v>
      </c>
      <c r="G1341">
        <v>-44.844019510827003</v>
      </c>
      <c r="H1341">
        <v>-13.390488447127799</v>
      </c>
      <c r="I1341">
        <v>-30.521238336074401</v>
      </c>
      <c r="J1341">
        <v>-2.3625541168327699</v>
      </c>
      <c r="K1341">
        <v>397.22737281531101</v>
      </c>
      <c r="L1341">
        <v>457.816691466988</v>
      </c>
      <c r="M1341">
        <v>36.697047283722</v>
      </c>
      <c r="N1341">
        <v>0.56514871553638302</v>
      </c>
      <c r="O1341">
        <v>73.086352492508794</v>
      </c>
      <c r="P1341">
        <v>0.86550350322847003</v>
      </c>
    </row>
    <row r="1342" spans="1:17" hidden="1" x14ac:dyDescent="0.3">
      <c r="A1342" t="s">
        <v>2850</v>
      </c>
      <c r="B1342" t="s">
        <v>2851</v>
      </c>
      <c r="C1342" t="str">
        <f>IFERROR(VLOOKUP(Table1[[#This Row],[Ticker]],[1]!Table1[[Symbol]:[Industry]],2,FALSE),"-")</f>
        <v>-</v>
      </c>
      <c r="D1342" t="s">
        <v>144</v>
      </c>
      <c r="E1342">
        <v>1402.9382932349999</v>
      </c>
      <c r="F1342">
        <v>340.85</v>
      </c>
      <c r="G1342">
        <v>56.957278318664997</v>
      </c>
      <c r="H1342">
        <v>-0.10216214614334899</v>
      </c>
      <c r="I1342">
        <v>3.7232055839728502</v>
      </c>
      <c r="J1342">
        <v>-0.11172946337107301</v>
      </c>
      <c r="K1342">
        <v>328.42994205235198</v>
      </c>
      <c r="L1342">
        <v>314.81573475820898</v>
      </c>
      <c r="M1342">
        <v>60.164422369114398</v>
      </c>
      <c r="N1342">
        <v>1.3958830298343401</v>
      </c>
      <c r="O1342">
        <v>22.047821622414499</v>
      </c>
      <c r="P1342">
        <v>114.979501734468</v>
      </c>
      <c r="Q1342">
        <v>9.7807754091863999E-2</v>
      </c>
    </row>
    <row r="1343" spans="1:17" hidden="1" x14ac:dyDescent="0.3">
      <c r="A1343" t="s">
        <v>2852</v>
      </c>
      <c r="B1343" t="s">
        <v>2853</v>
      </c>
      <c r="C1343" t="str">
        <f>IFERROR(VLOOKUP(Table1[[#This Row],[Ticker]],[1]!Table1[[Symbol]:[Industry]],2,FALSE),"-")</f>
        <v>-</v>
      </c>
      <c r="D1343" t="s">
        <v>116</v>
      </c>
      <c r="E1343">
        <v>1390.652572968</v>
      </c>
      <c r="F1343">
        <v>25.32</v>
      </c>
      <c r="G1343">
        <v>-15.199596339576599</v>
      </c>
      <c r="H1343">
        <v>-9.5465239824737491</v>
      </c>
      <c r="I1343">
        <v>-31.059482014473101</v>
      </c>
      <c r="J1343">
        <v>-6.3442887247743496</v>
      </c>
      <c r="K1343">
        <v>27.513870149665799</v>
      </c>
      <c r="L1343">
        <v>28.276600404038</v>
      </c>
      <c r="M1343">
        <v>41.285482444834201</v>
      </c>
      <c r="N1343">
        <v>0.82297215013904701</v>
      </c>
      <c r="O1343">
        <v>55.608214849920998</v>
      </c>
      <c r="P1343">
        <v>18.873239436619698</v>
      </c>
      <c r="Q1343">
        <v>0.202790616339518</v>
      </c>
    </row>
    <row r="1344" spans="1:17" hidden="1" x14ac:dyDescent="0.3">
      <c r="A1344" t="s">
        <v>2854</v>
      </c>
      <c r="B1344" t="s">
        <v>2855</v>
      </c>
      <c r="C1344" t="str">
        <f>IFERROR(VLOOKUP(Table1[[#This Row],[Ticker]],[1]!Table1[[Symbol]:[Industry]],2,FALSE),"-")</f>
        <v>-</v>
      </c>
      <c r="D1344" t="s">
        <v>633</v>
      </c>
      <c r="E1344">
        <v>1389.8212705599999</v>
      </c>
      <c r="F1344">
        <v>141.16</v>
      </c>
      <c r="G1344">
        <v>-29.129790194523999</v>
      </c>
      <c r="H1344">
        <v>-6.1071084284537402</v>
      </c>
      <c r="I1344">
        <v>-4.2432396178218301</v>
      </c>
      <c r="J1344">
        <v>-4.1332114760836003</v>
      </c>
      <c r="K1344">
        <v>143.01936000770201</v>
      </c>
      <c r="L1344">
        <v>140.53959081590401</v>
      </c>
      <c r="M1344">
        <v>40.676168215801503</v>
      </c>
      <c r="N1344">
        <v>0.585657081913313</v>
      </c>
      <c r="O1344">
        <v>33.146783791442303</v>
      </c>
      <c r="P1344">
        <v>23.283842794759799</v>
      </c>
      <c r="Q1344">
        <v>-6.3590901792586002E-2</v>
      </c>
    </row>
    <row r="1345" spans="1:17" hidden="1" x14ac:dyDescent="0.3">
      <c r="A1345" t="s">
        <v>2856</v>
      </c>
      <c r="B1345" t="s">
        <v>2857</v>
      </c>
      <c r="C1345" t="str">
        <f>IFERROR(VLOOKUP(Table1[[#This Row],[Ticker]],[1]!Table1[[Symbol]:[Industry]],2,FALSE),"-")</f>
        <v>-</v>
      </c>
      <c r="D1345" t="s">
        <v>258</v>
      </c>
      <c r="E1345">
        <v>1388.68298</v>
      </c>
      <c r="F1345">
        <v>1606.9</v>
      </c>
      <c r="G1345">
        <v>143.762113575228</v>
      </c>
      <c r="H1345">
        <v>-12.775267746975601</v>
      </c>
      <c r="I1345">
        <v>89.298699864775202</v>
      </c>
      <c r="J1345">
        <v>-5.2155588391580796</v>
      </c>
      <c r="K1345">
        <v>1614.4221221359201</v>
      </c>
      <c r="L1345">
        <v>1195.5596861004201</v>
      </c>
      <c r="M1345">
        <v>39.950773604149902</v>
      </c>
      <c r="N1345">
        <v>0.84327617029729096</v>
      </c>
      <c r="O1345">
        <v>19.4287136722882</v>
      </c>
      <c r="P1345">
        <v>287.20481927710802</v>
      </c>
      <c r="Q1345">
        <v>0.26668812124685798</v>
      </c>
    </row>
    <row r="1346" spans="1:17" hidden="1" x14ac:dyDescent="0.3">
      <c r="A1346" t="s">
        <v>2858</v>
      </c>
      <c r="B1346" t="s">
        <v>2859</v>
      </c>
      <c r="C1346" t="str">
        <f>IFERROR(VLOOKUP(Table1[[#This Row],[Ticker]],[1]!Table1[[Symbol]:[Industry]],2,FALSE),"-")</f>
        <v>-</v>
      </c>
      <c r="D1346" t="s">
        <v>237</v>
      </c>
      <c r="E1346">
        <v>1388.5723625000001</v>
      </c>
      <c r="F1346">
        <v>373.85</v>
      </c>
      <c r="G1346">
        <v>264.59036621879801</v>
      </c>
      <c r="H1346">
        <v>33.750925694286202</v>
      </c>
      <c r="I1346">
        <v>86.615623619754501</v>
      </c>
      <c r="J1346">
        <v>-3.6405127715661498</v>
      </c>
      <c r="K1346">
        <v>291.55046874763099</v>
      </c>
      <c r="L1346">
        <v>221.074406609226</v>
      </c>
      <c r="M1346">
        <v>63.241697186434301</v>
      </c>
      <c r="N1346">
        <v>1.3315333608397899</v>
      </c>
      <c r="O1346">
        <v>10.6593553564263</v>
      </c>
      <c r="P1346">
        <v>378.08946991860699</v>
      </c>
    </row>
    <row r="1347" spans="1:17" hidden="1" x14ac:dyDescent="0.3">
      <c r="A1347" t="s">
        <v>2860</v>
      </c>
      <c r="B1347" t="s">
        <v>2861</v>
      </c>
      <c r="C1347" t="str">
        <f>IFERROR(VLOOKUP(Table1[[#This Row],[Ticker]],[1]!Table1[[Symbol]:[Industry]],2,FALSE),"-")</f>
        <v>-</v>
      </c>
      <c r="D1347" t="s">
        <v>1007</v>
      </c>
      <c r="E1347">
        <v>1387.1977218500001</v>
      </c>
      <c r="F1347">
        <v>212.15</v>
      </c>
      <c r="G1347">
        <v>-48.746849698766603</v>
      </c>
      <c r="H1347">
        <v>0.62037767623262896</v>
      </c>
      <c r="I1347">
        <v>-20.005137045821201</v>
      </c>
      <c r="J1347">
        <v>-8.2317720348551102</v>
      </c>
      <c r="K1347">
        <v>215.38333005757801</v>
      </c>
      <c r="L1347">
        <v>230.82857910554799</v>
      </c>
      <c r="M1347">
        <v>44.290508227149402</v>
      </c>
      <c r="N1347">
        <v>1.4047402448977599</v>
      </c>
      <c r="O1347">
        <v>53.547018618901703</v>
      </c>
      <c r="P1347">
        <v>11.015175300889601</v>
      </c>
      <c r="Q1347">
        <v>-3.8766449941317997E-2</v>
      </c>
    </row>
    <row r="1348" spans="1:17" hidden="1" x14ac:dyDescent="0.3">
      <c r="A1348" t="s">
        <v>2862</v>
      </c>
      <c r="B1348" t="s">
        <v>2863</v>
      </c>
      <c r="C1348" t="str">
        <f>IFERROR(VLOOKUP(Table1[[#This Row],[Ticker]],[1]!Table1[[Symbol]:[Industry]],2,FALSE),"-")</f>
        <v>-</v>
      </c>
      <c r="D1348" t="s">
        <v>438</v>
      </c>
      <c r="E1348">
        <v>1386.9402005699999</v>
      </c>
      <c r="F1348">
        <v>571.95000000000005</v>
      </c>
      <c r="G1348">
        <v>-54.137083528537197</v>
      </c>
      <c r="H1348">
        <v>-10.5148319544261</v>
      </c>
      <c r="I1348">
        <v>-27.2592623196749</v>
      </c>
      <c r="J1348">
        <v>-4.3596833993691497</v>
      </c>
      <c r="K1348">
        <v>625.54969440915204</v>
      </c>
      <c r="L1348">
        <v>677.46569801176395</v>
      </c>
      <c r="M1348">
        <v>35.453482658940402</v>
      </c>
      <c r="N1348">
        <v>0.90628576811344597</v>
      </c>
      <c r="O1348">
        <v>47.0408252469621</v>
      </c>
      <c r="P1348">
        <v>1.80669277322891</v>
      </c>
      <c r="Q1348">
        <v>-1.0044175596352E-2</v>
      </c>
    </row>
    <row r="1349" spans="1:17" hidden="1" x14ac:dyDescent="0.3">
      <c r="A1349" t="s">
        <v>2864</v>
      </c>
      <c r="B1349" t="s">
        <v>2865</v>
      </c>
      <c r="C1349" t="str">
        <f>IFERROR(VLOOKUP(Table1[[#This Row],[Ticker]],[1]!Table1[[Symbol]:[Industry]],2,FALSE),"-")</f>
        <v>-</v>
      </c>
      <c r="D1349" t="s">
        <v>24</v>
      </c>
      <c r="E1349">
        <v>1376.8636628500001</v>
      </c>
      <c r="F1349">
        <v>305.5</v>
      </c>
      <c r="G1349">
        <v>-56.757790752303997</v>
      </c>
      <c r="H1349">
        <v>-11.154377336016699</v>
      </c>
      <c r="I1349">
        <v>-28.2150507524236</v>
      </c>
      <c r="J1349">
        <v>-0.22582682645424401</v>
      </c>
      <c r="K1349">
        <v>316.746143306048</v>
      </c>
      <c r="M1349">
        <v>65.5416747823256</v>
      </c>
      <c r="N1349">
        <v>1.1511597770902</v>
      </c>
      <c r="O1349">
        <v>53.518821603927897</v>
      </c>
      <c r="P1349">
        <v>5.5085477465031998</v>
      </c>
    </row>
    <row r="1350" spans="1:17" hidden="1" x14ac:dyDescent="0.3">
      <c r="A1350" t="s">
        <v>2866</v>
      </c>
      <c r="B1350" t="s">
        <v>2867</v>
      </c>
      <c r="C1350" t="str">
        <f>IFERROR(VLOOKUP(Table1[[#This Row],[Ticker]],[1]!Table1[[Symbol]:[Industry]],2,FALSE),"-")</f>
        <v>-</v>
      </c>
      <c r="D1350" t="s">
        <v>2868</v>
      </c>
      <c r="E1350">
        <v>1373.8149184409999</v>
      </c>
      <c r="F1350">
        <v>211.47</v>
      </c>
      <c r="G1350">
        <v>-59.252249800806702</v>
      </c>
      <c r="H1350">
        <v>9.3223999480709701</v>
      </c>
      <c r="I1350">
        <v>5.4523179962862003E-2</v>
      </c>
      <c r="J1350">
        <v>0.20270815319506499</v>
      </c>
      <c r="K1350">
        <v>188.26776311916399</v>
      </c>
      <c r="M1350">
        <v>63.621458369480102</v>
      </c>
      <c r="N1350">
        <v>0.68874078428474195</v>
      </c>
      <c r="O1350">
        <v>53.591525984773199</v>
      </c>
      <c r="P1350">
        <v>45.6404958677686</v>
      </c>
    </row>
    <row r="1351" spans="1:17" hidden="1" x14ac:dyDescent="0.3">
      <c r="A1351" t="s">
        <v>2869</v>
      </c>
      <c r="B1351" t="s">
        <v>2870</v>
      </c>
      <c r="C1351" t="str">
        <f>IFERROR(VLOOKUP(Table1[[#This Row],[Ticker]],[1]!Table1[[Symbol]:[Industry]],2,FALSE),"-")</f>
        <v>-</v>
      </c>
      <c r="D1351" t="s">
        <v>81</v>
      </c>
      <c r="E1351">
        <v>1371.0624539999999</v>
      </c>
      <c r="F1351">
        <v>856.55</v>
      </c>
      <c r="G1351">
        <v>-23.0878698903187</v>
      </c>
      <c r="H1351">
        <v>2.5381021126512602</v>
      </c>
      <c r="I1351">
        <v>-6.3190510258687196</v>
      </c>
      <c r="J1351">
        <v>1.89947501842164</v>
      </c>
      <c r="K1351">
        <v>831.97447961246598</v>
      </c>
      <c r="L1351">
        <v>813.63455378183698</v>
      </c>
      <c r="M1351">
        <v>52.979585569532901</v>
      </c>
      <c r="N1351">
        <v>2.9424825101587699</v>
      </c>
      <c r="O1351">
        <v>22.164497110501401</v>
      </c>
      <c r="P1351">
        <v>22.7412767786773</v>
      </c>
      <c r="Q1351">
        <v>-5.6584659622582002E-2</v>
      </c>
    </row>
    <row r="1352" spans="1:17" hidden="1" x14ac:dyDescent="0.3">
      <c r="A1352" t="s">
        <v>2871</v>
      </c>
      <c r="B1352" t="s">
        <v>2872</v>
      </c>
      <c r="C1352" t="str">
        <f>IFERROR(VLOOKUP(Table1[[#This Row],[Ticker]],[1]!Table1[[Symbol]:[Industry]],2,FALSE),"-")</f>
        <v>-</v>
      </c>
      <c r="D1352" t="s">
        <v>2720</v>
      </c>
      <c r="E1352">
        <v>1366.4670180000001</v>
      </c>
      <c r="F1352">
        <v>588</v>
      </c>
      <c r="G1352">
        <v>156.24931840987699</v>
      </c>
      <c r="H1352">
        <v>-35.3163389366877</v>
      </c>
      <c r="I1352">
        <v>-34.118760787906602</v>
      </c>
      <c r="J1352">
        <v>-5.1001522142169096</v>
      </c>
      <c r="K1352">
        <v>723.10715380351598</v>
      </c>
      <c r="L1352">
        <v>653.35535826907903</v>
      </c>
      <c r="M1352">
        <v>23.955116451125601</v>
      </c>
      <c r="N1352">
        <v>3.61984500801917</v>
      </c>
      <c r="O1352">
        <v>66.6666666666666</v>
      </c>
      <c r="P1352">
        <v>221.39928942333901</v>
      </c>
      <c r="Q1352">
        <v>0.24950340637605301</v>
      </c>
    </row>
    <row r="1353" spans="1:17" hidden="1" x14ac:dyDescent="0.3">
      <c r="A1353" t="s">
        <v>2873</v>
      </c>
      <c r="B1353" t="s">
        <v>2874</v>
      </c>
      <c r="C1353" t="str">
        <f>IFERROR(VLOOKUP(Table1[[#This Row],[Ticker]],[1]!Table1[[Symbol]:[Industry]],2,FALSE),"-")</f>
        <v>-</v>
      </c>
      <c r="D1353" t="s">
        <v>258</v>
      </c>
      <c r="E1353">
        <v>1365.806</v>
      </c>
      <c r="F1353">
        <v>2626.55</v>
      </c>
      <c r="G1353">
        <v>124.381045923145</v>
      </c>
      <c r="H1353">
        <v>13.7805304980846</v>
      </c>
      <c r="I1353">
        <v>119.604527866035</v>
      </c>
      <c r="J1353">
        <v>19.590427399374001</v>
      </c>
      <c r="K1353">
        <v>1986.4675997623899</v>
      </c>
      <c r="L1353">
        <v>1542.89950919228</v>
      </c>
      <c r="M1353">
        <v>84.3550938430011</v>
      </c>
      <c r="N1353">
        <v>1.29056892144581</v>
      </c>
      <c r="O1353">
        <v>2.6422493384858199</v>
      </c>
      <c r="P1353">
        <v>161.59553807081301</v>
      </c>
      <c r="Q1353">
        <v>9.6522943461188004E-2</v>
      </c>
    </row>
    <row r="1354" spans="1:17" hidden="1" x14ac:dyDescent="0.3">
      <c r="A1354" t="s">
        <v>2875</v>
      </c>
      <c r="B1354" t="s">
        <v>2876</v>
      </c>
      <c r="C1354" t="str">
        <f>IFERROR(VLOOKUP(Table1[[#This Row],[Ticker]],[1]!Table1[[Symbol]:[Industry]],2,FALSE),"-")</f>
        <v>-</v>
      </c>
      <c r="D1354" t="s">
        <v>65</v>
      </c>
      <c r="E1354">
        <v>1364.3520000000001</v>
      </c>
      <c r="F1354">
        <v>897.6</v>
      </c>
      <c r="G1354">
        <v>112.94817022069699</v>
      </c>
      <c r="H1354">
        <v>-8.9634612887933098</v>
      </c>
      <c r="I1354">
        <v>75.597667894243301</v>
      </c>
      <c r="J1354">
        <v>-14.380694745611001</v>
      </c>
      <c r="K1354">
        <v>870.56130643125698</v>
      </c>
      <c r="L1354">
        <v>664.96044736028796</v>
      </c>
      <c r="M1354">
        <v>39.358835403704902</v>
      </c>
      <c r="N1354">
        <v>0.27551757594502702</v>
      </c>
      <c r="O1354">
        <v>20.125891265597101</v>
      </c>
      <c r="P1354">
        <v>149.333333333333</v>
      </c>
      <c r="Q1354">
        <v>0.167987232848685</v>
      </c>
    </row>
    <row r="1355" spans="1:17" hidden="1" x14ac:dyDescent="0.3">
      <c r="A1355" t="s">
        <v>2877</v>
      </c>
      <c r="B1355" t="s">
        <v>2878</v>
      </c>
      <c r="C1355" t="str">
        <f>IFERROR(VLOOKUP(Table1[[#This Row],[Ticker]],[1]!Table1[[Symbol]:[Industry]],2,FALSE),"-")</f>
        <v>-</v>
      </c>
      <c r="D1355" t="s">
        <v>21</v>
      </c>
      <c r="E1355">
        <v>1355.8946274360001</v>
      </c>
      <c r="F1355">
        <v>121.71</v>
      </c>
      <c r="G1355">
        <v>4.7331034110038699</v>
      </c>
      <c r="H1355">
        <v>-3.73211365442471</v>
      </c>
      <c r="I1355">
        <v>-9.0178335242519996</v>
      </c>
      <c r="J1355">
        <v>-4.0391169651343599</v>
      </c>
      <c r="K1355">
        <v>124.823958172323</v>
      </c>
      <c r="L1355">
        <v>117.993693370163</v>
      </c>
      <c r="M1355">
        <v>38.355796768244197</v>
      </c>
      <c r="N1355">
        <v>0.39321628941861198</v>
      </c>
      <c r="O1355">
        <v>45.016843316079203</v>
      </c>
      <c r="P1355">
        <v>50.259259259259203</v>
      </c>
      <c r="Q1355">
        <v>3.603845117547E-3</v>
      </c>
    </row>
    <row r="1356" spans="1:17" hidden="1" x14ac:dyDescent="0.3">
      <c r="A1356" t="s">
        <v>2879</v>
      </c>
      <c r="B1356" t="s">
        <v>2880</v>
      </c>
      <c r="C1356" t="str">
        <f>IFERROR(VLOOKUP(Table1[[#This Row],[Ticker]],[1]!Table1[[Symbol]:[Industry]],2,FALSE),"-")</f>
        <v>-</v>
      </c>
      <c r="D1356" t="s">
        <v>258</v>
      </c>
      <c r="E1356">
        <v>1353.5128271999999</v>
      </c>
      <c r="F1356">
        <v>1352.95</v>
      </c>
      <c r="G1356">
        <v>336.74839959725102</v>
      </c>
      <c r="H1356">
        <v>-18.596500978024</v>
      </c>
      <c r="I1356">
        <v>33.718605764815798</v>
      </c>
      <c r="J1356">
        <v>-6.33347517901323</v>
      </c>
      <c r="K1356">
        <v>1425.02018892097</v>
      </c>
      <c r="L1356">
        <v>1161.44943192349</v>
      </c>
      <c r="M1356">
        <v>39.106971045612603</v>
      </c>
      <c r="N1356">
        <v>0.88626959841368602</v>
      </c>
      <c r="O1356">
        <v>28.382423592889602</v>
      </c>
      <c r="P1356">
        <v>374.71929824561403</v>
      </c>
      <c r="Q1356">
        <v>0.17666708071283799</v>
      </c>
    </row>
    <row r="1357" spans="1:17" hidden="1" x14ac:dyDescent="0.3">
      <c r="A1357" t="s">
        <v>2881</v>
      </c>
      <c r="B1357" t="s">
        <v>2882</v>
      </c>
      <c r="C1357" t="str">
        <f>IFERROR(VLOOKUP(Table1[[#This Row],[Ticker]],[1]!Table1[[Symbol]:[Industry]],2,FALSE),"-")</f>
        <v>-</v>
      </c>
      <c r="D1357" t="s">
        <v>412</v>
      </c>
      <c r="E1357">
        <v>1347.73176767</v>
      </c>
      <c r="F1357">
        <v>80.66</v>
      </c>
      <c r="G1357">
        <v>31.014283054083599</v>
      </c>
      <c r="H1357">
        <v>-2.35509108271529</v>
      </c>
      <c r="I1357">
        <v>12.0669587423683</v>
      </c>
      <c r="J1357">
        <v>-1.5583851619606</v>
      </c>
      <c r="K1357">
        <v>78.759896435259606</v>
      </c>
      <c r="L1357">
        <v>70.115723356288498</v>
      </c>
      <c r="M1357">
        <v>47.561482688755703</v>
      </c>
      <c r="N1357">
        <v>0.69115051049613196</v>
      </c>
      <c r="O1357">
        <v>10.339697495660699</v>
      </c>
      <c r="P1357">
        <v>74.9674620390455</v>
      </c>
      <c r="Q1357">
        <v>6.2924173810374004E-2</v>
      </c>
    </row>
    <row r="1358" spans="1:17" hidden="1" x14ac:dyDescent="0.3">
      <c r="A1358" t="s">
        <v>2883</v>
      </c>
      <c r="B1358" t="s">
        <v>2884</v>
      </c>
      <c r="C1358" t="str">
        <f>IFERROR(VLOOKUP(Table1[[#This Row],[Ticker]],[1]!Table1[[Symbol]:[Industry]],2,FALSE),"-")</f>
        <v>-</v>
      </c>
      <c r="D1358" t="s">
        <v>258</v>
      </c>
      <c r="E1358">
        <v>1344.08826</v>
      </c>
      <c r="F1358">
        <v>207</v>
      </c>
      <c r="G1358">
        <v>191.473862651763</v>
      </c>
      <c r="H1358">
        <v>19.572648500741799</v>
      </c>
      <c r="I1358">
        <v>168.73149519821499</v>
      </c>
      <c r="J1358">
        <v>-0.63181512001136397</v>
      </c>
      <c r="K1358">
        <v>177.26245325850601</v>
      </c>
      <c r="L1358">
        <v>122.386587855903</v>
      </c>
      <c r="M1358">
        <v>56.910943053491202</v>
      </c>
      <c r="N1358">
        <v>0.548858928195607</v>
      </c>
      <c r="O1358">
        <v>5.4975845410627899</v>
      </c>
      <c r="P1358">
        <v>230.67092651757099</v>
      </c>
      <c r="Q1358">
        <v>0.15396858651307499</v>
      </c>
    </row>
    <row r="1359" spans="1:17" hidden="1" x14ac:dyDescent="0.3">
      <c r="A1359" t="s">
        <v>2885</v>
      </c>
      <c r="B1359" t="s">
        <v>2886</v>
      </c>
      <c r="C1359" t="str">
        <f>IFERROR(VLOOKUP(Table1[[#This Row],[Ticker]],[1]!Table1[[Symbol]:[Industry]],2,FALSE),"-")</f>
        <v>-</v>
      </c>
      <c r="D1359" t="s">
        <v>166</v>
      </c>
      <c r="E1359">
        <v>1335.254897455</v>
      </c>
      <c r="F1359">
        <v>201.05</v>
      </c>
      <c r="G1359">
        <v>60.471531649432102</v>
      </c>
      <c r="H1359">
        <v>-7.52837101054235</v>
      </c>
      <c r="I1359">
        <v>79.462008019735904</v>
      </c>
      <c r="J1359">
        <v>-0.12042175147512001</v>
      </c>
      <c r="K1359">
        <v>205.33294588010901</v>
      </c>
      <c r="L1359">
        <v>168.71453518622499</v>
      </c>
      <c r="M1359">
        <v>47.926725034516203</v>
      </c>
      <c r="N1359">
        <v>0.32883026886320799</v>
      </c>
      <c r="O1359">
        <v>26.7296692365083</v>
      </c>
      <c r="P1359">
        <v>108.66632070576</v>
      </c>
      <c r="Q1359">
        <v>0.19814144308162099</v>
      </c>
    </row>
    <row r="1360" spans="1:17" hidden="1" x14ac:dyDescent="0.3">
      <c r="A1360" t="s">
        <v>2887</v>
      </c>
      <c r="B1360" t="s">
        <v>2888</v>
      </c>
      <c r="C1360" t="str">
        <f>IFERROR(VLOOKUP(Table1[[#This Row],[Ticker]],[1]!Table1[[Symbol]:[Industry]],2,FALSE),"-")</f>
        <v>-</v>
      </c>
      <c r="D1360" t="s">
        <v>21</v>
      </c>
      <c r="E1360">
        <v>1334.664747</v>
      </c>
      <c r="F1360">
        <v>125.97</v>
      </c>
      <c r="G1360">
        <v>213.93248657182099</v>
      </c>
      <c r="H1360">
        <v>21.1802271556855</v>
      </c>
      <c r="I1360">
        <v>98.937998729739704</v>
      </c>
      <c r="J1360">
        <v>-5.8803205105453902</v>
      </c>
      <c r="K1360">
        <v>101.59376082493399</v>
      </c>
      <c r="L1360">
        <v>71.703777631905695</v>
      </c>
      <c r="M1360">
        <v>62.273057402480397</v>
      </c>
      <c r="N1360">
        <v>1.53389009254209</v>
      </c>
      <c r="O1360">
        <v>8.3591331269349904</v>
      </c>
      <c r="P1360">
        <v>338.15652173913003</v>
      </c>
    </row>
    <row r="1361" spans="1:17" hidden="1" x14ac:dyDescent="0.3">
      <c r="A1361" t="s">
        <v>2889</v>
      </c>
      <c r="B1361" t="s">
        <v>2890</v>
      </c>
      <c r="C1361" t="str">
        <f>IFERROR(VLOOKUP(Table1[[#This Row],[Ticker]],[1]!Table1[[Symbol]:[Industry]],2,FALSE),"-")</f>
        <v>-</v>
      </c>
      <c r="D1361" t="s">
        <v>364</v>
      </c>
      <c r="E1361">
        <v>1332.6</v>
      </c>
      <c r="F1361">
        <v>44.42</v>
      </c>
      <c r="G1361">
        <v>-21.851581135219099</v>
      </c>
      <c r="H1361">
        <v>-14.9015017609017</v>
      </c>
      <c r="I1361">
        <v>2.7655283015498902</v>
      </c>
      <c r="J1361">
        <v>-4.1967764126251099</v>
      </c>
      <c r="K1361">
        <v>45.292642863775399</v>
      </c>
      <c r="M1361">
        <v>30.528372561610102</v>
      </c>
      <c r="N1361">
        <v>0.26622988591006302</v>
      </c>
      <c r="O1361">
        <v>27.330031517334501</v>
      </c>
      <c r="P1361">
        <v>48.066666666666599</v>
      </c>
    </row>
    <row r="1362" spans="1:17" hidden="1" x14ac:dyDescent="0.3">
      <c r="A1362" t="s">
        <v>2891</v>
      </c>
      <c r="B1362" t="s">
        <v>2892</v>
      </c>
      <c r="C1362" t="str">
        <f>IFERROR(VLOOKUP(Table1[[#This Row],[Ticker]],[1]!Table1[[Symbol]:[Industry]],2,FALSE),"-")</f>
        <v>-</v>
      </c>
      <c r="D1362" t="s">
        <v>81</v>
      </c>
      <c r="E1362">
        <v>1330.848530045</v>
      </c>
      <c r="F1362">
        <v>272.45</v>
      </c>
      <c r="G1362">
        <v>-0.56076165664308397</v>
      </c>
      <c r="H1362">
        <v>14.6114523583063</v>
      </c>
      <c r="I1362">
        <v>30.0655660193563</v>
      </c>
      <c r="J1362">
        <v>5.9290099899743502</v>
      </c>
      <c r="K1362">
        <v>245.160885626501</v>
      </c>
      <c r="L1362">
        <v>264.09337898268501</v>
      </c>
      <c r="M1362">
        <v>67.749821409048295</v>
      </c>
      <c r="N1362">
        <v>3.0479529566350601</v>
      </c>
      <c r="O1362">
        <v>40.209212699577897</v>
      </c>
      <c r="P1362">
        <v>65.121212121212096</v>
      </c>
    </row>
    <row r="1363" spans="1:17" hidden="1" x14ac:dyDescent="0.3">
      <c r="A1363" t="s">
        <v>2893</v>
      </c>
      <c r="B1363" t="s">
        <v>2894</v>
      </c>
      <c r="C1363" t="str">
        <f>IFERROR(VLOOKUP(Table1[[#This Row],[Ticker]],[1]!Table1[[Symbol]:[Industry]],2,FALSE),"-")</f>
        <v>-</v>
      </c>
      <c r="D1363" t="s">
        <v>54</v>
      </c>
      <c r="E1363">
        <v>1328.3108941339999</v>
      </c>
      <c r="F1363">
        <v>126.47</v>
      </c>
      <c r="G1363">
        <v>11.6855698042597</v>
      </c>
      <c r="H1363">
        <v>8.2719161519404203</v>
      </c>
      <c r="I1363">
        <v>2.6781498831872699</v>
      </c>
      <c r="J1363">
        <v>-5.1975974981514099</v>
      </c>
      <c r="K1363">
        <v>119.960798905545</v>
      </c>
      <c r="L1363">
        <v>113.136131385318</v>
      </c>
      <c r="M1363">
        <v>49.832715595141998</v>
      </c>
      <c r="N1363">
        <v>1.0669275725951499</v>
      </c>
      <c r="O1363">
        <v>18.288922274057001</v>
      </c>
      <c r="P1363">
        <v>63.503555268261103</v>
      </c>
      <c r="Q1363">
        <v>1.32159346768E-4</v>
      </c>
    </row>
    <row r="1364" spans="1:17" hidden="1" x14ac:dyDescent="0.3">
      <c r="A1364" t="s">
        <v>2895</v>
      </c>
      <c r="B1364" t="s">
        <v>2896</v>
      </c>
      <c r="C1364" t="str">
        <f>IFERROR(VLOOKUP(Table1[[#This Row],[Ticker]],[1]!Table1[[Symbol]:[Industry]],2,FALSE),"-")</f>
        <v>-</v>
      </c>
      <c r="D1364" t="s">
        <v>98</v>
      </c>
      <c r="E1364">
        <v>1326.53788272</v>
      </c>
      <c r="F1364">
        <v>520.20000000000005</v>
      </c>
      <c r="G1364">
        <v>78.828347929097006</v>
      </c>
      <c r="H1364">
        <v>-15.2470648412896</v>
      </c>
      <c r="I1364">
        <v>19.119172140191001</v>
      </c>
      <c r="J1364">
        <v>-7.06496323952969</v>
      </c>
      <c r="K1364">
        <v>567.00754673653103</v>
      </c>
      <c r="L1364">
        <v>468.98459837682901</v>
      </c>
      <c r="M1364">
        <v>20.975615268089399</v>
      </c>
      <c r="N1364">
        <v>0.369193284817673</v>
      </c>
      <c r="O1364">
        <v>36.485966935793897</v>
      </c>
      <c r="P1364">
        <v>161.013547415955</v>
      </c>
      <c r="Q1364">
        <v>0.180144589965336</v>
      </c>
    </row>
    <row r="1365" spans="1:17" hidden="1" x14ac:dyDescent="0.3">
      <c r="A1365" t="s">
        <v>2897</v>
      </c>
      <c r="B1365" t="s">
        <v>2898</v>
      </c>
      <c r="C1365" t="str">
        <f>IFERROR(VLOOKUP(Table1[[#This Row],[Ticker]],[1]!Table1[[Symbol]:[Industry]],2,FALSE),"-")</f>
        <v>-</v>
      </c>
      <c r="D1365" t="s">
        <v>1007</v>
      </c>
      <c r="E1365">
        <v>1324.7275982000001</v>
      </c>
      <c r="F1365">
        <v>347.35</v>
      </c>
      <c r="G1365">
        <v>-39.339429531703097</v>
      </c>
      <c r="H1365">
        <v>1.77313013136257</v>
      </c>
      <c r="I1365">
        <v>-16.941665268511802</v>
      </c>
      <c r="J1365">
        <v>-3.7369407182391101</v>
      </c>
      <c r="K1365">
        <v>336.83988708977103</v>
      </c>
      <c r="L1365">
        <v>346.00627305161697</v>
      </c>
      <c r="M1365">
        <v>58.677385037287898</v>
      </c>
      <c r="N1365">
        <v>1.41849137060827</v>
      </c>
      <c r="O1365">
        <v>54.253634662444099</v>
      </c>
      <c r="P1365">
        <v>26.309090909090902</v>
      </c>
      <c r="Q1365">
        <v>6.2332982594822998E-2</v>
      </c>
    </row>
    <row r="1366" spans="1:17" hidden="1" x14ac:dyDescent="0.3">
      <c r="A1366" t="s">
        <v>2899</v>
      </c>
      <c r="B1366" t="s">
        <v>2900</v>
      </c>
      <c r="C1366" t="str">
        <f>IFERROR(VLOOKUP(Table1[[#This Row],[Ticker]],[1]!Table1[[Symbol]:[Industry]],2,FALSE),"-")</f>
        <v>-</v>
      </c>
      <c r="D1366" t="s">
        <v>1845</v>
      </c>
      <c r="E1366">
        <v>1322.9369999999999</v>
      </c>
      <c r="F1366">
        <v>569.25</v>
      </c>
      <c r="G1366">
        <v>63.556257244617903</v>
      </c>
      <c r="H1366">
        <v>-1.7263738024478501</v>
      </c>
      <c r="I1366">
        <v>44.7855186155778</v>
      </c>
      <c r="J1366">
        <v>-8.2903453932173701</v>
      </c>
      <c r="K1366">
        <v>554.7451312439</v>
      </c>
      <c r="L1366">
        <v>443.493857929412</v>
      </c>
      <c r="M1366">
        <v>39.007232977801898</v>
      </c>
      <c r="N1366">
        <v>0.42623559248644299</v>
      </c>
      <c r="O1366">
        <v>15.520421607378101</v>
      </c>
      <c r="P1366">
        <v>125.803252677508</v>
      </c>
    </row>
    <row r="1367" spans="1:17" hidden="1" x14ac:dyDescent="0.3">
      <c r="A1367" t="s">
        <v>2901</v>
      </c>
      <c r="B1367" t="s">
        <v>2902</v>
      </c>
      <c r="C1367" t="str">
        <f>IFERROR(VLOOKUP(Table1[[#This Row],[Ticker]],[1]!Table1[[Symbol]:[Industry]],2,FALSE),"-")</f>
        <v>-</v>
      </c>
      <c r="D1367" t="s">
        <v>1489</v>
      </c>
      <c r="E1367">
        <v>1320.427177392</v>
      </c>
      <c r="F1367">
        <v>227.68</v>
      </c>
      <c r="G1367">
        <v>-47.932120254219697</v>
      </c>
      <c r="H1367">
        <v>-1.1033999369463099</v>
      </c>
      <c r="I1367">
        <v>-13.392124284485</v>
      </c>
      <c r="J1367">
        <v>-5.1870006886124402</v>
      </c>
      <c r="K1367">
        <v>226.24215310909</v>
      </c>
      <c r="L1367">
        <v>239.22675955559299</v>
      </c>
      <c r="M1367">
        <v>45.294164608105497</v>
      </c>
      <c r="N1367">
        <v>0.75219618922928999</v>
      </c>
      <c r="O1367">
        <v>36.7709065354884</v>
      </c>
      <c r="P1367">
        <v>14.2111863556558</v>
      </c>
      <c r="Q1367">
        <v>4.5114264084669996E-3</v>
      </c>
    </row>
    <row r="1368" spans="1:17" hidden="1" x14ac:dyDescent="0.3">
      <c r="A1368" t="s">
        <v>2903</v>
      </c>
      <c r="B1368" t="s">
        <v>2904</v>
      </c>
      <c r="C1368" t="str">
        <f>IFERROR(VLOOKUP(Table1[[#This Row],[Ticker]],[1]!Table1[[Symbol]:[Industry]],2,FALSE),"-")</f>
        <v>-</v>
      </c>
      <c r="D1368" t="s">
        <v>1007</v>
      </c>
      <c r="E1368">
        <v>1320.2729737499999</v>
      </c>
      <c r="F1368">
        <v>71.25</v>
      </c>
      <c r="G1368">
        <v>-50.168268801689003</v>
      </c>
      <c r="H1368">
        <v>-0.56375416457146499</v>
      </c>
      <c r="I1368">
        <v>-25.7608978726076</v>
      </c>
      <c r="J1368">
        <v>-6.1581256896872096</v>
      </c>
      <c r="K1368">
        <v>73.113059618831898</v>
      </c>
      <c r="L1368">
        <v>77.727444828043403</v>
      </c>
      <c r="M1368">
        <v>39.259219403146197</v>
      </c>
      <c r="N1368">
        <v>0.77463117816678095</v>
      </c>
      <c r="O1368">
        <v>54.105263157894697</v>
      </c>
      <c r="P1368">
        <v>14.9193548387096</v>
      </c>
      <c r="Q1368">
        <v>-1.3015106564757999E-2</v>
      </c>
    </row>
    <row r="1369" spans="1:17" hidden="1" x14ac:dyDescent="0.3">
      <c r="A1369" t="s">
        <v>2905</v>
      </c>
      <c r="B1369" t="s">
        <v>2906</v>
      </c>
      <c r="C1369" t="str">
        <f>IFERROR(VLOOKUP(Table1[[#This Row],[Ticker]],[1]!Table1[[Symbol]:[Industry]],2,FALSE),"-")</f>
        <v>-</v>
      </c>
      <c r="D1369" t="s">
        <v>628</v>
      </c>
      <c r="E1369">
        <v>1317.8039140000001</v>
      </c>
      <c r="F1369">
        <v>334.3</v>
      </c>
      <c r="G1369">
        <v>46.945726895739703</v>
      </c>
      <c r="H1369">
        <v>1.3002208092691701</v>
      </c>
      <c r="I1369">
        <v>9.3026311242797295</v>
      </c>
      <c r="J1369">
        <v>8.0647450370436093</v>
      </c>
      <c r="K1369">
        <v>303.71197813916802</v>
      </c>
      <c r="L1369">
        <v>271.19926522433298</v>
      </c>
      <c r="M1369">
        <v>55.1489726459114</v>
      </c>
      <c r="N1369">
        <v>1.14458622718815</v>
      </c>
      <c r="O1369">
        <v>19.353873766078301</v>
      </c>
      <c r="P1369">
        <v>83.782297965915305</v>
      </c>
    </row>
    <row r="1370" spans="1:17" hidden="1" x14ac:dyDescent="0.3">
      <c r="A1370" t="s">
        <v>2907</v>
      </c>
      <c r="B1370" t="s">
        <v>2908</v>
      </c>
      <c r="C1370" t="str">
        <f>IFERROR(VLOOKUP(Table1[[#This Row],[Ticker]],[1]!Table1[[Symbol]:[Industry]],2,FALSE),"-")</f>
        <v>-</v>
      </c>
      <c r="D1370" t="s">
        <v>276</v>
      </c>
      <c r="E1370">
        <v>1317.72473547</v>
      </c>
      <c r="F1370">
        <v>922.35</v>
      </c>
      <c r="G1370">
        <v>124.986098264804</v>
      </c>
      <c r="H1370">
        <v>2.41850660684376</v>
      </c>
      <c r="I1370">
        <v>33.882795410372097</v>
      </c>
      <c r="J1370">
        <v>-5.6555834022779896</v>
      </c>
      <c r="K1370">
        <v>843.22115494790796</v>
      </c>
      <c r="L1370">
        <v>640.81258895184897</v>
      </c>
      <c r="M1370">
        <v>51.082599570099099</v>
      </c>
      <c r="N1370">
        <v>0.73503096422326197</v>
      </c>
      <c r="O1370">
        <v>8.7331273377784893</v>
      </c>
      <c r="P1370">
        <v>173.32938213068601</v>
      </c>
      <c r="Q1370">
        <v>0.163726247693634</v>
      </c>
    </row>
    <row r="1371" spans="1:17" hidden="1" x14ac:dyDescent="0.3">
      <c r="A1371" t="s">
        <v>2909</v>
      </c>
      <c r="B1371" t="s">
        <v>2910</v>
      </c>
      <c r="C1371" t="str">
        <f>IFERROR(VLOOKUP(Table1[[#This Row],[Ticker]],[1]!Table1[[Symbol]:[Industry]],2,FALSE),"-")</f>
        <v>-</v>
      </c>
      <c r="D1371" t="s">
        <v>251</v>
      </c>
      <c r="E1371">
        <v>1300.5542783999999</v>
      </c>
      <c r="F1371">
        <v>278</v>
      </c>
      <c r="G1371">
        <v>102.385261483954</v>
      </c>
      <c r="H1371">
        <v>43.584100223778997</v>
      </c>
      <c r="I1371">
        <v>55.790934119150897</v>
      </c>
      <c r="J1371">
        <v>-0.366171613242532</v>
      </c>
      <c r="K1371">
        <v>223.63667109195799</v>
      </c>
      <c r="L1371">
        <v>196.39245289341201</v>
      </c>
      <c r="M1371">
        <v>72.879566404332706</v>
      </c>
      <c r="N1371">
        <v>2.4101813536234098</v>
      </c>
      <c r="O1371">
        <v>4.3525179856115104</v>
      </c>
      <c r="P1371">
        <v>136.595744680851</v>
      </c>
      <c r="Q1371">
        <v>0.129861902679173</v>
      </c>
    </row>
    <row r="1372" spans="1:17" hidden="1" x14ac:dyDescent="0.3">
      <c r="A1372" t="s">
        <v>2911</v>
      </c>
      <c r="B1372" t="s">
        <v>2912</v>
      </c>
      <c r="C1372" t="str">
        <f>IFERROR(VLOOKUP(Table1[[#This Row],[Ticker]],[1]!Table1[[Symbol]:[Industry]],2,FALSE),"-")</f>
        <v>-</v>
      </c>
      <c r="D1372" t="s">
        <v>538</v>
      </c>
      <c r="E1372">
        <v>1297.3588858549999</v>
      </c>
      <c r="F1372">
        <v>535.45000000000005</v>
      </c>
      <c r="G1372">
        <v>-17.7790280431018</v>
      </c>
      <c r="H1372">
        <v>-6.8341218615642099</v>
      </c>
      <c r="I1372">
        <v>27.016163120408699</v>
      </c>
      <c r="J1372">
        <v>-5.9264116145976802</v>
      </c>
      <c r="K1372">
        <v>558.10441317347602</v>
      </c>
      <c r="L1372">
        <v>498.76648375976202</v>
      </c>
      <c r="M1372">
        <v>30.0166658799366</v>
      </c>
      <c r="N1372">
        <v>0.34219633642384201</v>
      </c>
      <c r="O1372">
        <v>26.9959846857783</v>
      </c>
      <c r="P1372">
        <v>58.628351355354702</v>
      </c>
      <c r="Q1372">
        <v>0.14859555264461</v>
      </c>
    </row>
    <row r="1373" spans="1:17" hidden="1" x14ac:dyDescent="0.3">
      <c r="A1373" t="s">
        <v>2913</v>
      </c>
      <c r="B1373" t="s">
        <v>2914</v>
      </c>
      <c r="C1373" t="str">
        <f>IFERROR(VLOOKUP(Table1[[#This Row],[Ticker]],[1]!Table1[[Symbol]:[Industry]],2,FALSE),"-")</f>
        <v>-</v>
      </c>
      <c r="D1373" t="s">
        <v>54</v>
      </c>
      <c r="E1373">
        <v>1294.23424776</v>
      </c>
      <c r="F1373">
        <v>2094.9</v>
      </c>
      <c r="G1373">
        <v>-20.194924809342002</v>
      </c>
      <c r="H1373">
        <v>-20.924846645504701</v>
      </c>
      <c r="I1373">
        <v>-14.820919757197901</v>
      </c>
      <c r="J1373">
        <v>-0.54524445352555395</v>
      </c>
      <c r="K1373">
        <v>2325.6979283934702</v>
      </c>
      <c r="L1373">
        <v>2232.0130212047702</v>
      </c>
      <c r="M1373">
        <v>32.702969803286102</v>
      </c>
      <c r="N1373">
        <v>0.83040459903402797</v>
      </c>
      <c r="O1373">
        <v>34.798797078619501</v>
      </c>
      <c r="P1373">
        <v>21.225623517157501</v>
      </c>
      <c r="Q1373">
        <v>-1.9404723920731001E-2</v>
      </c>
    </row>
    <row r="1374" spans="1:17" hidden="1" x14ac:dyDescent="0.3">
      <c r="A1374" t="s">
        <v>2915</v>
      </c>
      <c r="B1374" t="s">
        <v>2916</v>
      </c>
      <c r="C1374" t="str">
        <f>IFERROR(VLOOKUP(Table1[[#This Row],[Ticker]],[1]!Table1[[Symbol]:[Industry]],2,FALSE),"-")</f>
        <v>-</v>
      </c>
      <c r="D1374" t="s">
        <v>2917</v>
      </c>
      <c r="E1374">
        <v>1292.0356489999999</v>
      </c>
      <c r="F1374">
        <v>522.1</v>
      </c>
      <c r="G1374">
        <v>138.37445887891499</v>
      </c>
      <c r="H1374">
        <v>-6.2697619514013798</v>
      </c>
      <c r="I1374">
        <v>45.337560790137601</v>
      </c>
      <c r="J1374">
        <v>-3.1480754797046702</v>
      </c>
      <c r="K1374">
        <v>479.43761771148701</v>
      </c>
      <c r="L1374">
        <v>378.12592919765001</v>
      </c>
      <c r="M1374">
        <v>59.839750936453697</v>
      </c>
      <c r="N1374">
        <v>1.67472243673329</v>
      </c>
      <c r="O1374">
        <v>5.3438038689905998</v>
      </c>
      <c r="P1374">
        <v>179.19786096256601</v>
      </c>
    </row>
    <row r="1375" spans="1:17" hidden="1" x14ac:dyDescent="0.3">
      <c r="A1375" t="s">
        <v>2918</v>
      </c>
      <c r="B1375" t="s">
        <v>2919</v>
      </c>
      <c r="C1375" t="str">
        <f>IFERROR(VLOOKUP(Table1[[#This Row],[Ticker]],[1]!Table1[[Symbol]:[Industry]],2,FALSE),"-")</f>
        <v>-</v>
      </c>
      <c r="D1375" t="s">
        <v>282</v>
      </c>
      <c r="E1375">
        <v>1289.512362444</v>
      </c>
      <c r="F1375">
        <v>19.559999999999999</v>
      </c>
      <c r="G1375">
        <v>-17.4078438770022</v>
      </c>
      <c r="H1375">
        <v>-7.24774716570046</v>
      </c>
      <c r="I1375">
        <v>-38.1483606857335</v>
      </c>
      <c r="J1375">
        <v>-5.7905749872608103</v>
      </c>
      <c r="K1375">
        <v>21.880359042714598</v>
      </c>
      <c r="L1375">
        <v>23.846877567849099</v>
      </c>
      <c r="M1375">
        <v>27.073553124364501</v>
      </c>
      <c r="N1375">
        <v>0.93314426350948199</v>
      </c>
      <c r="O1375">
        <v>114.723926380368</v>
      </c>
      <c r="P1375">
        <v>13.391304347826001</v>
      </c>
      <c r="Q1375">
        <v>7.6193950662684001E-2</v>
      </c>
    </row>
    <row r="1376" spans="1:17" hidden="1" x14ac:dyDescent="0.3">
      <c r="A1376" t="s">
        <v>2920</v>
      </c>
      <c r="B1376" t="s">
        <v>2921</v>
      </c>
      <c r="C1376" t="str">
        <f>IFERROR(VLOOKUP(Table1[[#This Row],[Ticker]],[1]!Table1[[Symbol]:[Industry]],2,FALSE),"-")</f>
        <v>-</v>
      </c>
      <c r="D1376" t="s">
        <v>206</v>
      </c>
      <c r="E1376">
        <v>1286.2</v>
      </c>
      <c r="F1376">
        <v>128.62</v>
      </c>
      <c r="G1376">
        <v>96.893960395620596</v>
      </c>
      <c r="H1376">
        <v>22.049125079442099</v>
      </c>
      <c r="I1376">
        <v>49.450251605332703</v>
      </c>
      <c r="J1376">
        <v>3.0148396786805298</v>
      </c>
      <c r="K1376">
        <v>107.063893395516</v>
      </c>
      <c r="L1376">
        <v>89.246732259182494</v>
      </c>
      <c r="M1376">
        <v>67.334058961490001</v>
      </c>
      <c r="N1376">
        <v>2.88616598063498</v>
      </c>
      <c r="O1376">
        <v>7.6815425283781602</v>
      </c>
      <c r="P1376">
        <v>154.69306930693</v>
      </c>
      <c r="Q1376">
        <v>8.0245170737123006E-2</v>
      </c>
    </row>
    <row r="1377" spans="1:17" hidden="1" x14ac:dyDescent="0.3">
      <c r="A1377" t="s">
        <v>2922</v>
      </c>
      <c r="B1377" t="s">
        <v>2923</v>
      </c>
      <c r="C1377" t="str">
        <f>IFERROR(VLOOKUP(Table1[[#This Row],[Ticker]],[1]!Table1[[Symbol]:[Industry]],2,FALSE),"-")</f>
        <v>-</v>
      </c>
      <c r="D1377" t="s">
        <v>419</v>
      </c>
      <c r="E1377">
        <v>1285.52575</v>
      </c>
      <c r="F1377">
        <v>1206.5</v>
      </c>
      <c r="G1377">
        <v>256.75914352864697</v>
      </c>
      <c r="H1377">
        <v>-8.4526056824734503</v>
      </c>
      <c r="I1377">
        <v>141.13505004435001</v>
      </c>
      <c r="J1377">
        <v>0.44709406604068802</v>
      </c>
      <c r="K1377">
        <v>1143.61410015703</v>
      </c>
      <c r="L1377">
        <v>806.99551217915098</v>
      </c>
      <c r="M1377">
        <v>35.442995476119002</v>
      </c>
      <c r="N1377">
        <v>0.178196324982871</v>
      </c>
      <c r="O1377">
        <v>30.808122668876901</v>
      </c>
      <c r="P1377">
        <v>304.11991291240997</v>
      </c>
      <c r="Q1377">
        <v>0.141052083118024</v>
      </c>
    </row>
    <row r="1378" spans="1:17" hidden="1" x14ac:dyDescent="0.3">
      <c r="A1378" t="s">
        <v>2924</v>
      </c>
      <c r="B1378" t="s">
        <v>2925</v>
      </c>
      <c r="C1378" t="str">
        <f>IFERROR(VLOOKUP(Table1[[#This Row],[Ticker]],[1]!Table1[[Symbol]:[Industry]],2,FALSE),"-")</f>
        <v>-</v>
      </c>
      <c r="D1378" t="s">
        <v>633</v>
      </c>
      <c r="E1378">
        <v>1284.2441690999999</v>
      </c>
      <c r="F1378">
        <v>178.7</v>
      </c>
      <c r="G1378">
        <v>-2.5014340821543</v>
      </c>
      <c r="H1378">
        <v>-6.6407172591359203</v>
      </c>
      <c r="I1378">
        <v>44.332172139626799</v>
      </c>
      <c r="J1378">
        <v>8.1862466154369706E-2</v>
      </c>
      <c r="K1378">
        <v>180.08869483260901</v>
      </c>
      <c r="L1378">
        <v>154.61958997560001</v>
      </c>
      <c r="M1378">
        <v>47.143564645541304</v>
      </c>
      <c r="N1378">
        <v>0.50527238570293898</v>
      </c>
      <c r="O1378">
        <v>23.6429770565193</v>
      </c>
      <c r="P1378">
        <v>83.847736625514301</v>
      </c>
      <c r="Q1378">
        <v>0.15202490119859199</v>
      </c>
    </row>
    <row r="1379" spans="1:17" hidden="1" x14ac:dyDescent="0.3">
      <c r="A1379" t="s">
        <v>2926</v>
      </c>
      <c r="B1379" t="s">
        <v>2927</v>
      </c>
      <c r="C1379" t="str">
        <f>IFERROR(VLOOKUP(Table1[[#This Row],[Ticker]],[1]!Table1[[Symbol]:[Industry]],2,FALSE),"-")</f>
        <v>-</v>
      </c>
      <c r="D1379" t="s">
        <v>135</v>
      </c>
      <c r="E1379">
        <v>1281.6548089799901</v>
      </c>
      <c r="F1379">
        <v>258.08999999999997</v>
      </c>
      <c r="G1379">
        <v>31.349747503107999</v>
      </c>
      <c r="H1379">
        <v>11.030967491569401</v>
      </c>
      <c r="I1379">
        <v>62.501052257194601</v>
      </c>
      <c r="J1379">
        <v>-3.5752966501774401</v>
      </c>
      <c r="K1379">
        <v>221.09081551931001</v>
      </c>
      <c r="L1379">
        <v>184.785062445227</v>
      </c>
      <c r="M1379">
        <v>63.681078030366102</v>
      </c>
      <c r="N1379">
        <v>1.0979243723321299</v>
      </c>
      <c r="O1379">
        <v>4.6146693014064999</v>
      </c>
      <c r="P1379">
        <v>99.605568445475598</v>
      </c>
    </row>
    <row r="1380" spans="1:17" hidden="1" x14ac:dyDescent="0.3">
      <c r="A1380" t="s">
        <v>2928</v>
      </c>
      <c r="B1380" t="s">
        <v>2929</v>
      </c>
      <c r="C1380" t="str">
        <f>IFERROR(VLOOKUP(Table1[[#This Row],[Ticker]],[1]!Table1[[Symbol]:[Industry]],2,FALSE),"-")</f>
        <v>-</v>
      </c>
      <c r="D1380" t="s">
        <v>206</v>
      </c>
      <c r="E1380">
        <v>1280.970735765</v>
      </c>
      <c r="F1380">
        <v>807.45</v>
      </c>
      <c r="G1380">
        <v>60.878773701625299</v>
      </c>
      <c r="H1380">
        <v>-8.4035773834213501</v>
      </c>
      <c r="I1380">
        <v>20.514034869059099</v>
      </c>
      <c r="J1380">
        <v>-1.36969571543053</v>
      </c>
      <c r="K1380">
        <v>869.76240226503603</v>
      </c>
      <c r="L1380">
        <v>751.73462430075801</v>
      </c>
      <c r="M1380">
        <v>44.455452619312403</v>
      </c>
      <c r="N1380">
        <v>0.50138722534547098</v>
      </c>
      <c r="O1380">
        <v>35.556381200074199</v>
      </c>
      <c r="P1380">
        <v>116.474530831099</v>
      </c>
      <c r="Q1380">
        <v>0.18788112021522199</v>
      </c>
    </row>
    <row r="1381" spans="1:17" hidden="1" x14ac:dyDescent="0.3">
      <c r="A1381" t="s">
        <v>2930</v>
      </c>
      <c r="B1381" t="s">
        <v>2931</v>
      </c>
      <c r="C1381" t="str">
        <f>IFERROR(VLOOKUP(Table1[[#This Row],[Ticker]],[1]!Table1[[Symbol]:[Industry]],2,FALSE),"-")</f>
        <v>-</v>
      </c>
      <c r="D1381" t="s">
        <v>135</v>
      </c>
      <c r="E1381">
        <v>1279.8568442399901</v>
      </c>
      <c r="F1381">
        <v>800.2</v>
      </c>
      <c r="G1381">
        <v>-22.801750414293199</v>
      </c>
      <c r="H1381">
        <v>-7.9155206000613596</v>
      </c>
      <c r="I1381">
        <v>-28.893666553404099</v>
      </c>
      <c r="J1381">
        <v>-6.3207630768164602</v>
      </c>
      <c r="K1381">
        <v>819.74550061556795</v>
      </c>
      <c r="L1381">
        <v>841.57260301398799</v>
      </c>
      <c r="M1381">
        <v>45.783914924094397</v>
      </c>
      <c r="N1381">
        <v>1.76639381121241</v>
      </c>
      <c r="O1381">
        <v>34.966258435391097</v>
      </c>
      <c r="P1381">
        <v>9.8873935731941707</v>
      </c>
      <c r="Q1381">
        <v>9.8882750441707995E-2</v>
      </c>
    </row>
    <row r="1382" spans="1:17" hidden="1" x14ac:dyDescent="0.3">
      <c r="A1382" t="s">
        <v>2932</v>
      </c>
      <c r="B1382" t="s">
        <v>2933</v>
      </c>
      <c r="C1382" t="str">
        <f>IFERROR(VLOOKUP(Table1[[#This Row],[Ticker]],[1]!Table1[[Symbol]:[Industry]],2,FALSE),"-")</f>
        <v>-</v>
      </c>
      <c r="D1382" t="s">
        <v>989</v>
      </c>
      <c r="E1382">
        <v>1278.6989550000001</v>
      </c>
      <c r="F1382">
        <v>906</v>
      </c>
      <c r="G1382">
        <v>48.951735783583203</v>
      </c>
      <c r="H1382">
        <v>22.178393985834202</v>
      </c>
      <c r="I1382">
        <v>15.473016579004801</v>
      </c>
      <c r="J1382">
        <v>15.1656071732274</v>
      </c>
      <c r="K1382">
        <v>757.02443931683501</v>
      </c>
      <c r="L1382">
        <v>727.141842680791</v>
      </c>
      <c r="M1382">
        <v>81.060852351919607</v>
      </c>
      <c r="N1382">
        <v>1.85343164384279</v>
      </c>
      <c r="O1382">
        <v>9.7902869757174393</v>
      </c>
      <c r="P1382">
        <v>80.298507462686501</v>
      </c>
      <c r="Q1382">
        <v>0.13376194156363599</v>
      </c>
    </row>
    <row r="1383" spans="1:17" hidden="1" x14ac:dyDescent="0.3">
      <c r="A1383" t="s">
        <v>2934</v>
      </c>
      <c r="B1383" t="s">
        <v>2935</v>
      </c>
      <c r="C1383" t="str">
        <f>IFERROR(VLOOKUP(Table1[[#This Row],[Ticker]],[1]!Table1[[Symbol]:[Industry]],2,FALSE),"-")</f>
        <v>-</v>
      </c>
      <c r="D1383" t="s">
        <v>21</v>
      </c>
      <c r="E1383">
        <v>1276.9440184299999</v>
      </c>
      <c r="F1383">
        <v>306.64999999999998</v>
      </c>
      <c r="G1383">
        <v>-25.582252529352001</v>
      </c>
      <c r="H1383">
        <v>3.0990948862054499</v>
      </c>
      <c r="I1383">
        <v>-12.2641729265458</v>
      </c>
      <c r="J1383">
        <v>-1.2115080844969399</v>
      </c>
      <c r="O1383">
        <v>13.7453122452307</v>
      </c>
      <c r="P1383">
        <v>6.8653075448684397</v>
      </c>
    </row>
    <row r="1384" spans="1:17" hidden="1" x14ac:dyDescent="0.3">
      <c r="A1384" t="s">
        <v>2936</v>
      </c>
      <c r="B1384" t="s">
        <v>2937</v>
      </c>
      <c r="C1384" t="str">
        <f>IFERROR(VLOOKUP(Table1[[#This Row],[Ticker]],[1]!Table1[[Symbol]:[Industry]],2,FALSE),"-")</f>
        <v>-</v>
      </c>
      <c r="D1384" t="s">
        <v>471</v>
      </c>
      <c r="E1384">
        <v>1268.3448000999999</v>
      </c>
      <c r="F1384">
        <v>549.5</v>
      </c>
      <c r="G1384">
        <v>-13.933463280200099</v>
      </c>
      <c r="H1384">
        <v>4.1984452446283802</v>
      </c>
      <c r="I1384">
        <v>5.1283715802971201</v>
      </c>
      <c r="J1384">
        <v>-7.55811426729265</v>
      </c>
      <c r="K1384">
        <v>511.10100683624501</v>
      </c>
      <c r="L1384">
        <v>477.74400595991898</v>
      </c>
      <c r="M1384">
        <v>50.518927280124601</v>
      </c>
      <c r="N1384">
        <v>1.2889067752291701</v>
      </c>
      <c r="O1384">
        <v>19.1810737033667</v>
      </c>
      <c r="P1384">
        <v>55.225988700564898</v>
      </c>
      <c r="Q1384">
        <v>-1.1520076730634E-2</v>
      </c>
    </row>
    <row r="1385" spans="1:17" hidden="1" x14ac:dyDescent="0.3">
      <c r="A1385" t="s">
        <v>2938</v>
      </c>
      <c r="B1385" t="s">
        <v>2939</v>
      </c>
      <c r="C1385" t="str">
        <f>IFERROR(VLOOKUP(Table1[[#This Row],[Ticker]],[1]!Table1[[Symbol]:[Industry]],2,FALSE),"-")</f>
        <v>-</v>
      </c>
      <c r="D1385" t="s">
        <v>378</v>
      </c>
      <c r="E1385">
        <v>1268.0990106659999</v>
      </c>
      <c r="F1385">
        <v>182.34</v>
      </c>
      <c r="G1385">
        <v>-15.396488539273401</v>
      </c>
      <c r="H1385">
        <v>0.86595352359982303</v>
      </c>
      <c r="I1385">
        <v>17.841402711170002</v>
      </c>
      <c r="J1385">
        <v>-13.4747187513052</v>
      </c>
      <c r="K1385">
        <v>169.337437153011</v>
      </c>
      <c r="L1385">
        <v>159.419036078744</v>
      </c>
      <c r="M1385">
        <v>57.130120238747999</v>
      </c>
      <c r="N1385">
        <v>1.9625849689047099</v>
      </c>
      <c r="O1385">
        <v>7.2172863880662401</v>
      </c>
      <c r="P1385">
        <v>38.6088939566704</v>
      </c>
      <c r="Q1385">
        <v>1.5046869620825E-2</v>
      </c>
    </row>
    <row r="1386" spans="1:17" hidden="1" x14ac:dyDescent="0.3">
      <c r="A1386" t="s">
        <v>2940</v>
      </c>
      <c r="B1386" t="s">
        <v>2941</v>
      </c>
      <c r="C1386" t="str">
        <f>IFERROR(VLOOKUP(Table1[[#This Row],[Ticker]],[1]!Table1[[Symbol]:[Industry]],2,FALSE),"-")</f>
        <v>-</v>
      </c>
      <c r="D1386" t="s">
        <v>232</v>
      </c>
      <c r="E1386">
        <v>1265.471262</v>
      </c>
      <c r="F1386">
        <v>448.8</v>
      </c>
      <c r="G1386">
        <v>66.1691995937108</v>
      </c>
      <c r="H1386">
        <v>2.2392811429629198</v>
      </c>
      <c r="I1386">
        <v>0.84941374454913998</v>
      </c>
      <c r="J1386">
        <v>-0.40094733582499398</v>
      </c>
      <c r="K1386">
        <v>437.21995589269602</v>
      </c>
      <c r="L1386">
        <v>385.23557788012897</v>
      </c>
      <c r="M1386">
        <v>45.8697925946326</v>
      </c>
      <c r="N1386">
        <v>0.55493459763556197</v>
      </c>
      <c r="O1386">
        <v>16.978609625668401</v>
      </c>
      <c r="P1386">
        <v>102.572782667569</v>
      </c>
      <c r="Q1386">
        <v>0.126267739373425</v>
      </c>
    </row>
    <row r="1387" spans="1:17" hidden="1" x14ac:dyDescent="0.3">
      <c r="A1387" t="s">
        <v>2942</v>
      </c>
      <c r="B1387" t="s">
        <v>2943</v>
      </c>
      <c r="C1387" t="str">
        <f>IFERROR(VLOOKUP(Table1[[#This Row],[Ticker]],[1]!Table1[[Symbol]:[Industry]],2,FALSE),"-")</f>
        <v>-</v>
      </c>
      <c r="D1387" t="s">
        <v>419</v>
      </c>
      <c r="E1387">
        <v>1260.44927016</v>
      </c>
      <c r="F1387">
        <v>3949.35</v>
      </c>
      <c r="G1387">
        <v>-0.12130896107633</v>
      </c>
      <c r="H1387">
        <v>-4.3286764043907704</v>
      </c>
      <c r="I1387">
        <v>22.268791195147699</v>
      </c>
      <c r="J1387">
        <v>-2.8775718066601201</v>
      </c>
      <c r="K1387">
        <v>3939.70996699539</v>
      </c>
      <c r="L1387">
        <v>3479.9330488328301</v>
      </c>
      <c r="M1387">
        <v>41.5380866066659</v>
      </c>
      <c r="N1387">
        <v>0.17271059547117901</v>
      </c>
      <c r="O1387">
        <v>15.302518135895699</v>
      </c>
      <c r="P1387">
        <v>62.859793814432898</v>
      </c>
      <c r="Q1387">
        <v>1.4033686049436001E-2</v>
      </c>
    </row>
    <row r="1388" spans="1:17" hidden="1" x14ac:dyDescent="0.3">
      <c r="A1388" t="s">
        <v>2944</v>
      </c>
      <c r="B1388" t="s">
        <v>2945</v>
      </c>
      <c r="C1388" t="str">
        <f>IFERROR(VLOOKUP(Table1[[#This Row],[Ticker]],[1]!Table1[[Symbol]:[Industry]],2,FALSE),"-")</f>
        <v>-</v>
      </c>
      <c r="E1388">
        <v>1260.230452</v>
      </c>
      <c r="F1388">
        <v>2.41</v>
      </c>
      <c r="G1388">
        <v>362.84972256420798</v>
      </c>
      <c r="H1388">
        <v>-6.97168502832446</v>
      </c>
      <c r="I1388">
        <v>-53.419596206969103</v>
      </c>
      <c r="J1388">
        <v>-1.36327338802756</v>
      </c>
      <c r="K1388">
        <v>2.5465666701831098</v>
      </c>
      <c r="L1388">
        <v>2.48159593355575</v>
      </c>
      <c r="M1388">
        <v>45.8563744325402</v>
      </c>
      <c r="N1388">
        <v>1.3441688469892601</v>
      </c>
      <c r="O1388">
        <v>71.369294605809102</v>
      </c>
      <c r="P1388">
        <v>421.08108108108098</v>
      </c>
    </row>
    <row r="1389" spans="1:17" hidden="1" x14ac:dyDescent="0.3">
      <c r="A1389" t="s">
        <v>2946</v>
      </c>
      <c r="B1389" t="s">
        <v>2947</v>
      </c>
      <c r="C1389" t="str">
        <f>IFERROR(VLOOKUP(Table1[[#This Row],[Ticker]],[1]!Table1[[Symbol]:[Industry]],2,FALSE),"-")</f>
        <v>-</v>
      </c>
      <c r="D1389" t="s">
        <v>628</v>
      </c>
      <c r="E1389">
        <v>1259.8250263100001</v>
      </c>
      <c r="F1389">
        <v>144.37</v>
      </c>
      <c r="G1389">
        <v>-47.357229036471402</v>
      </c>
      <c r="H1389">
        <v>-10.785930459561399</v>
      </c>
      <c r="I1389">
        <v>-25.692752818791099</v>
      </c>
      <c r="J1389">
        <v>-4.5179596974001601</v>
      </c>
      <c r="K1389">
        <v>151.145662520359</v>
      </c>
      <c r="L1389">
        <v>159.68526168531699</v>
      </c>
      <c r="M1389">
        <v>49.594482568478597</v>
      </c>
      <c r="N1389">
        <v>0.51461312617538202</v>
      </c>
      <c r="O1389">
        <v>38.498302971531402</v>
      </c>
      <c r="P1389">
        <v>14.2167721518987</v>
      </c>
      <c r="Q1389">
        <v>6.6511855176517004E-2</v>
      </c>
    </row>
    <row r="1390" spans="1:17" hidden="1" x14ac:dyDescent="0.3">
      <c r="A1390" t="s">
        <v>2948</v>
      </c>
      <c r="B1390" t="s">
        <v>2949</v>
      </c>
      <c r="C1390" t="str">
        <f>IFERROR(VLOOKUP(Table1[[#This Row],[Ticker]],[1]!Table1[[Symbol]:[Industry]],2,FALSE),"-")</f>
        <v>-</v>
      </c>
      <c r="D1390" t="s">
        <v>127</v>
      </c>
      <c r="E1390">
        <v>1258.03431215</v>
      </c>
      <c r="F1390">
        <v>987.25</v>
      </c>
      <c r="G1390">
        <v>547.59380693706396</v>
      </c>
      <c r="H1390">
        <v>8.7795337534662501</v>
      </c>
      <c r="I1390">
        <v>55.728138865096703</v>
      </c>
      <c r="J1390">
        <v>3.9836586918910299</v>
      </c>
      <c r="K1390">
        <v>890.27938008334297</v>
      </c>
      <c r="L1390">
        <v>647.35590809996199</v>
      </c>
      <c r="M1390">
        <v>61.7685860171473</v>
      </c>
      <c r="N1390">
        <v>1.04480935021166</v>
      </c>
      <c r="O1390">
        <v>3.11471258546467</v>
      </c>
      <c r="P1390">
        <v>800.36479708162301</v>
      </c>
      <c r="Q1390">
        <v>0.174716276176339</v>
      </c>
    </row>
    <row r="1391" spans="1:17" hidden="1" x14ac:dyDescent="0.3">
      <c r="A1391" t="s">
        <v>2950</v>
      </c>
      <c r="B1391" t="s">
        <v>2951</v>
      </c>
      <c r="C1391" t="str">
        <f>IFERROR(VLOOKUP(Table1[[#This Row],[Ticker]],[1]!Table1[[Symbol]:[Industry]],2,FALSE),"-")</f>
        <v>-</v>
      </c>
      <c r="D1391" t="s">
        <v>1411</v>
      </c>
      <c r="E1391">
        <v>1257.80595137</v>
      </c>
      <c r="F1391">
        <v>833.65</v>
      </c>
      <c r="G1391">
        <v>117.592051342931</v>
      </c>
      <c r="H1391">
        <v>-7.2102096924059698</v>
      </c>
      <c r="I1391">
        <v>107.810212507164</v>
      </c>
      <c r="J1391">
        <v>-6.8412260991765299</v>
      </c>
      <c r="K1391">
        <v>765.18987974829804</v>
      </c>
      <c r="L1391">
        <v>569.82203357555795</v>
      </c>
      <c r="M1391">
        <v>46.272555338910003</v>
      </c>
      <c r="N1391">
        <v>0.28144641057474801</v>
      </c>
      <c r="O1391">
        <v>23.193186589096101</v>
      </c>
      <c r="P1391">
        <v>156.507692307692</v>
      </c>
      <c r="Q1391">
        <v>0.15200503854654501</v>
      </c>
    </row>
    <row r="1392" spans="1:17" hidden="1" x14ac:dyDescent="0.3">
      <c r="A1392" t="s">
        <v>2952</v>
      </c>
      <c r="B1392" t="s">
        <v>2953</v>
      </c>
      <c r="C1392" t="str">
        <f>IFERROR(VLOOKUP(Table1[[#This Row],[Ticker]],[1]!Table1[[Symbol]:[Industry]],2,FALSE),"-")</f>
        <v>-</v>
      </c>
      <c r="D1392" t="s">
        <v>206</v>
      </c>
      <c r="E1392">
        <v>1253.6144320000001</v>
      </c>
      <c r="F1392">
        <v>137.6</v>
      </c>
      <c r="G1392">
        <v>-6.5073264647971696</v>
      </c>
      <c r="H1392">
        <v>-7.8254766267968998</v>
      </c>
      <c r="I1392">
        <v>3.1881532622453101</v>
      </c>
      <c r="J1392">
        <v>-3.999875630929</v>
      </c>
      <c r="K1392">
        <v>139.277600314555</v>
      </c>
      <c r="L1392">
        <v>131.232338576351</v>
      </c>
      <c r="M1392">
        <v>41.147161326407698</v>
      </c>
      <c r="N1392">
        <v>0.70480543624243197</v>
      </c>
      <c r="O1392">
        <v>13.3720930232558</v>
      </c>
      <c r="P1392">
        <v>26.2385321100917</v>
      </c>
      <c r="Q1392">
        <v>8.7325297388787998E-2</v>
      </c>
    </row>
    <row r="1393" spans="1:17" hidden="1" x14ac:dyDescent="0.3">
      <c r="A1393" t="s">
        <v>2954</v>
      </c>
      <c r="B1393" t="s">
        <v>2955</v>
      </c>
      <c r="C1393" t="str">
        <f>IFERROR(VLOOKUP(Table1[[#This Row],[Ticker]],[1]!Table1[[Symbol]:[Industry]],2,FALSE),"-")</f>
        <v>-</v>
      </c>
      <c r="D1393" t="s">
        <v>510</v>
      </c>
      <c r="E1393">
        <v>1251.653687124</v>
      </c>
      <c r="F1393">
        <v>103.38</v>
      </c>
      <c r="G1393">
        <v>43.888357248075899</v>
      </c>
      <c r="H1393">
        <v>7.14150533352037</v>
      </c>
      <c r="I1393">
        <v>32.450545135787003</v>
      </c>
      <c r="J1393">
        <v>-1.2008979018307899</v>
      </c>
      <c r="K1393">
        <v>93.589733445152802</v>
      </c>
      <c r="L1393">
        <v>84.075248865929495</v>
      </c>
      <c r="M1393">
        <v>52.190810161955099</v>
      </c>
      <c r="N1393">
        <v>1.4722696785628699</v>
      </c>
      <c r="O1393">
        <v>22.605919907138698</v>
      </c>
      <c r="P1393">
        <v>78.549222797927399</v>
      </c>
      <c r="Q1393">
        <v>-4.7511950975246998E-2</v>
      </c>
    </row>
    <row r="1394" spans="1:17" hidden="1" x14ac:dyDescent="0.3">
      <c r="A1394" t="s">
        <v>2956</v>
      </c>
      <c r="B1394" t="s">
        <v>2957</v>
      </c>
      <c r="C1394" t="str">
        <f>IFERROR(VLOOKUP(Table1[[#This Row],[Ticker]],[1]!Table1[[Symbol]:[Industry]],2,FALSE),"-")</f>
        <v>-</v>
      </c>
      <c r="D1394" t="s">
        <v>127</v>
      </c>
      <c r="E1394">
        <v>1249.0286854799999</v>
      </c>
      <c r="F1394">
        <v>654.9</v>
      </c>
      <c r="G1394">
        <v>-16.530600417635</v>
      </c>
      <c r="H1394">
        <v>-9.9533899290333601</v>
      </c>
      <c r="I1394">
        <v>-4.1820094812314199</v>
      </c>
      <c r="J1394">
        <v>-1.0983604794138599</v>
      </c>
      <c r="K1394">
        <v>684.28028415656001</v>
      </c>
      <c r="L1394">
        <v>652.55076565970899</v>
      </c>
      <c r="M1394">
        <v>39.341701926822402</v>
      </c>
      <c r="N1394">
        <v>0.90287496936763101</v>
      </c>
      <c r="O1394">
        <v>29.027332417162899</v>
      </c>
      <c r="P1394">
        <v>19.289617486338699</v>
      </c>
      <c r="Q1394">
        <v>4.9901977366987003E-2</v>
      </c>
    </row>
    <row r="1395" spans="1:17" hidden="1" x14ac:dyDescent="0.3">
      <c r="A1395" t="s">
        <v>2958</v>
      </c>
      <c r="B1395" t="s">
        <v>2959</v>
      </c>
      <c r="C1395" t="str">
        <f>IFERROR(VLOOKUP(Table1[[#This Row],[Ticker]],[1]!Table1[[Symbol]:[Industry]],2,FALSE),"-")</f>
        <v>-</v>
      </c>
      <c r="D1395" t="s">
        <v>144</v>
      </c>
      <c r="E1395">
        <v>1248.349321899</v>
      </c>
      <c r="F1395">
        <v>48.61</v>
      </c>
      <c r="G1395">
        <v>78.551436240964605</v>
      </c>
      <c r="H1395">
        <v>-5.5071001082939803</v>
      </c>
      <c r="I1395">
        <v>43.644319650636</v>
      </c>
      <c r="J1395">
        <v>-5.0649388763421701</v>
      </c>
      <c r="K1395">
        <v>44.571975362144599</v>
      </c>
      <c r="L1395">
        <v>36.505006698857898</v>
      </c>
      <c r="M1395">
        <v>47.462853043544698</v>
      </c>
      <c r="N1395">
        <v>0.93584725810779401</v>
      </c>
      <c r="O1395">
        <v>11.4996914215182</v>
      </c>
      <c r="P1395">
        <v>109.525862068965</v>
      </c>
      <c r="Q1395">
        <v>7.0890770529714001E-2</v>
      </c>
    </row>
    <row r="1396" spans="1:17" hidden="1" x14ac:dyDescent="0.3">
      <c r="A1396" t="s">
        <v>2960</v>
      </c>
      <c r="B1396" t="s">
        <v>2961</v>
      </c>
      <c r="C1396" t="str">
        <f>IFERROR(VLOOKUP(Table1[[#This Row],[Ticker]],[1]!Table1[[Symbol]:[Industry]],2,FALSE),"-")</f>
        <v>-</v>
      </c>
      <c r="D1396" t="s">
        <v>772</v>
      </c>
      <c r="E1396">
        <v>1247.6298999999999</v>
      </c>
      <c r="F1396">
        <v>233.42</v>
      </c>
      <c r="G1396">
        <v>-55.507044972231299</v>
      </c>
      <c r="H1396">
        <v>-13.7010500874273</v>
      </c>
      <c r="I1396">
        <v>-58.2648964680657</v>
      </c>
      <c r="J1396">
        <v>-4.2435403482779304</v>
      </c>
      <c r="K1396">
        <v>245.78546185186099</v>
      </c>
      <c r="M1396">
        <v>59.493527611023701</v>
      </c>
      <c r="N1396">
        <v>1.27178923547142</v>
      </c>
      <c r="O1396">
        <v>99.640133664638796</v>
      </c>
      <c r="P1396">
        <v>10.108967404122801</v>
      </c>
    </row>
    <row r="1397" spans="1:17" hidden="1" x14ac:dyDescent="0.3">
      <c r="A1397" t="s">
        <v>2962</v>
      </c>
      <c r="B1397" t="s">
        <v>2963</v>
      </c>
      <c r="C1397" t="str">
        <f>IFERROR(VLOOKUP(Table1[[#This Row],[Ticker]],[1]!Table1[[Symbol]:[Industry]],2,FALSE),"-")</f>
        <v>-</v>
      </c>
      <c r="D1397" t="s">
        <v>2964</v>
      </c>
      <c r="E1397">
        <v>1241.69778225</v>
      </c>
      <c r="F1397">
        <v>1446.75</v>
      </c>
      <c r="G1397">
        <v>48.770084015286898</v>
      </c>
      <c r="H1397">
        <v>10.3603344333987</v>
      </c>
      <c r="I1397">
        <v>72.875436350570695</v>
      </c>
      <c r="J1397">
        <v>-3.2323712354382699</v>
      </c>
      <c r="K1397">
        <v>1287.2919724324299</v>
      </c>
      <c r="L1397">
        <v>987.37977365018003</v>
      </c>
      <c r="M1397">
        <v>55.603946852950301</v>
      </c>
      <c r="N1397">
        <v>0.47679002773944901</v>
      </c>
      <c r="O1397">
        <v>7.1366856747883096</v>
      </c>
      <c r="P1397">
        <v>119.204545454545</v>
      </c>
      <c r="Q1397">
        <v>9.4083331486702004E-2</v>
      </c>
    </row>
    <row r="1398" spans="1:17" hidden="1" x14ac:dyDescent="0.3">
      <c r="A1398" t="s">
        <v>2965</v>
      </c>
      <c r="B1398" t="s">
        <v>2966</v>
      </c>
      <c r="C1398" t="str">
        <f>IFERROR(VLOOKUP(Table1[[#This Row],[Ticker]],[1]!Table1[[Symbol]:[Industry]],2,FALSE),"-")</f>
        <v>-</v>
      </c>
      <c r="D1398" t="s">
        <v>2967</v>
      </c>
      <c r="E1398">
        <v>1240.9713781190001</v>
      </c>
      <c r="F1398">
        <v>35.57</v>
      </c>
      <c r="G1398">
        <v>-30.198560163516799</v>
      </c>
      <c r="H1398">
        <v>1.2976131936219499</v>
      </c>
      <c r="I1398">
        <v>-7.4904917293571698</v>
      </c>
      <c r="J1398">
        <v>-8.4964543210560706</v>
      </c>
      <c r="K1398">
        <v>30.255305348175099</v>
      </c>
      <c r="L1398">
        <v>32.769604373916003</v>
      </c>
      <c r="M1398">
        <v>78.952603119932505</v>
      </c>
      <c r="N1398">
        <v>2.4566834804159199</v>
      </c>
      <c r="O1398">
        <v>46.1906100646612</v>
      </c>
      <c r="P1398">
        <v>36.807692307692299</v>
      </c>
      <c r="Q1398">
        <v>0.15705743998562199</v>
      </c>
    </row>
    <row r="1399" spans="1:17" hidden="1" x14ac:dyDescent="0.3">
      <c r="A1399" t="s">
        <v>2968</v>
      </c>
      <c r="B1399" t="s">
        <v>2969</v>
      </c>
      <c r="C1399" t="str">
        <f>IFERROR(VLOOKUP(Table1[[#This Row],[Ticker]],[1]!Table1[[Symbol]:[Industry]],2,FALSE),"-")</f>
        <v>-</v>
      </c>
      <c r="D1399" t="s">
        <v>615</v>
      </c>
      <c r="E1399">
        <v>1239.975878211</v>
      </c>
      <c r="F1399">
        <v>192.33</v>
      </c>
      <c r="G1399">
        <v>-38.417562984539302</v>
      </c>
      <c r="H1399">
        <v>-7.8513389299672998</v>
      </c>
      <c r="I1399">
        <v>-30.0660317644566</v>
      </c>
      <c r="J1399">
        <v>-5.4821101640527399</v>
      </c>
      <c r="K1399">
        <v>208.541510679883</v>
      </c>
      <c r="L1399">
        <v>224.27940199686299</v>
      </c>
      <c r="M1399">
        <v>24.515136560809001</v>
      </c>
      <c r="N1399">
        <v>0.77920958842315802</v>
      </c>
      <c r="O1399">
        <v>60.063432641813499</v>
      </c>
      <c r="P1399">
        <v>3.3754367105616798</v>
      </c>
      <c r="Q1399">
        <v>8.7784504421712997E-2</v>
      </c>
    </row>
    <row r="1400" spans="1:17" hidden="1" x14ac:dyDescent="0.3">
      <c r="A1400" t="s">
        <v>2970</v>
      </c>
      <c r="B1400" t="s">
        <v>2971</v>
      </c>
      <c r="C1400" t="str">
        <f>IFERROR(VLOOKUP(Table1[[#This Row],[Ticker]],[1]!Table1[[Symbol]:[Industry]],2,FALSE),"-")</f>
        <v>-</v>
      </c>
      <c r="D1400" t="s">
        <v>553</v>
      </c>
      <c r="E1400">
        <v>1228.2351133279999</v>
      </c>
      <c r="F1400">
        <v>228.08</v>
      </c>
      <c r="G1400">
        <v>-6.4061267746180404</v>
      </c>
      <c r="H1400">
        <v>-8.9491291239847897</v>
      </c>
      <c r="I1400">
        <v>-5.9322320123540804</v>
      </c>
      <c r="J1400">
        <v>-7.2324997123989601</v>
      </c>
      <c r="K1400">
        <v>240.184906698361</v>
      </c>
      <c r="L1400">
        <v>227.51095268646301</v>
      </c>
      <c r="M1400">
        <v>36.440288085122098</v>
      </c>
      <c r="N1400">
        <v>0.47615353067539501</v>
      </c>
      <c r="O1400">
        <v>28.200631357418398</v>
      </c>
      <c r="P1400">
        <v>26.011049723756901</v>
      </c>
      <c r="Q1400">
        <v>3.7166271759286003E-2</v>
      </c>
    </row>
    <row r="1401" spans="1:17" hidden="1" x14ac:dyDescent="0.3">
      <c r="A1401" t="s">
        <v>2972</v>
      </c>
      <c r="B1401" t="s">
        <v>2973</v>
      </c>
      <c r="C1401" t="str">
        <f>IFERROR(VLOOKUP(Table1[[#This Row],[Ticker]],[1]!Table1[[Symbol]:[Industry]],2,FALSE),"-")</f>
        <v>-</v>
      </c>
      <c r="D1401" t="s">
        <v>81</v>
      </c>
      <c r="E1401">
        <v>1221.7343692879999</v>
      </c>
      <c r="F1401">
        <v>127.09</v>
      </c>
      <c r="G1401">
        <v>-6.58028594715097</v>
      </c>
      <c r="H1401">
        <v>32.072414194927802</v>
      </c>
      <c r="I1401">
        <v>-1.5972858013253699</v>
      </c>
      <c r="J1401">
        <v>3.4628598318064499</v>
      </c>
      <c r="K1401">
        <v>107.28223417690199</v>
      </c>
      <c r="L1401">
        <v>106.467889069862</v>
      </c>
      <c r="M1401">
        <v>69.829649183797201</v>
      </c>
      <c r="N1401">
        <v>2.7388945183748001</v>
      </c>
      <c r="O1401">
        <v>15.154614839877199</v>
      </c>
      <c r="P1401">
        <v>45.411899313501102</v>
      </c>
      <c r="Q1401">
        <v>-2.6689094209726E-2</v>
      </c>
    </row>
    <row r="1402" spans="1:17" hidden="1" x14ac:dyDescent="0.3">
      <c r="A1402" t="s">
        <v>2974</v>
      </c>
      <c r="B1402" t="s">
        <v>2975</v>
      </c>
      <c r="C1402" t="str">
        <f>IFERROR(VLOOKUP(Table1[[#This Row],[Ticker]],[1]!Table1[[Symbol]:[Industry]],2,FALSE),"-")</f>
        <v>-</v>
      </c>
      <c r="D1402" t="s">
        <v>772</v>
      </c>
      <c r="E1402">
        <v>1220.53968738</v>
      </c>
      <c r="F1402">
        <v>241.8</v>
      </c>
      <c r="G1402">
        <v>-34.908467888983203</v>
      </c>
      <c r="H1402">
        <v>-18.4579487645881</v>
      </c>
      <c r="I1402">
        <v>-21.590388286176999</v>
      </c>
      <c r="J1402">
        <v>-0.63554337306856201</v>
      </c>
      <c r="K1402">
        <v>263.459927037809</v>
      </c>
      <c r="M1402">
        <v>33.757911256378499</v>
      </c>
      <c r="N1402">
        <v>0.79476306659808604</v>
      </c>
      <c r="O1402">
        <v>32.630272952853502</v>
      </c>
      <c r="P1402">
        <v>6.2156819679332198</v>
      </c>
    </row>
    <row r="1403" spans="1:17" hidden="1" x14ac:dyDescent="0.3">
      <c r="A1403" t="s">
        <v>2976</v>
      </c>
      <c r="B1403" t="s">
        <v>2977</v>
      </c>
      <c r="C1403" t="str">
        <f>IFERROR(VLOOKUP(Table1[[#This Row],[Ticker]],[1]!Table1[[Symbol]:[Industry]],2,FALSE),"-")</f>
        <v>-</v>
      </c>
      <c r="D1403" t="s">
        <v>206</v>
      </c>
      <c r="E1403">
        <v>1213.4851614500001</v>
      </c>
      <c r="F1403">
        <v>675.1</v>
      </c>
      <c r="G1403">
        <v>-12.563946996216</v>
      </c>
      <c r="H1403">
        <v>-1.23894187722983</v>
      </c>
      <c r="I1403">
        <v>13.791934992879799</v>
      </c>
      <c r="J1403">
        <v>-2.6683856570058002</v>
      </c>
      <c r="K1403">
        <v>669.33160568290702</v>
      </c>
      <c r="L1403">
        <v>627.09863564167199</v>
      </c>
      <c r="M1403">
        <v>57.676424751889598</v>
      </c>
      <c r="N1403">
        <v>0.60036589457581502</v>
      </c>
      <c r="O1403">
        <v>12.575914679306701</v>
      </c>
      <c r="P1403">
        <v>37.747398490103997</v>
      </c>
      <c r="Q1403">
        <v>6.1210610762577999E-2</v>
      </c>
    </row>
    <row r="1404" spans="1:17" hidden="1" x14ac:dyDescent="0.3">
      <c r="A1404" t="s">
        <v>2978</v>
      </c>
      <c r="B1404" t="s">
        <v>2979</v>
      </c>
      <c r="C1404" t="str">
        <f>IFERROR(VLOOKUP(Table1[[#This Row],[Ticker]],[1]!Table1[[Symbol]:[Industry]],2,FALSE),"-")</f>
        <v>-</v>
      </c>
      <c r="D1404" t="s">
        <v>471</v>
      </c>
      <c r="E1404">
        <v>1212.5564133299999</v>
      </c>
      <c r="F1404">
        <v>144.85</v>
      </c>
      <c r="G1404">
        <v>-33.746607254899203</v>
      </c>
      <c r="H1404">
        <v>-5.58666077230464</v>
      </c>
      <c r="I1404">
        <v>-26.881100101516701</v>
      </c>
      <c r="J1404">
        <v>-1.83537346642683</v>
      </c>
      <c r="K1404">
        <v>141.94877111283901</v>
      </c>
      <c r="L1404">
        <v>156.291311677653</v>
      </c>
      <c r="M1404">
        <v>67.9237288574259</v>
      </c>
      <c r="N1404">
        <v>1.22681143288212</v>
      </c>
      <c r="O1404">
        <v>54.746289264756598</v>
      </c>
      <c r="P1404">
        <v>9.6517789553368605</v>
      </c>
      <c r="Q1404">
        <v>3.3293467403785998E-2</v>
      </c>
    </row>
    <row r="1405" spans="1:17" hidden="1" x14ac:dyDescent="0.3">
      <c r="A1405" t="s">
        <v>2980</v>
      </c>
      <c r="B1405" t="s">
        <v>2981</v>
      </c>
      <c r="C1405" t="str">
        <f>IFERROR(VLOOKUP(Table1[[#This Row],[Ticker]],[1]!Table1[[Symbol]:[Industry]],2,FALSE),"-")</f>
        <v>-</v>
      </c>
      <c r="D1405" t="s">
        <v>21</v>
      </c>
      <c r="E1405">
        <v>1209.6084000000001</v>
      </c>
      <c r="F1405">
        <v>1020.25</v>
      </c>
      <c r="G1405">
        <v>-29.262580024334699</v>
      </c>
      <c r="H1405">
        <v>-6.0084839642588301</v>
      </c>
      <c r="I1405">
        <v>-25.894829570413801</v>
      </c>
      <c r="J1405">
        <v>-1.96158808574574</v>
      </c>
      <c r="K1405">
        <v>1063.30202313109</v>
      </c>
      <c r="L1405">
        <v>1087.3798433581701</v>
      </c>
      <c r="M1405">
        <v>37.923973865697597</v>
      </c>
      <c r="N1405">
        <v>0.65214785214785198</v>
      </c>
      <c r="O1405">
        <v>43.827493261455501</v>
      </c>
      <c r="P1405">
        <v>6.7709695986604501</v>
      </c>
      <c r="Q1405">
        <v>9.9070706780727005E-2</v>
      </c>
    </row>
    <row r="1406" spans="1:17" hidden="1" x14ac:dyDescent="0.3">
      <c r="A1406" t="s">
        <v>2982</v>
      </c>
      <c r="B1406" t="s">
        <v>2983</v>
      </c>
      <c r="C1406" t="str">
        <f>IFERROR(VLOOKUP(Table1[[#This Row],[Ticker]],[1]!Table1[[Symbol]:[Industry]],2,FALSE),"-")</f>
        <v>-</v>
      </c>
      <c r="D1406" t="s">
        <v>54</v>
      </c>
      <c r="E1406">
        <v>1209.21515024</v>
      </c>
      <c r="F1406">
        <v>53.92</v>
      </c>
      <c r="G1406">
        <v>87.833041321698701</v>
      </c>
      <c r="H1406">
        <v>66.180281937528704</v>
      </c>
      <c r="I1406">
        <v>48.740042347247702</v>
      </c>
      <c r="J1406">
        <v>29.678370242438799</v>
      </c>
      <c r="K1406">
        <v>37.727852140731599</v>
      </c>
      <c r="L1406">
        <v>33.006790381946601</v>
      </c>
      <c r="M1406">
        <v>89.929382019379005</v>
      </c>
      <c r="N1406">
        <v>2.9372261469119998</v>
      </c>
      <c r="O1406">
        <v>4.78486646884273</v>
      </c>
      <c r="P1406">
        <v>150.790697674418</v>
      </c>
      <c r="Q1406">
        <v>5.7639618254898002E-2</v>
      </c>
    </row>
    <row r="1407" spans="1:17" hidden="1" x14ac:dyDescent="0.3">
      <c r="A1407" t="s">
        <v>2984</v>
      </c>
      <c r="B1407" t="s">
        <v>2985</v>
      </c>
      <c r="C1407" t="str">
        <f>IFERROR(VLOOKUP(Table1[[#This Row],[Ticker]],[1]!Table1[[Symbol]:[Industry]],2,FALSE),"-")</f>
        <v>-</v>
      </c>
      <c r="D1407" t="s">
        <v>1007</v>
      </c>
      <c r="E1407">
        <v>1198.9158804000001</v>
      </c>
      <c r="F1407">
        <v>850.8</v>
      </c>
      <c r="G1407">
        <v>19.235577606053401</v>
      </c>
      <c r="H1407">
        <v>9.8337994858043807</v>
      </c>
      <c r="I1407">
        <v>31.011978489060098</v>
      </c>
      <c r="J1407">
        <v>-7.3906720887185697</v>
      </c>
      <c r="K1407">
        <v>805.07404535127102</v>
      </c>
      <c r="L1407">
        <v>698.18082253594798</v>
      </c>
      <c r="M1407">
        <v>48.799543736392799</v>
      </c>
      <c r="N1407">
        <v>2.02613315884747</v>
      </c>
      <c r="O1407">
        <v>16.243535496003702</v>
      </c>
      <c r="P1407">
        <v>62.988505747126403</v>
      </c>
      <c r="Q1407">
        <v>0.113302102602552</v>
      </c>
    </row>
    <row r="1408" spans="1:17" hidden="1" x14ac:dyDescent="0.3">
      <c r="A1408" t="s">
        <v>2986</v>
      </c>
      <c r="B1408" t="s">
        <v>2987</v>
      </c>
      <c r="C1408" t="str">
        <f>IFERROR(VLOOKUP(Table1[[#This Row],[Ticker]],[1]!Table1[[Symbol]:[Industry]],2,FALSE),"-")</f>
        <v>-</v>
      </c>
      <c r="D1408" t="s">
        <v>46</v>
      </c>
      <c r="E1408">
        <v>1194.34784416</v>
      </c>
      <c r="F1408">
        <v>494.8</v>
      </c>
      <c r="G1408">
        <v>73.336210829900693</v>
      </c>
      <c r="H1408">
        <v>95.528314971675499</v>
      </c>
      <c r="I1408">
        <v>86.654290432707</v>
      </c>
      <c r="J1408">
        <v>-26.2697379611838</v>
      </c>
      <c r="M1408">
        <v>42.807673569749497</v>
      </c>
      <c r="O1408">
        <v>40.551738075990301</v>
      </c>
      <c r="P1408">
        <v>121.93316887194401</v>
      </c>
    </row>
    <row r="1409" spans="1:17" hidden="1" x14ac:dyDescent="0.3">
      <c r="A1409" t="s">
        <v>2988</v>
      </c>
      <c r="B1409" t="s">
        <v>2989</v>
      </c>
      <c r="C1409" t="str">
        <f>IFERROR(VLOOKUP(Table1[[#This Row],[Ticker]],[1]!Table1[[Symbol]:[Industry]],2,FALSE),"-")</f>
        <v>-</v>
      </c>
      <c r="D1409" t="s">
        <v>46</v>
      </c>
      <c r="E1409">
        <v>1190.74208316</v>
      </c>
      <c r="F1409">
        <v>208.38</v>
      </c>
      <c r="G1409">
        <v>257.12292326856499</v>
      </c>
      <c r="H1409">
        <v>27.107580624923301</v>
      </c>
      <c r="I1409">
        <v>111.84988431251099</v>
      </c>
      <c r="J1409">
        <v>19.309215278161901</v>
      </c>
      <c r="K1409">
        <v>154.136615154471</v>
      </c>
      <c r="L1409">
        <v>121.394444019096</v>
      </c>
      <c r="M1409">
        <v>91.863822308709004</v>
      </c>
      <c r="N1409">
        <v>1.90327695833643</v>
      </c>
      <c r="O1409">
        <v>0</v>
      </c>
      <c r="P1409">
        <v>304.22890397672103</v>
      </c>
      <c r="Q1409">
        <v>0.120955552525642</v>
      </c>
    </row>
    <row r="1410" spans="1:17" hidden="1" x14ac:dyDescent="0.3">
      <c r="A1410" t="s">
        <v>2990</v>
      </c>
      <c r="B1410" t="s">
        <v>2991</v>
      </c>
      <c r="C1410" t="str">
        <f>IFERROR(VLOOKUP(Table1[[#This Row],[Ticker]],[1]!Table1[[Symbol]:[Industry]],2,FALSE),"-")</f>
        <v>-</v>
      </c>
      <c r="D1410" t="s">
        <v>127</v>
      </c>
      <c r="E1410">
        <v>1187.3053763999999</v>
      </c>
      <c r="F1410">
        <v>136.47</v>
      </c>
      <c r="G1410">
        <v>-20.909168231073402</v>
      </c>
      <c r="H1410">
        <v>-7.2458314530114896</v>
      </c>
      <c r="I1410">
        <v>-10.1263488625078</v>
      </c>
      <c r="J1410">
        <v>-2.6549658590529401</v>
      </c>
      <c r="K1410">
        <v>144.20092515675901</v>
      </c>
      <c r="L1410">
        <v>144.727218461262</v>
      </c>
      <c r="M1410">
        <v>30.540669573414601</v>
      </c>
      <c r="N1410">
        <v>0.81073425999389404</v>
      </c>
      <c r="O1410">
        <v>42.375613687989997</v>
      </c>
      <c r="P1410">
        <v>17.141630901287499</v>
      </c>
      <c r="Q1410">
        <v>4.4477724937697999E-2</v>
      </c>
    </row>
    <row r="1411" spans="1:17" hidden="1" x14ac:dyDescent="0.3">
      <c r="A1411" t="s">
        <v>2992</v>
      </c>
      <c r="B1411" t="s">
        <v>2993</v>
      </c>
      <c r="C1411" t="str">
        <f>IFERROR(VLOOKUP(Table1[[#This Row],[Ticker]],[1]!Table1[[Symbol]:[Industry]],2,FALSE),"-")</f>
        <v>-</v>
      </c>
      <c r="D1411" t="s">
        <v>1218</v>
      </c>
      <c r="E1411">
        <v>1181.528775</v>
      </c>
      <c r="F1411">
        <v>172.2</v>
      </c>
      <c r="G1411">
        <v>246.87250656104499</v>
      </c>
      <c r="H1411">
        <v>-25.6069320805423</v>
      </c>
      <c r="I1411">
        <v>-21.5791100847165</v>
      </c>
      <c r="J1411">
        <v>-6.5798626936746896</v>
      </c>
      <c r="K1411">
        <v>191.37866968766599</v>
      </c>
      <c r="L1411">
        <v>159.90994824082</v>
      </c>
      <c r="M1411">
        <v>26.0822865040602</v>
      </c>
      <c r="N1411">
        <v>0.32342604103376899</v>
      </c>
      <c r="O1411">
        <v>43.960511033681698</v>
      </c>
      <c r="P1411">
        <v>304.795486600846</v>
      </c>
      <c r="Q1411">
        <v>0.17742322783519099</v>
      </c>
    </row>
    <row r="1412" spans="1:17" hidden="1" x14ac:dyDescent="0.3">
      <c r="A1412" t="s">
        <v>2994</v>
      </c>
      <c r="B1412" t="s">
        <v>2995</v>
      </c>
      <c r="C1412" t="str">
        <f>IFERROR(VLOOKUP(Table1[[#This Row],[Ticker]],[1]!Table1[[Symbol]:[Industry]],2,FALSE),"-")</f>
        <v>-</v>
      </c>
      <c r="D1412" t="s">
        <v>364</v>
      </c>
      <c r="E1412">
        <v>1175.5414566500001</v>
      </c>
      <c r="F1412">
        <v>227.23</v>
      </c>
      <c r="G1412">
        <v>-13.4578231992332</v>
      </c>
      <c r="H1412">
        <v>-13.579762700126199</v>
      </c>
      <c r="I1412">
        <v>-4.7647316011699301</v>
      </c>
      <c r="J1412">
        <v>-6.4197506839524001</v>
      </c>
      <c r="K1412">
        <v>230.567734752056</v>
      </c>
      <c r="L1412">
        <v>221.21849299647599</v>
      </c>
      <c r="M1412">
        <v>37.031499980701398</v>
      </c>
      <c r="N1412">
        <v>0.80111502841080695</v>
      </c>
      <c r="O1412">
        <v>18.800334462879</v>
      </c>
      <c r="P1412">
        <v>23.932369784565001</v>
      </c>
      <c r="Q1412">
        <v>6.0370611158450001E-2</v>
      </c>
    </row>
    <row r="1413" spans="1:17" hidden="1" x14ac:dyDescent="0.3">
      <c r="A1413" t="s">
        <v>2996</v>
      </c>
      <c r="B1413" t="s">
        <v>2997</v>
      </c>
      <c r="C1413" t="str">
        <f>IFERROR(VLOOKUP(Table1[[#This Row],[Ticker]],[1]!Table1[[Symbol]:[Industry]],2,FALSE),"-")</f>
        <v>-</v>
      </c>
      <c r="D1413" t="s">
        <v>276</v>
      </c>
      <c r="E1413">
        <v>1172.6289587250001</v>
      </c>
      <c r="F1413">
        <v>425.25</v>
      </c>
      <c r="G1413">
        <v>-39.9889033056836</v>
      </c>
      <c r="H1413">
        <v>6.0151169021394404</v>
      </c>
      <c r="I1413">
        <v>-12.371358951133001</v>
      </c>
      <c r="J1413">
        <v>2.8510854685556399</v>
      </c>
      <c r="K1413">
        <v>405.708280289615</v>
      </c>
      <c r="L1413">
        <v>430.273553218318</v>
      </c>
      <c r="M1413">
        <v>63.075793101747202</v>
      </c>
      <c r="N1413">
        <v>1.44043456936699</v>
      </c>
      <c r="O1413">
        <v>23.868312757201601</v>
      </c>
      <c r="P1413">
        <v>15.5256723716381</v>
      </c>
      <c r="Q1413">
        <v>-0.13270883124010899</v>
      </c>
    </row>
    <row r="1414" spans="1:17" hidden="1" x14ac:dyDescent="0.3">
      <c r="A1414" t="s">
        <v>2998</v>
      </c>
      <c r="B1414" t="s">
        <v>2999</v>
      </c>
      <c r="C1414" t="str">
        <f>IFERROR(VLOOKUP(Table1[[#This Row],[Ticker]],[1]!Table1[[Symbol]:[Industry]],2,FALSE),"-")</f>
        <v>-</v>
      </c>
      <c r="D1414" t="s">
        <v>144</v>
      </c>
      <c r="E1414">
        <v>1171.2169464000001</v>
      </c>
      <c r="F1414">
        <v>939.75</v>
      </c>
      <c r="G1414">
        <v>33.777014978010101</v>
      </c>
      <c r="H1414">
        <v>15.3257359407836</v>
      </c>
      <c r="I1414">
        <v>-14.6129924333842</v>
      </c>
      <c r="J1414">
        <v>-3.62216080562211</v>
      </c>
      <c r="K1414">
        <v>919.129627939344</v>
      </c>
      <c r="L1414">
        <v>856.16856737580201</v>
      </c>
      <c r="M1414">
        <v>64.885496776591594</v>
      </c>
      <c r="N1414">
        <v>0.69143243656902398</v>
      </c>
      <c r="O1414">
        <v>19.712689545091699</v>
      </c>
      <c r="P1414">
        <v>67.8125</v>
      </c>
    </row>
    <row r="1415" spans="1:17" hidden="1" x14ac:dyDescent="0.3">
      <c r="A1415" t="s">
        <v>3000</v>
      </c>
      <c r="B1415" t="s">
        <v>3001</v>
      </c>
      <c r="C1415" t="str">
        <f>IFERROR(VLOOKUP(Table1[[#This Row],[Ticker]],[1]!Table1[[Symbol]:[Industry]],2,FALSE),"-")</f>
        <v>-</v>
      </c>
      <c r="D1415" t="s">
        <v>378</v>
      </c>
      <c r="E1415">
        <v>1171.0763064</v>
      </c>
      <c r="F1415">
        <v>346.5</v>
      </c>
      <c r="G1415">
        <v>34.701544908843402</v>
      </c>
      <c r="H1415">
        <v>-5.1122320172344402</v>
      </c>
      <c r="I1415">
        <v>41.990781151521396</v>
      </c>
      <c r="J1415">
        <v>-6.7540200767514804</v>
      </c>
      <c r="K1415">
        <v>333.00411397128403</v>
      </c>
      <c r="L1415">
        <v>275.301852822613</v>
      </c>
      <c r="M1415">
        <v>40.8131653666413</v>
      </c>
      <c r="N1415">
        <v>0.29757611707138598</v>
      </c>
      <c r="O1415">
        <v>12.453102453102399</v>
      </c>
      <c r="P1415">
        <v>75.932977913175904</v>
      </c>
    </row>
    <row r="1416" spans="1:17" hidden="1" x14ac:dyDescent="0.3">
      <c r="A1416" t="s">
        <v>3002</v>
      </c>
      <c r="B1416" t="s">
        <v>3003</v>
      </c>
      <c r="C1416" t="str">
        <f>IFERROR(VLOOKUP(Table1[[#This Row],[Ticker]],[1]!Table1[[Symbol]:[Industry]],2,FALSE),"-")</f>
        <v>-</v>
      </c>
      <c r="D1416" t="s">
        <v>276</v>
      </c>
      <c r="E1416">
        <v>1169.5021321700001</v>
      </c>
      <c r="F1416">
        <v>95.99</v>
      </c>
      <c r="G1416">
        <v>23.020128154638599</v>
      </c>
      <c r="H1416">
        <v>10.411834065408399</v>
      </c>
      <c r="I1416">
        <v>-3.06929663328552</v>
      </c>
      <c r="J1416">
        <v>0.68305897832138196</v>
      </c>
      <c r="K1416">
        <v>89.712119795278994</v>
      </c>
      <c r="L1416">
        <v>87.237656851189101</v>
      </c>
      <c r="M1416">
        <v>59.686010472023803</v>
      </c>
      <c r="N1416">
        <v>1.1372290046964699</v>
      </c>
      <c r="O1416">
        <v>21.887696635066099</v>
      </c>
      <c r="P1416">
        <v>54.822580645161203</v>
      </c>
      <c r="Q1416">
        <v>0.16191889766909401</v>
      </c>
    </row>
    <row r="1417" spans="1:17" hidden="1" x14ac:dyDescent="0.3">
      <c r="A1417" t="s">
        <v>3004</v>
      </c>
      <c r="B1417" t="s">
        <v>3005</v>
      </c>
      <c r="C1417" t="str">
        <f>IFERROR(VLOOKUP(Table1[[#This Row],[Ticker]],[1]!Table1[[Symbol]:[Industry]],2,FALSE),"-")</f>
        <v>-</v>
      </c>
      <c r="D1417" t="s">
        <v>471</v>
      </c>
      <c r="E1417">
        <v>1162.20086922</v>
      </c>
      <c r="F1417">
        <v>266.29000000000002</v>
      </c>
      <c r="G1417">
        <v>39.965302246651</v>
      </c>
      <c r="H1417">
        <v>50.526554016260597</v>
      </c>
      <c r="I1417">
        <v>52.243176378700603</v>
      </c>
      <c r="J1417">
        <v>8.6614206216985092</v>
      </c>
      <c r="K1417">
        <v>200.578155150638</v>
      </c>
      <c r="L1417">
        <v>175.25488128786699</v>
      </c>
      <c r="M1417">
        <v>89.946376354361007</v>
      </c>
      <c r="N1417">
        <v>1.6479892128696101</v>
      </c>
      <c r="O1417">
        <v>1.84009914003528</v>
      </c>
      <c r="P1417">
        <v>90.207142857142799</v>
      </c>
      <c r="Q1417">
        <v>-6.3421360406450003E-3</v>
      </c>
    </row>
    <row r="1418" spans="1:17" hidden="1" x14ac:dyDescent="0.3">
      <c r="A1418" t="s">
        <v>3006</v>
      </c>
      <c r="B1418" t="s">
        <v>3007</v>
      </c>
      <c r="C1418" t="str">
        <f>IFERROR(VLOOKUP(Table1[[#This Row],[Ticker]],[1]!Table1[[Symbol]:[Industry]],2,FALSE),"-")</f>
        <v>-</v>
      </c>
      <c r="D1418" t="s">
        <v>258</v>
      </c>
      <c r="E1418">
        <v>1162.0954785599999</v>
      </c>
      <c r="F1418">
        <v>996.3</v>
      </c>
      <c r="G1418">
        <v>9.3190108305624104</v>
      </c>
      <c r="H1418">
        <v>2.11309578226281</v>
      </c>
      <c r="I1418">
        <v>-10.8999845715057</v>
      </c>
      <c r="J1418">
        <v>-3.48681397993631</v>
      </c>
      <c r="K1418">
        <v>979.29820076903297</v>
      </c>
      <c r="L1418">
        <v>912.14153535390903</v>
      </c>
      <c r="M1418">
        <v>51.245556325509</v>
      </c>
      <c r="N1418">
        <v>0.77727890073192996</v>
      </c>
      <c r="O1418">
        <v>10.915386931646999</v>
      </c>
      <c r="P1418">
        <v>53.513097072419001</v>
      </c>
      <c r="Q1418">
        <v>7.0637383056045E-2</v>
      </c>
    </row>
    <row r="1419" spans="1:17" hidden="1" x14ac:dyDescent="0.3">
      <c r="A1419" t="s">
        <v>3008</v>
      </c>
      <c r="B1419" t="s">
        <v>3009</v>
      </c>
      <c r="C1419" t="str">
        <f>IFERROR(VLOOKUP(Table1[[#This Row],[Ticker]],[1]!Table1[[Symbol]:[Industry]],2,FALSE),"-")</f>
        <v>-</v>
      </c>
      <c r="D1419" t="s">
        <v>135</v>
      </c>
      <c r="E1419">
        <v>1161.1926680199999</v>
      </c>
      <c r="F1419">
        <v>922.7</v>
      </c>
      <c r="G1419">
        <v>139.30381048171</v>
      </c>
      <c r="H1419">
        <v>-9.9014597391017993</v>
      </c>
      <c r="I1419">
        <v>37.605098440133098</v>
      </c>
      <c r="J1419">
        <v>-0.10189364184072899</v>
      </c>
      <c r="K1419">
        <v>974.77516094800103</v>
      </c>
      <c r="L1419">
        <v>759.63680556009501</v>
      </c>
      <c r="M1419">
        <v>40.478934343925097</v>
      </c>
      <c r="N1419">
        <v>0.36272149460708702</v>
      </c>
      <c r="O1419">
        <v>56.334669990245999</v>
      </c>
      <c r="P1419">
        <v>194.322169059011</v>
      </c>
    </row>
    <row r="1420" spans="1:17" hidden="1" x14ac:dyDescent="0.3">
      <c r="A1420" t="s">
        <v>3010</v>
      </c>
      <c r="B1420" t="s">
        <v>3011</v>
      </c>
      <c r="C1420" t="str">
        <f>IFERROR(VLOOKUP(Table1[[#This Row],[Ticker]],[1]!Table1[[Symbol]:[Industry]],2,FALSE),"-")</f>
        <v>-</v>
      </c>
      <c r="D1420" t="s">
        <v>412</v>
      </c>
      <c r="E1420">
        <v>1155.1044632399901</v>
      </c>
      <c r="F1420">
        <v>177.03</v>
      </c>
      <c r="G1420">
        <v>46.826757179915397</v>
      </c>
      <c r="H1420">
        <v>37.2427267490419</v>
      </c>
      <c r="I1420">
        <v>-25.3753318678169</v>
      </c>
      <c r="J1420">
        <v>9.2745424821987701</v>
      </c>
      <c r="K1420">
        <v>161.985659837535</v>
      </c>
      <c r="L1420">
        <v>168.76274791917101</v>
      </c>
      <c r="M1420">
        <v>97.476545380438296</v>
      </c>
      <c r="N1420">
        <v>1.27869353127727</v>
      </c>
      <c r="O1420">
        <v>68.474269897757395</v>
      </c>
      <c r="P1420">
        <v>82.505154639175203</v>
      </c>
      <c r="Q1420">
        <v>3.7190078592563E-2</v>
      </c>
    </row>
    <row r="1421" spans="1:17" hidden="1" x14ac:dyDescent="0.3">
      <c r="A1421" t="s">
        <v>3012</v>
      </c>
      <c r="B1421" t="s">
        <v>3013</v>
      </c>
      <c r="C1421" t="str">
        <f>IFERROR(VLOOKUP(Table1[[#This Row],[Ticker]],[1]!Table1[[Symbol]:[Industry]],2,FALSE),"-")</f>
        <v>-</v>
      </c>
      <c r="D1421" t="s">
        <v>21</v>
      </c>
      <c r="E1421">
        <v>1150.2935488000001</v>
      </c>
      <c r="F1421">
        <v>704</v>
      </c>
      <c r="G1421">
        <v>219.63960139357201</v>
      </c>
      <c r="H1421">
        <v>6.1762211195816903</v>
      </c>
      <c r="I1421">
        <v>21.754083700696501</v>
      </c>
      <c r="J1421">
        <v>-3.5308805025333201</v>
      </c>
      <c r="K1421">
        <v>654.14542030795496</v>
      </c>
      <c r="L1421">
        <v>527.24547641921799</v>
      </c>
      <c r="M1421">
        <v>45.124365844490903</v>
      </c>
      <c r="N1421">
        <v>0.69471459237500699</v>
      </c>
      <c r="O1421">
        <v>8.6647727272727302</v>
      </c>
      <c r="P1421">
        <v>280.43771953525999</v>
      </c>
      <c r="Q1421">
        <v>0.12942930093575</v>
      </c>
    </row>
    <row r="1422" spans="1:17" hidden="1" x14ac:dyDescent="0.3">
      <c r="A1422" t="s">
        <v>3014</v>
      </c>
      <c r="B1422" t="s">
        <v>3015</v>
      </c>
      <c r="C1422" t="str">
        <f>IFERROR(VLOOKUP(Table1[[#This Row],[Ticker]],[1]!Table1[[Symbol]:[Industry]],2,FALSE),"-")</f>
        <v>-</v>
      </c>
      <c r="D1422" t="s">
        <v>54</v>
      </c>
      <c r="E1422">
        <v>1149.8242210000001</v>
      </c>
      <c r="F1422">
        <v>895</v>
      </c>
      <c r="G1422">
        <v>55.795945143967103</v>
      </c>
      <c r="H1422">
        <v>-1.6639927206321401</v>
      </c>
      <c r="I1422">
        <v>18.161306724243101</v>
      </c>
      <c r="J1422">
        <v>-3.5426063084911399</v>
      </c>
      <c r="K1422">
        <v>807.326924281885</v>
      </c>
      <c r="L1422">
        <v>702.94737245796398</v>
      </c>
      <c r="M1422">
        <v>69.627412486384799</v>
      </c>
      <c r="N1422">
        <v>1.20457761416465</v>
      </c>
      <c r="O1422">
        <v>6.1508379888268001</v>
      </c>
      <c r="P1422">
        <v>94.122112569135595</v>
      </c>
      <c r="Q1422">
        <v>9.7701689218699997E-2</v>
      </c>
    </row>
    <row r="1423" spans="1:17" hidden="1" x14ac:dyDescent="0.3">
      <c r="A1423" t="s">
        <v>3016</v>
      </c>
      <c r="B1423" t="s">
        <v>3017</v>
      </c>
      <c r="C1423" t="str">
        <f>IFERROR(VLOOKUP(Table1[[#This Row],[Ticker]],[1]!Table1[[Symbol]:[Industry]],2,FALSE),"-")</f>
        <v>-</v>
      </c>
      <c r="D1423" t="s">
        <v>633</v>
      </c>
      <c r="E1423">
        <v>1148.017257445</v>
      </c>
      <c r="F1423">
        <v>2613.5500000000002</v>
      </c>
      <c r="G1423">
        <v>29.283734731723499</v>
      </c>
      <c r="H1423">
        <v>7.2428169688408603</v>
      </c>
      <c r="I1423">
        <v>25.719737126364201</v>
      </c>
      <c r="J1423">
        <v>-2.6257764410986399</v>
      </c>
      <c r="K1423">
        <v>2494.5232838709699</v>
      </c>
      <c r="L1423">
        <v>2135.74004226734</v>
      </c>
      <c r="M1423">
        <v>41.357929560127801</v>
      </c>
      <c r="N1423">
        <v>1.09032140384025</v>
      </c>
      <c r="O1423">
        <v>18.574352891660698</v>
      </c>
      <c r="P1423">
        <v>72.511551155115498</v>
      </c>
      <c r="Q1423">
        <v>6.8488970745832004E-2</v>
      </c>
    </row>
    <row r="1424" spans="1:17" hidden="1" x14ac:dyDescent="0.3">
      <c r="A1424" t="s">
        <v>3018</v>
      </c>
      <c r="B1424" t="s">
        <v>3019</v>
      </c>
      <c r="C1424" t="str">
        <f>IFERROR(VLOOKUP(Table1[[#This Row],[Ticker]],[1]!Table1[[Symbol]:[Industry]],2,FALSE),"-")</f>
        <v>-</v>
      </c>
      <c r="D1424" t="s">
        <v>471</v>
      </c>
      <c r="E1424">
        <v>1146.79147653</v>
      </c>
      <c r="F1424">
        <v>159.30000000000001</v>
      </c>
      <c r="G1424">
        <v>-26.037105467570001</v>
      </c>
      <c r="H1424">
        <v>-9.9778410730657008</v>
      </c>
      <c r="I1424">
        <v>-26.166163084200601</v>
      </c>
      <c r="J1424">
        <v>-5.6463512210665598</v>
      </c>
      <c r="K1424">
        <v>162.95596600981199</v>
      </c>
      <c r="L1424">
        <v>163.039640427112</v>
      </c>
      <c r="M1424">
        <v>39.2708342356241</v>
      </c>
      <c r="N1424">
        <v>0.74871120016697101</v>
      </c>
      <c r="O1424">
        <v>36.2523540489642</v>
      </c>
      <c r="P1424">
        <v>25.482473414730201</v>
      </c>
      <c r="Q1424">
        <v>5.9975299253335002E-2</v>
      </c>
    </row>
    <row r="1425" spans="1:17" hidden="1" x14ac:dyDescent="0.3">
      <c r="A1425" t="s">
        <v>3020</v>
      </c>
      <c r="B1425" t="s">
        <v>3021</v>
      </c>
      <c r="C1425" t="str">
        <f>IFERROR(VLOOKUP(Table1[[#This Row],[Ticker]],[1]!Table1[[Symbol]:[Industry]],2,FALSE),"-")</f>
        <v>-</v>
      </c>
      <c r="D1425" t="s">
        <v>633</v>
      </c>
      <c r="E1425">
        <v>1144.4521400000001</v>
      </c>
      <c r="F1425">
        <v>470.6</v>
      </c>
      <c r="G1425">
        <v>-1.46086866120236</v>
      </c>
      <c r="H1425">
        <v>-15.730762963071699</v>
      </c>
      <c r="I1425">
        <v>10.1725090561887</v>
      </c>
      <c r="J1425">
        <v>-4.9720168413836801</v>
      </c>
      <c r="K1425">
        <v>489.18840906726598</v>
      </c>
      <c r="L1425">
        <v>445.23299481128498</v>
      </c>
      <c r="M1425">
        <v>31.335858825569801</v>
      </c>
      <c r="N1425">
        <v>0.223451652179396</v>
      </c>
      <c r="O1425">
        <v>24.181895452613599</v>
      </c>
      <c r="P1425">
        <v>36.603773584905603</v>
      </c>
    </row>
    <row r="1426" spans="1:17" hidden="1" x14ac:dyDescent="0.3">
      <c r="A1426" t="s">
        <v>3022</v>
      </c>
      <c r="B1426" t="s">
        <v>3023</v>
      </c>
      <c r="C1426" t="str">
        <f>IFERROR(VLOOKUP(Table1[[#This Row],[Ticker]],[1]!Table1[[Symbol]:[Industry]],2,FALSE),"-")</f>
        <v>-</v>
      </c>
      <c r="D1426" t="s">
        <v>144</v>
      </c>
      <c r="E1426">
        <v>1143.94383986</v>
      </c>
      <c r="F1426">
        <v>592.6</v>
      </c>
      <c r="G1426">
        <v>285.973996664092</v>
      </c>
      <c r="H1426">
        <v>52.099585925181003</v>
      </c>
      <c r="I1426">
        <v>53.519005852559701</v>
      </c>
      <c r="J1426">
        <v>20.005704798634198</v>
      </c>
      <c r="K1426">
        <v>434.48443404361097</v>
      </c>
      <c r="L1426">
        <v>348.10275960970199</v>
      </c>
      <c r="M1426">
        <v>75.934174509059204</v>
      </c>
      <c r="N1426">
        <v>2.0445844469100298</v>
      </c>
      <c r="O1426">
        <v>7.8299021262234003</v>
      </c>
      <c r="P1426">
        <v>415.30434782608597</v>
      </c>
      <c r="Q1426">
        <v>0.27762251916905001</v>
      </c>
    </row>
    <row r="1427" spans="1:17" hidden="1" x14ac:dyDescent="0.3">
      <c r="A1427" t="s">
        <v>3024</v>
      </c>
      <c r="B1427" t="s">
        <v>3025</v>
      </c>
      <c r="C1427" t="str">
        <f>IFERROR(VLOOKUP(Table1[[#This Row],[Ticker]],[1]!Table1[[Symbol]:[Industry]],2,FALSE),"-")</f>
        <v>-</v>
      </c>
      <c r="D1427" t="s">
        <v>628</v>
      </c>
      <c r="E1427">
        <v>1143.5999999999999</v>
      </c>
      <c r="F1427">
        <v>114.36</v>
      </c>
      <c r="G1427">
        <v>-37.748502965452197</v>
      </c>
      <c r="H1427">
        <v>-7.6942558531746403</v>
      </c>
      <c r="I1427">
        <v>-12.689463756637901</v>
      </c>
      <c r="J1427">
        <v>-4.4891722670146299</v>
      </c>
      <c r="K1427">
        <v>121.113957315303</v>
      </c>
      <c r="L1427">
        <v>122.526733202645</v>
      </c>
      <c r="M1427">
        <v>23.564045335710201</v>
      </c>
      <c r="N1427">
        <v>0.58729807125355205</v>
      </c>
      <c r="O1427">
        <v>35.5369010143406</v>
      </c>
      <c r="P1427">
        <v>14.0179461615154</v>
      </c>
      <c r="Q1427">
        <v>4.3718820060210002E-3</v>
      </c>
    </row>
    <row r="1428" spans="1:17" hidden="1" x14ac:dyDescent="0.3">
      <c r="A1428" t="s">
        <v>3026</v>
      </c>
      <c r="B1428" t="s">
        <v>3027</v>
      </c>
      <c r="C1428" t="str">
        <f>IFERROR(VLOOKUP(Table1[[#This Row],[Ticker]],[1]!Table1[[Symbol]:[Industry]],2,FALSE),"-")</f>
        <v>-</v>
      </c>
      <c r="D1428" t="s">
        <v>412</v>
      </c>
      <c r="E1428">
        <v>1142.7298821239999</v>
      </c>
      <c r="F1428">
        <v>46.51</v>
      </c>
      <c r="G1428">
        <v>13.102685636007701</v>
      </c>
      <c r="H1428">
        <v>-4.80569312549044</v>
      </c>
      <c r="I1428">
        <v>-31.929701655123701</v>
      </c>
      <c r="J1428">
        <v>-4.9134636353891299</v>
      </c>
      <c r="K1428">
        <v>49.889183285816699</v>
      </c>
      <c r="L1428">
        <v>51.363424733078901</v>
      </c>
      <c r="M1428">
        <v>30.947577515814</v>
      </c>
      <c r="N1428">
        <v>0.52876897426231895</v>
      </c>
      <c r="O1428">
        <v>77.381208342291899</v>
      </c>
      <c r="P1428">
        <v>43.107692307692197</v>
      </c>
    </row>
    <row r="1429" spans="1:17" hidden="1" x14ac:dyDescent="0.3">
      <c r="A1429" t="s">
        <v>3028</v>
      </c>
      <c r="B1429" t="s">
        <v>3029</v>
      </c>
      <c r="C1429" t="str">
        <f>IFERROR(VLOOKUP(Table1[[#This Row],[Ticker]],[1]!Table1[[Symbol]:[Industry]],2,FALSE),"-")</f>
        <v>-</v>
      </c>
      <c r="D1429" t="s">
        <v>628</v>
      </c>
      <c r="E1429">
        <v>1140.06465</v>
      </c>
      <c r="F1429">
        <v>120.07</v>
      </c>
      <c r="G1429">
        <v>124.46782157242301</v>
      </c>
      <c r="H1429">
        <v>1.6938369496975101</v>
      </c>
      <c r="I1429">
        <v>91.053336444352198</v>
      </c>
      <c r="J1429">
        <v>-3.9054574550584298</v>
      </c>
      <c r="K1429">
        <v>116.382577027287</v>
      </c>
      <c r="L1429">
        <v>90.888900056927696</v>
      </c>
      <c r="M1429">
        <v>50.313383223447303</v>
      </c>
      <c r="N1429">
        <v>0.57009399151603102</v>
      </c>
      <c r="O1429">
        <v>13.683684517364799</v>
      </c>
      <c r="P1429">
        <v>177.29792147806</v>
      </c>
      <c r="Q1429">
        <v>0.117999388280423</v>
      </c>
    </row>
    <row r="1430" spans="1:17" hidden="1" x14ac:dyDescent="0.3">
      <c r="A1430" t="s">
        <v>3030</v>
      </c>
      <c r="B1430" t="s">
        <v>3031</v>
      </c>
      <c r="C1430" t="str">
        <f>IFERROR(VLOOKUP(Table1[[#This Row],[Ticker]],[1]!Table1[[Symbol]:[Industry]],2,FALSE),"-")</f>
        <v>-</v>
      </c>
      <c r="D1430" t="s">
        <v>412</v>
      </c>
      <c r="E1430">
        <v>1133.88484326</v>
      </c>
      <c r="F1430">
        <v>46.15</v>
      </c>
      <c r="G1430">
        <v>-14.8370075230195</v>
      </c>
      <c r="H1430">
        <v>-3.4440806986211698</v>
      </c>
      <c r="I1430">
        <v>-15.058485095858</v>
      </c>
      <c r="J1430">
        <v>-3.4954525178102398</v>
      </c>
      <c r="K1430">
        <v>47.696485215279701</v>
      </c>
      <c r="L1430">
        <v>46.5003224672854</v>
      </c>
      <c r="M1430">
        <v>32.510712973763901</v>
      </c>
      <c r="N1430">
        <v>0.395875923199207</v>
      </c>
      <c r="O1430">
        <v>31.094257854821201</v>
      </c>
      <c r="P1430">
        <v>34.156976744185997</v>
      </c>
    </row>
    <row r="1431" spans="1:17" hidden="1" x14ac:dyDescent="0.3">
      <c r="A1431" t="s">
        <v>3032</v>
      </c>
      <c r="B1431" t="s">
        <v>3033</v>
      </c>
      <c r="C1431" t="str">
        <f>IFERROR(VLOOKUP(Table1[[#This Row],[Ticker]],[1]!Table1[[Symbol]:[Industry]],2,FALSE),"-")</f>
        <v>-</v>
      </c>
      <c r="D1431" t="s">
        <v>378</v>
      </c>
      <c r="E1431">
        <v>1133.4990405599999</v>
      </c>
      <c r="F1431">
        <v>56.85</v>
      </c>
      <c r="G1431">
        <v>-53.347779436718298</v>
      </c>
      <c r="H1431">
        <v>-12.6483740074385</v>
      </c>
      <c r="I1431">
        <v>-23.8591696666847</v>
      </c>
      <c r="J1431">
        <v>-3.2184735137135601</v>
      </c>
      <c r="K1431">
        <v>61.716180612081402</v>
      </c>
      <c r="L1431">
        <v>68.383469097441804</v>
      </c>
      <c r="M1431">
        <v>45.336150199057798</v>
      </c>
      <c r="N1431">
        <v>1.56512236787628</v>
      </c>
      <c r="O1431">
        <v>49.5162708883025</v>
      </c>
      <c r="P1431">
        <v>6.26168224299066</v>
      </c>
      <c r="Q1431">
        <v>-5.4601828887105998E-2</v>
      </c>
    </row>
    <row r="1432" spans="1:17" hidden="1" x14ac:dyDescent="0.3">
      <c r="A1432" t="s">
        <v>3034</v>
      </c>
      <c r="B1432" t="s">
        <v>3035</v>
      </c>
      <c r="C1432" t="str">
        <f>IFERROR(VLOOKUP(Table1[[#This Row],[Ticker]],[1]!Table1[[Symbol]:[Industry]],2,FALSE),"-")</f>
        <v>-</v>
      </c>
      <c r="D1432" t="s">
        <v>2484</v>
      </c>
      <c r="E1432">
        <v>1131.7046700000001</v>
      </c>
      <c r="F1432">
        <v>1891.85</v>
      </c>
      <c r="G1432">
        <v>156.83949394493101</v>
      </c>
      <c r="H1432">
        <v>50.397398402211401</v>
      </c>
      <c r="I1432">
        <v>203.675031822889</v>
      </c>
      <c r="J1432">
        <v>-5.02402804617053</v>
      </c>
      <c r="K1432">
        <v>1477.5033280710099</v>
      </c>
      <c r="L1432">
        <v>997.02207899231996</v>
      </c>
      <c r="M1432">
        <v>58.2270082329171</v>
      </c>
      <c r="N1432">
        <v>1.66141053592252</v>
      </c>
      <c r="O1432">
        <v>8.9964849221661591</v>
      </c>
      <c r="P1432">
        <v>251.644981412639</v>
      </c>
    </row>
    <row r="1433" spans="1:17" hidden="1" x14ac:dyDescent="0.3">
      <c r="A1433" t="s">
        <v>3036</v>
      </c>
      <c r="B1433" t="s">
        <v>3037</v>
      </c>
      <c r="C1433" t="str">
        <f>IFERROR(VLOOKUP(Table1[[#This Row],[Ticker]],[1]!Table1[[Symbol]:[Industry]],2,FALSE),"-")</f>
        <v>-</v>
      </c>
      <c r="D1433" t="s">
        <v>633</v>
      </c>
      <c r="E1433">
        <v>1127.46856284</v>
      </c>
      <c r="F1433">
        <v>68.819999999999993</v>
      </c>
      <c r="G1433">
        <v>0.22119664863500399</v>
      </c>
      <c r="H1433">
        <v>0.49282343618401298</v>
      </c>
      <c r="I1433">
        <v>7.5991262599912197</v>
      </c>
      <c r="J1433">
        <v>-8.3552381296362093</v>
      </c>
      <c r="K1433">
        <v>67.308826341612402</v>
      </c>
      <c r="L1433">
        <v>61.674137694637899</v>
      </c>
      <c r="M1433">
        <v>44.827134334038</v>
      </c>
      <c r="N1433">
        <v>0.50907243063376295</v>
      </c>
      <c r="O1433">
        <v>12.321999418773601</v>
      </c>
      <c r="P1433">
        <v>54.651685393258397</v>
      </c>
      <c r="Q1433">
        <v>1.4831119772E-4</v>
      </c>
    </row>
    <row r="1434" spans="1:17" hidden="1" x14ac:dyDescent="0.3">
      <c r="A1434" t="s">
        <v>3038</v>
      </c>
      <c r="B1434" t="s">
        <v>3039</v>
      </c>
      <c r="C1434" t="str">
        <f>IFERROR(VLOOKUP(Table1[[#This Row],[Ticker]],[1]!Table1[[Symbol]:[Industry]],2,FALSE),"-")</f>
        <v>-</v>
      </c>
      <c r="D1434" t="s">
        <v>531</v>
      </c>
      <c r="E1434">
        <v>1127.06422464</v>
      </c>
      <c r="F1434">
        <v>96.4</v>
      </c>
      <c r="G1434">
        <v>128.65006783892301</v>
      </c>
      <c r="H1434">
        <v>-3.0267677326764599</v>
      </c>
      <c r="I1434">
        <v>20.474748549270799</v>
      </c>
      <c r="J1434">
        <v>-10.9881254763217</v>
      </c>
      <c r="K1434">
        <v>93.337813169495107</v>
      </c>
      <c r="L1434">
        <v>77.776948340948096</v>
      </c>
      <c r="M1434">
        <v>44.4712669715149</v>
      </c>
      <c r="N1434">
        <v>1.6044278432274499</v>
      </c>
      <c r="O1434">
        <v>23.080912863070498</v>
      </c>
      <c r="P1434">
        <v>163.10536861772499</v>
      </c>
      <c r="Q1434">
        <v>0.107371041165448</v>
      </c>
    </row>
    <row r="1435" spans="1:17" hidden="1" x14ac:dyDescent="0.3">
      <c r="A1435" t="s">
        <v>3040</v>
      </c>
      <c r="B1435" t="s">
        <v>3041</v>
      </c>
      <c r="C1435" t="str">
        <f>IFERROR(VLOOKUP(Table1[[#This Row],[Ticker]],[1]!Table1[[Symbol]:[Industry]],2,FALSE),"-")</f>
        <v>-</v>
      </c>
      <c r="E1435">
        <v>1119.3033150000001</v>
      </c>
      <c r="F1435">
        <v>201.9</v>
      </c>
      <c r="G1435">
        <v>546.01232419022404</v>
      </c>
      <c r="H1435">
        <v>-16.4711581579345</v>
      </c>
      <c r="I1435">
        <v>56.854052441679499</v>
      </c>
      <c r="J1435">
        <v>5.9231455761388903</v>
      </c>
      <c r="K1435">
        <v>222.29250288006699</v>
      </c>
      <c r="L1435">
        <v>178.209314851752</v>
      </c>
      <c r="M1435">
        <v>61.083981143652402</v>
      </c>
      <c r="N1435">
        <v>0.41970262203377501</v>
      </c>
      <c r="O1435">
        <v>103.26894502228799</v>
      </c>
      <c r="P1435">
        <v>608.42105263157896</v>
      </c>
      <c r="Q1435">
        <v>0.15893281242711299</v>
      </c>
    </row>
    <row r="1436" spans="1:17" hidden="1" x14ac:dyDescent="0.3">
      <c r="A1436" t="s">
        <v>3042</v>
      </c>
      <c r="B1436" t="s">
        <v>3043</v>
      </c>
      <c r="C1436" t="str">
        <f>IFERROR(VLOOKUP(Table1[[#This Row],[Ticker]],[1]!Table1[[Symbol]:[Industry]],2,FALSE),"-")</f>
        <v>-</v>
      </c>
      <c r="D1436" t="s">
        <v>466</v>
      </c>
      <c r="E1436">
        <v>1118.09412</v>
      </c>
      <c r="F1436">
        <v>35.22</v>
      </c>
      <c r="G1436">
        <v>123.98619592419099</v>
      </c>
      <c r="H1436">
        <v>18.137978035884</v>
      </c>
      <c r="I1436">
        <v>59.4016568642839</v>
      </c>
      <c r="J1436">
        <v>7.3485261196665101</v>
      </c>
      <c r="K1436">
        <v>30.702684898500401</v>
      </c>
      <c r="L1436">
        <v>25.868695013782101</v>
      </c>
      <c r="M1436">
        <v>71.323595549076799</v>
      </c>
      <c r="N1436">
        <v>2.0005518148444499</v>
      </c>
      <c r="O1436">
        <v>6.4735945485519597</v>
      </c>
      <c r="P1436">
        <v>164.15</v>
      </c>
      <c r="Q1436">
        <v>0.172912596207414</v>
      </c>
    </row>
    <row r="1437" spans="1:17" hidden="1" x14ac:dyDescent="0.3">
      <c r="A1437" t="s">
        <v>3044</v>
      </c>
      <c r="B1437" t="s">
        <v>3045</v>
      </c>
      <c r="C1437" t="str">
        <f>IFERROR(VLOOKUP(Table1[[#This Row],[Ticker]],[1]!Table1[[Symbol]:[Industry]],2,FALSE),"-")</f>
        <v>-</v>
      </c>
      <c r="D1437" t="s">
        <v>144</v>
      </c>
      <c r="E1437">
        <v>1111.90815</v>
      </c>
      <c r="F1437">
        <v>267</v>
      </c>
      <c r="G1437">
        <v>30.256140444641598</v>
      </c>
      <c r="H1437">
        <v>-11.776333328363201</v>
      </c>
      <c r="I1437">
        <v>1.3670259386577699</v>
      </c>
      <c r="J1437">
        <v>-7.5073581893781798</v>
      </c>
      <c r="K1437">
        <v>286.06775615888802</v>
      </c>
      <c r="L1437">
        <v>256.728979289866</v>
      </c>
      <c r="M1437">
        <v>31.454805993253299</v>
      </c>
      <c r="N1437">
        <v>0.292565456093001</v>
      </c>
      <c r="O1437">
        <v>41.367041198501802</v>
      </c>
      <c r="P1437">
        <v>76.587301587301596</v>
      </c>
    </row>
    <row r="1438" spans="1:17" hidden="1" x14ac:dyDescent="0.3">
      <c r="A1438" t="s">
        <v>3046</v>
      </c>
      <c r="B1438" t="s">
        <v>1849</v>
      </c>
      <c r="C1438" t="str">
        <f>IFERROR(VLOOKUP(Table1[[#This Row],[Ticker]],[1]!Table1[[Symbol]:[Industry]],2,FALSE),"-")</f>
        <v>-</v>
      </c>
      <c r="D1438" t="s">
        <v>237</v>
      </c>
      <c r="E1438">
        <v>1108.59276</v>
      </c>
      <c r="F1438">
        <v>2765.95</v>
      </c>
      <c r="G1438">
        <v>850.03457781085297</v>
      </c>
      <c r="H1438">
        <v>53.410477736447</v>
      </c>
      <c r="I1438">
        <v>147.21985861287601</v>
      </c>
      <c r="J1438">
        <v>16.483308506479101</v>
      </c>
      <c r="K1438">
        <v>1994.3473876210801</v>
      </c>
      <c r="L1438">
        <v>1266.7788879067</v>
      </c>
      <c r="M1438">
        <v>85.326358172798905</v>
      </c>
      <c r="N1438">
        <v>0.60021176826501199</v>
      </c>
      <c r="O1438">
        <v>3.26108570292305</v>
      </c>
      <c r="P1438">
        <v>928.42535787321003</v>
      </c>
    </row>
    <row r="1439" spans="1:17" hidden="1" x14ac:dyDescent="0.3">
      <c r="A1439" t="s">
        <v>3047</v>
      </c>
      <c r="B1439" t="s">
        <v>3048</v>
      </c>
      <c r="C1439" t="str">
        <f>IFERROR(VLOOKUP(Table1[[#This Row],[Ticker]],[1]!Table1[[Symbol]:[Industry]],2,FALSE),"-")</f>
        <v>-</v>
      </c>
      <c r="D1439" t="s">
        <v>531</v>
      </c>
      <c r="E1439">
        <v>1105.6521984000001</v>
      </c>
      <c r="F1439">
        <v>6597.6</v>
      </c>
      <c r="G1439">
        <v>64.480198123708902</v>
      </c>
      <c r="H1439">
        <v>3.5307348408650299</v>
      </c>
      <c r="I1439">
        <v>22.0834902127839</v>
      </c>
      <c r="J1439">
        <v>-0.75195132210097204</v>
      </c>
      <c r="K1439">
        <v>6349.0191404526604</v>
      </c>
      <c r="L1439">
        <v>5350.6832661773697</v>
      </c>
      <c r="M1439">
        <v>51.051199640671797</v>
      </c>
      <c r="N1439">
        <v>0.89526798987920397</v>
      </c>
      <c r="O1439">
        <v>5.7157148053837696</v>
      </c>
      <c r="P1439">
        <v>94.047058823529397</v>
      </c>
      <c r="Q1439">
        <v>0.19034917339091201</v>
      </c>
    </row>
    <row r="1440" spans="1:17" hidden="1" x14ac:dyDescent="0.3">
      <c r="A1440" t="s">
        <v>3049</v>
      </c>
      <c r="B1440" t="s">
        <v>3050</v>
      </c>
      <c r="C1440" t="str">
        <f>IFERROR(VLOOKUP(Table1[[#This Row],[Ticker]],[1]!Table1[[Symbol]:[Industry]],2,FALSE),"-")</f>
        <v>-</v>
      </c>
      <c r="D1440" t="s">
        <v>246</v>
      </c>
      <c r="E1440">
        <v>1105.5539052080001</v>
      </c>
      <c r="F1440">
        <v>21.04</v>
      </c>
      <c r="G1440">
        <v>86.616385103930199</v>
      </c>
      <c r="H1440">
        <v>-4.1365201931596101</v>
      </c>
      <c r="I1440">
        <v>-12.5157500531229</v>
      </c>
      <c r="J1440">
        <v>-3.3372606229100898</v>
      </c>
      <c r="K1440">
        <v>21.449262788059901</v>
      </c>
      <c r="L1440">
        <v>19.820026771627099</v>
      </c>
      <c r="M1440">
        <v>38.135244265940202</v>
      </c>
      <c r="N1440">
        <v>0.60161211788781399</v>
      </c>
      <c r="O1440">
        <v>97.956273764258498</v>
      </c>
      <c r="P1440">
        <v>139.09090909090901</v>
      </c>
      <c r="Q1440">
        <v>0.102699043528027</v>
      </c>
    </row>
    <row r="1441" spans="1:17" hidden="1" x14ac:dyDescent="0.3">
      <c r="A1441" t="s">
        <v>3051</v>
      </c>
      <c r="B1441" t="s">
        <v>3052</v>
      </c>
      <c r="C1441" t="str">
        <f>IFERROR(VLOOKUP(Table1[[#This Row],[Ticker]],[1]!Table1[[Symbol]:[Industry]],2,FALSE),"-")</f>
        <v>-</v>
      </c>
      <c r="D1441" t="s">
        <v>206</v>
      </c>
      <c r="E1441">
        <v>1104.7995000000001</v>
      </c>
      <c r="F1441">
        <v>102.06</v>
      </c>
      <c r="G1441">
        <v>-33.044376840703102</v>
      </c>
      <c r="H1441">
        <v>-10.191384668739</v>
      </c>
      <c r="I1441">
        <v>-23.351012136172599</v>
      </c>
      <c r="J1441">
        <v>-3.2169776096727301</v>
      </c>
      <c r="K1441">
        <v>107.50959736230401</v>
      </c>
      <c r="L1441">
        <v>109.93465340164001</v>
      </c>
      <c r="M1441">
        <v>23.930677841015399</v>
      </c>
      <c r="N1441">
        <v>0.56688406764374</v>
      </c>
      <c r="O1441">
        <v>41.093474426807703</v>
      </c>
      <c r="P1441">
        <v>13.0858725761772</v>
      </c>
      <c r="Q1441">
        <v>2.5423431925780001E-2</v>
      </c>
    </row>
    <row r="1442" spans="1:17" hidden="1" x14ac:dyDescent="0.3">
      <c r="A1442" t="s">
        <v>3053</v>
      </c>
      <c r="B1442" t="s">
        <v>3054</v>
      </c>
      <c r="C1442" t="str">
        <f>IFERROR(VLOOKUP(Table1[[#This Row],[Ticker]],[1]!Table1[[Symbol]:[Industry]],2,FALSE),"-")</f>
        <v>-</v>
      </c>
      <c r="D1442" t="s">
        <v>72</v>
      </c>
      <c r="E1442">
        <v>1104.6600000000001</v>
      </c>
      <c r="F1442">
        <v>184.11</v>
      </c>
      <c r="G1442">
        <v>27.726609904510401</v>
      </c>
      <c r="H1442">
        <v>-13.648960855058</v>
      </c>
      <c r="I1442">
        <v>24.863135170006</v>
      </c>
      <c r="J1442">
        <v>-4.03630988876158</v>
      </c>
      <c r="K1442">
        <v>188.1075807423</v>
      </c>
      <c r="L1442">
        <v>158.98746116824901</v>
      </c>
      <c r="M1442">
        <v>38.599443536534203</v>
      </c>
      <c r="N1442">
        <v>0.16908204402513599</v>
      </c>
      <c r="O1442">
        <v>36.874694476128298</v>
      </c>
      <c r="P1442">
        <v>68.908256880733902</v>
      </c>
      <c r="Q1442">
        <v>5.7562455701843998E-2</v>
      </c>
    </row>
    <row r="1443" spans="1:17" hidden="1" x14ac:dyDescent="0.3">
      <c r="A1443" t="s">
        <v>3055</v>
      </c>
      <c r="B1443" t="s">
        <v>3056</v>
      </c>
      <c r="C1443" t="str">
        <f>IFERROR(VLOOKUP(Table1[[#This Row],[Ticker]],[1]!Table1[[Symbol]:[Industry]],2,FALSE),"-")</f>
        <v>-</v>
      </c>
      <c r="D1443" t="s">
        <v>98</v>
      </c>
      <c r="E1443">
        <v>1103.33593675</v>
      </c>
      <c r="F1443">
        <v>2602.1</v>
      </c>
      <c r="G1443">
        <v>122.30337611588</v>
      </c>
      <c r="H1443">
        <v>-17.245200536805399</v>
      </c>
      <c r="I1443">
        <v>71.843539643029004</v>
      </c>
      <c r="J1443">
        <v>-6.1789498375622696</v>
      </c>
      <c r="K1443">
        <v>2755.8807319288098</v>
      </c>
      <c r="L1443">
        <v>2220.5234458107898</v>
      </c>
      <c r="M1443">
        <v>39.0015203822269</v>
      </c>
      <c r="N1443">
        <v>0.649607959817876</v>
      </c>
      <c r="O1443">
        <v>36.351408477767897</v>
      </c>
      <c r="P1443">
        <v>191.71524663677101</v>
      </c>
      <c r="Q1443">
        <v>0.12988673815316301</v>
      </c>
    </row>
    <row r="1444" spans="1:17" hidden="1" x14ac:dyDescent="0.3">
      <c r="A1444" t="s">
        <v>3057</v>
      </c>
      <c r="B1444" t="s">
        <v>3058</v>
      </c>
      <c r="C1444" t="str">
        <f>IFERROR(VLOOKUP(Table1[[#This Row],[Ticker]],[1]!Table1[[Symbol]:[Industry]],2,FALSE),"-")</f>
        <v>-</v>
      </c>
      <c r="D1444" t="s">
        <v>21</v>
      </c>
      <c r="E1444">
        <v>1096.1234606099999</v>
      </c>
      <c r="F1444">
        <v>1330.85</v>
      </c>
      <c r="G1444">
        <v>394.91428497453802</v>
      </c>
      <c r="H1444">
        <v>-5.8337814810944799</v>
      </c>
      <c r="I1444">
        <v>79.936746533793098</v>
      </c>
      <c r="J1444">
        <v>-3.4908273646248098</v>
      </c>
      <c r="K1444">
        <v>1415.5496646269901</v>
      </c>
      <c r="L1444">
        <v>1081.5746918305299</v>
      </c>
      <c r="M1444">
        <v>42.103164226216997</v>
      </c>
      <c r="N1444">
        <v>0.38277511961722399</v>
      </c>
      <c r="O1444">
        <v>39.865499492805299</v>
      </c>
      <c r="P1444">
        <v>463.80004236390499</v>
      </c>
    </row>
    <row r="1445" spans="1:17" hidden="1" x14ac:dyDescent="0.3">
      <c r="A1445" t="s">
        <v>3059</v>
      </c>
      <c r="B1445" t="s">
        <v>3060</v>
      </c>
      <c r="C1445" t="str">
        <f>IFERROR(VLOOKUP(Table1[[#This Row],[Ticker]],[1]!Table1[[Symbol]:[Industry]],2,FALSE),"-")</f>
        <v>-</v>
      </c>
      <c r="D1445" t="s">
        <v>633</v>
      </c>
      <c r="E1445">
        <v>1093.4999869599999</v>
      </c>
      <c r="F1445">
        <v>303.2</v>
      </c>
      <c r="G1445">
        <v>-16.8532769721436</v>
      </c>
      <c r="H1445">
        <v>-9.8621994219063307</v>
      </c>
      <c r="I1445">
        <v>-9.1719225898744998</v>
      </c>
      <c r="J1445">
        <v>-7.1710048724528699</v>
      </c>
      <c r="K1445">
        <v>318.03845643224503</v>
      </c>
      <c r="L1445">
        <v>299.50992974286498</v>
      </c>
      <c r="M1445">
        <v>27.469894422442</v>
      </c>
      <c r="N1445">
        <v>0.50724181163937798</v>
      </c>
      <c r="O1445">
        <v>26.813984168865399</v>
      </c>
      <c r="P1445">
        <v>34.755555555555503</v>
      </c>
      <c r="Q1445">
        <v>-2.5874358768509999E-2</v>
      </c>
    </row>
    <row r="1446" spans="1:17" hidden="1" x14ac:dyDescent="0.3">
      <c r="A1446" t="s">
        <v>3061</v>
      </c>
      <c r="B1446" t="s">
        <v>3062</v>
      </c>
      <c r="C1446" t="str">
        <f>IFERROR(VLOOKUP(Table1[[#This Row],[Ticker]],[1]!Table1[[Symbol]:[Industry]],2,FALSE),"-")</f>
        <v>-</v>
      </c>
      <c r="D1446" t="s">
        <v>124</v>
      </c>
      <c r="E1446">
        <v>1089.54461664</v>
      </c>
      <c r="F1446">
        <v>365.85</v>
      </c>
      <c r="G1446">
        <v>124.24539122739</v>
      </c>
      <c r="H1446">
        <v>0.54670962050496796</v>
      </c>
      <c r="I1446">
        <v>19.125322123339402</v>
      </c>
      <c r="J1446">
        <v>-5.4970277220621</v>
      </c>
      <c r="K1446">
        <v>363.67484207794001</v>
      </c>
      <c r="L1446">
        <v>307.72150874547702</v>
      </c>
      <c r="M1446">
        <v>45.904953748813803</v>
      </c>
      <c r="N1446">
        <v>0.68909218058000399</v>
      </c>
      <c r="O1446">
        <v>15.730490638239701</v>
      </c>
      <c r="P1446">
        <v>168.80969875091799</v>
      </c>
      <c r="Q1446">
        <v>0.106456622151664</v>
      </c>
    </row>
    <row r="1447" spans="1:17" hidden="1" x14ac:dyDescent="0.3">
      <c r="A1447" t="s">
        <v>3063</v>
      </c>
      <c r="B1447" t="s">
        <v>3064</v>
      </c>
      <c r="C1447" t="str">
        <f>IFERROR(VLOOKUP(Table1[[#This Row],[Ticker]],[1]!Table1[[Symbol]:[Industry]],2,FALSE),"-")</f>
        <v>-</v>
      </c>
      <c r="D1447" t="s">
        <v>54</v>
      </c>
      <c r="E1447">
        <v>1089.43488</v>
      </c>
      <c r="F1447">
        <v>217.4</v>
      </c>
      <c r="G1447">
        <v>41.997944089175299</v>
      </c>
      <c r="H1447">
        <v>-1.82610630797938</v>
      </c>
      <c r="I1447">
        <v>-9.6753364604969807</v>
      </c>
      <c r="J1447">
        <v>4.4644259567195403</v>
      </c>
      <c r="K1447">
        <v>218.03225351480199</v>
      </c>
      <c r="L1447">
        <v>204.52048912325699</v>
      </c>
      <c r="M1447">
        <v>61.444397477678798</v>
      </c>
      <c r="N1447">
        <v>0.84690488116616103</v>
      </c>
      <c r="O1447">
        <v>21.8951241950321</v>
      </c>
      <c r="P1447">
        <v>74.618473895582298</v>
      </c>
      <c r="Q1447">
        <v>5.5431843959207999E-2</v>
      </c>
    </row>
    <row r="1448" spans="1:17" hidden="1" x14ac:dyDescent="0.3">
      <c r="A1448" t="s">
        <v>3065</v>
      </c>
      <c r="B1448" t="s">
        <v>3066</v>
      </c>
      <c r="C1448" t="str">
        <f>IFERROR(VLOOKUP(Table1[[#This Row],[Ticker]],[1]!Table1[[Symbol]:[Industry]],2,FALSE),"-")</f>
        <v>-</v>
      </c>
      <c r="D1448" t="s">
        <v>419</v>
      </c>
      <c r="E1448">
        <v>1088.4993239999999</v>
      </c>
      <c r="F1448">
        <v>104.55</v>
      </c>
      <c r="G1448">
        <v>35.1053474460386</v>
      </c>
      <c r="H1448">
        <v>27.161957573981901</v>
      </c>
      <c r="I1448">
        <v>74.878645452183207</v>
      </c>
      <c r="J1448">
        <v>-4.8234889869786803</v>
      </c>
      <c r="K1448">
        <v>82.759923232538</v>
      </c>
      <c r="L1448">
        <v>71.138729740420203</v>
      </c>
      <c r="M1448">
        <v>79.582823560905297</v>
      </c>
      <c r="N1448">
        <v>2.3680492134208802</v>
      </c>
      <c r="O1448">
        <v>3.29985652797704</v>
      </c>
      <c r="P1448">
        <v>112.5</v>
      </c>
      <c r="Q1448">
        <v>0.121316081773573</v>
      </c>
    </row>
    <row r="1449" spans="1:17" hidden="1" x14ac:dyDescent="0.3">
      <c r="A1449" t="s">
        <v>3067</v>
      </c>
      <c r="B1449" t="s">
        <v>3068</v>
      </c>
      <c r="C1449" t="str">
        <f>IFERROR(VLOOKUP(Table1[[#This Row],[Ticker]],[1]!Table1[[Symbol]:[Industry]],2,FALSE),"-")</f>
        <v>-</v>
      </c>
      <c r="D1449" t="s">
        <v>335</v>
      </c>
      <c r="E1449">
        <v>1088.2277819999999</v>
      </c>
      <c r="F1449">
        <v>51.9</v>
      </c>
      <c r="G1449">
        <v>410.27940493556599</v>
      </c>
      <c r="H1449">
        <v>37.149194092554602</v>
      </c>
      <c r="I1449">
        <v>184.17832344869799</v>
      </c>
      <c r="J1449">
        <v>14.0130057965865</v>
      </c>
      <c r="K1449">
        <v>35.2657711691974</v>
      </c>
      <c r="L1449">
        <v>28.2447796828639</v>
      </c>
      <c r="M1449">
        <v>82.371232641918297</v>
      </c>
      <c r="N1449">
        <v>1.75853809825735</v>
      </c>
      <c r="O1449">
        <v>0.28901734104045301</v>
      </c>
      <c r="P1449">
        <v>488.769143505388</v>
      </c>
    </row>
    <row r="1450" spans="1:17" hidden="1" x14ac:dyDescent="0.3">
      <c r="A1450" t="s">
        <v>3069</v>
      </c>
      <c r="B1450" t="s">
        <v>3070</v>
      </c>
      <c r="C1450" t="str">
        <f>IFERROR(VLOOKUP(Table1[[#This Row],[Ticker]],[1]!Table1[[Symbol]:[Industry]],2,FALSE),"-")</f>
        <v>-</v>
      </c>
      <c r="D1450" t="s">
        <v>438</v>
      </c>
      <c r="E1450">
        <v>1087.0611408</v>
      </c>
      <c r="F1450">
        <v>219.15</v>
      </c>
      <c r="G1450">
        <v>78.305064237062993</v>
      </c>
      <c r="H1450">
        <v>-17.937913921382599</v>
      </c>
      <c r="I1450">
        <v>54.3902197439511</v>
      </c>
      <c r="J1450">
        <v>-2.6362392672926398</v>
      </c>
      <c r="K1450">
        <v>211.117684457194</v>
      </c>
      <c r="L1450">
        <v>164.65759639138599</v>
      </c>
      <c r="M1450">
        <v>50.238331141262996</v>
      </c>
      <c r="N1450">
        <v>0.21542026167710701</v>
      </c>
      <c r="O1450">
        <v>18.1838923112023</v>
      </c>
      <c r="P1450">
        <v>147.90723981900399</v>
      </c>
      <c r="Q1450">
        <v>6.1765081241361E-2</v>
      </c>
    </row>
    <row r="1451" spans="1:17" hidden="1" x14ac:dyDescent="0.3">
      <c r="A1451" t="s">
        <v>3071</v>
      </c>
      <c r="B1451" t="s">
        <v>3072</v>
      </c>
      <c r="C1451" t="str">
        <f>IFERROR(VLOOKUP(Table1[[#This Row],[Ticker]],[1]!Table1[[Symbol]:[Industry]],2,FALSE),"-")</f>
        <v>-</v>
      </c>
      <c r="D1451" t="s">
        <v>1454</v>
      </c>
      <c r="E1451">
        <v>1084.0526877479999</v>
      </c>
      <c r="F1451">
        <v>85.53</v>
      </c>
      <c r="G1451">
        <v>13.5710752173405</v>
      </c>
      <c r="H1451">
        <v>8.4447787821266793</v>
      </c>
      <c r="I1451">
        <v>37.044060180696</v>
      </c>
      <c r="J1451">
        <v>-5.1502495788819704</v>
      </c>
      <c r="K1451">
        <v>82.633804842238504</v>
      </c>
      <c r="L1451">
        <v>72.082626569712801</v>
      </c>
      <c r="M1451">
        <v>39.986866725907902</v>
      </c>
      <c r="N1451">
        <v>0.508782256835833</v>
      </c>
      <c r="O1451">
        <v>14.8135157254764</v>
      </c>
      <c r="P1451">
        <v>67.705882352941103</v>
      </c>
      <c r="Q1451">
        <v>-2.3984023696421001E-2</v>
      </c>
    </row>
    <row r="1452" spans="1:17" hidden="1" x14ac:dyDescent="0.3">
      <c r="A1452" t="s">
        <v>3073</v>
      </c>
      <c r="B1452" t="s">
        <v>3074</v>
      </c>
      <c r="C1452" t="str">
        <f>IFERROR(VLOOKUP(Table1[[#This Row],[Ticker]],[1]!Table1[[Symbol]:[Industry]],2,FALSE),"-")</f>
        <v>-</v>
      </c>
      <c r="D1452" t="s">
        <v>412</v>
      </c>
      <c r="E1452">
        <v>1080.67562207999</v>
      </c>
      <c r="F1452">
        <v>45.39</v>
      </c>
      <c r="G1452">
        <v>-75.006457303133004</v>
      </c>
      <c r="H1452">
        <v>-18.152657708037601</v>
      </c>
      <c r="I1452">
        <v>-48.882271057097498</v>
      </c>
      <c r="J1452">
        <v>-5.3164630675939</v>
      </c>
      <c r="K1452">
        <v>49.743530539519099</v>
      </c>
      <c r="L1452">
        <v>59.863801950498903</v>
      </c>
      <c r="M1452">
        <v>40.573022345064501</v>
      </c>
      <c r="N1452">
        <v>1.0410723718158801</v>
      </c>
      <c r="O1452">
        <v>142.344128662701</v>
      </c>
      <c r="P1452">
        <v>4.4649021864211704</v>
      </c>
      <c r="Q1452">
        <v>8.4931895815602995E-2</v>
      </c>
    </row>
    <row r="1453" spans="1:17" hidden="1" x14ac:dyDescent="0.3">
      <c r="A1453" t="s">
        <v>3075</v>
      </c>
      <c r="B1453" t="s">
        <v>3076</v>
      </c>
      <c r="C1453" t="str">
        <f>IFERROR(VLOOKUP(Table1[[#This Row],[Ticker]],[1]!Table1[[Symbol]:[Industry]],2,FALSE),"-")</f>
        <v>-</v>
      </c>
      <c r="D1453" t="s">
        <v>3077</v>
      </c>
      <c r="E1453">
        <v>1079.05672</v>
      </c>
      <c r="F1453">
        <v>1877.6</v>
      </c>
      <c r="G1453">
        <v>10.117789418292199</v>
      </c>
      <c r="H1453">
        <v>85.047364660216701</v>
      </c>
      <c r="I1453">
        <v>85.545257904436696</v>
      </c>
      <c r="J1453">
        <v>47.978497626798202</v>
      </c>
      <c r="K1453">
        <v>1223.23251249901</v>
      </c>
      <c r="L1453">
        <v>1074.13550078047</v>
      </c>
      <c r="M1453">
        <v>77.434769998578105</v>
      </c>
      <c r="N1453">
        <v>2.1921096303551</v>
      </c>
      <c r="O1453">
        <v>7.7705581593523698</v>
      </c>
      <c r="P1453">
        <v>134.40699126092301</v>
      </c>
      <c r="Q1453">
        <v>7.0542455367899996E-4</v>
      </c>
    </row>
    <row r="1454" spans="1:17" hidden="1" x14ac:dyDescent="0.3">
      <c r="A1454" t="s">
        <v>3078</v>
      </c>
      <c r="B1454" t="s">
        <v>3079</v>
      </c>
      <c r="C1454" t="str">
        <f>IFERROR(VLOOKUP(Table1[[#This Row],[Ticker]],[1]!Table1[[Symbol]:[Industry]],2,FALSE),"-")</f>
        <v>-</v>
      </c>
      <c r="D1454" t="s">
        <v>279</v>
      </c>
      <c r="E1454">
        <v>1075.6611891</v>
      </c>
      <c r="F1454">
        <v>171.8</v>
      </c>
      <c r="G1454">
        <v>375.82946607173398</v>
      </c>
      <c r="H1454">
        <v>-29.8051687905219</v>
      </c>
      <c r="I1454">
        <v>168.441175892361</v>
      </c>
      <c r="J1454">
        <v>18.321207541217898</v>
      </c>
      <c r="K1454">
        <v>193.51342261485399</v>
      </c>
      <c r="L1454">
        <v>148.056060586272</v>
      </c>
      <c r="M1454">
        <v>49.584464939579497</v>
      </c>
      <c r="N1454">
        <v>1.0257332207419101</v>
      </c>
      <c r="O1454">
        <v>80.502459724360605</v>
      </c>
      <c r="P1454">
        <v>555.90285475011694</v>
      </c>
      <c r="Q1454">
        <v>0.19378384076402999</v>
      </c>
    </row>
    <row r="1455" spans="1:17" hidden="1" x14ac:dyDescent="0.3">
      <c r="A1455" t="s">
        <v>3080</v>
      </c>
      <c r="B1455" t="s">
        <v>3081</v>
      </c>
      <c r="C1455" t="str">
        <f>IFERROR(VLOOKUP(Table1[[#This Row],[Ticker]],[1]!Table1[[Symbol]:[Industry]],2,FALSE),"-")</f>
        <v>-</v>
      </c>
      <c r="D1455" t="s">
        <v>471</v>
      </c>
      <c r="E1455">
        <v>1073.94468837</v>
      </c>
      <c r="F1455">
        <v>304.35000000000002</v>
      </c>
      <c r="G1455">
        <v>128.446650669452</v>
      </c>
      <c r="H1455">
        <v>-9.6502606847394397</v>
      </c>
      <c r="I1455">
        <v>96.807582216267406</v>
      </c>
      <c r="J1455">
        <v>-7.4913117310607502</v>
      </c>
      <c r="K1455">
        <v>282.80030528650599</v>
      </c>
      <c r="L1455">
        <v>208.23273437617399</v>
      </c>
      <c r="M1455">
        <v>36.538176831700397</v>
      </c>
      <c r="N1455">
        <v>0.31174672182762297</v>
      </c>
      <c r="O1455">
        <v>14.342040413996999</v>
      </c>
      <c r="P1455">
        <v>166.97368421052599</v>
      </c>
      <c r="Q1455">
        <v>0.16197807154054</v>
      </c>
    </row>
    <row r="1456" spans="1:17" hidden="1" x14ac:dyDescent="0.3">
      <c r="A1456" t="s">
        <v>3082</v>
      </c>
      <c r="B1456" t="s">
        <v>3083</v>
      </c>
      <c r="C1456" t="str">
        <f>IFERROR(VLOOKUP(Table1[[#This Row],[Ticker]],[1]!Table1[[Symbol]:[Industry]],2,FALSE),"-")</f>
        <v>-</v>
      </c>
      <c r="D1456" t="s">
        <v>54</v>
      </c>
      <c r="E1456">
        <v>1073.853744</v>
      </c>
      <c r="F1456">
        <v>389.1</v>
      </c>
      <c r="G1456">
        <v>-25.1956548810637</v>
      </c>
      <c r="H1456">
        <v>-1.37589839277847</v>
      </c>
      <c r="I1456">
        <v>10.663364329857799</v>
      </c>
      <c r="J1456">
        <v>5.76487655784386E-2</v>
      </c>
      <c r="K1456">
        <v>377.23758042359998</v>
      </c>
      <c r="L1456">
        <v>354.26793462212999</v>
      </c>
      <c r="M1456">
        <v>49.711305929021698</v>
      </c>
      <c r="N1456">
        <v>0.294696043949701</v>
      </c>
      <c r="O1456">
        <v>31.945515291698701</v>
      </c>
      <c r="P1456">
        <v>47.778199772123003</v>
      </c>
      <c r="Q1456">
        <v>-1.1292794769975001E-2</v>
      </c>
    </row>
    <row r="1457" spans="1:17" hidden="1" x14ac:dyDescent="0.3">
      <c r="A1457" t="s">
        <v>3084</v>
      </c>
      <c r="B1457" t="s">
        <v>3085</v>
      </c>
      <c r="C1457" t="str">
        <f>IFERROR(VLOOKUP(Table1[[#This Row],[Ticker]],[1]!Table1[[Symbol]:[Industry]],2,FALSE),"-")</f>
        <v>-</v>
      </c>
      <c r="D1457" t="s">
        <v>510</v>
      </c>
      <c r="E1457">
        <v>1072.9760538399901</v>
      </c>
      <c r="F1457">
        <v>767.95</v>
      </c>
      <c r="G1457">
        <v>-19.2581394416754</v>
      </c>
      <c r="H1457">
        <v>2.36189690221038</v>
      </c>
      <c r="I1457">
        <v>-5.9400598388692298</v>
      </c>
      <c r="J1457">
        <v>-8.0589897600322704</v>
      </c>
      <c r="K1457">
        <v>764.49654763420801</v>
      </c>
      <c r="M1457">
        <v>43.392751486167803</v>
      </c>
      <c r="N1457">
        <v>1.30420212815674</v>
      </c>
      <c r="O1457">
        <v>33.075069991535898</v>
      </c>
      <c r="P1457">
        <v>22.294768691774799</v>
      </c>
    </row>
    <row r="1458" spans="1:17" hidden="1" x14ac:dyDescent="0.3">
      <c r="A1458" t="s">
        <v>3086</v>
      </c>
      <c r="B1458" t="s">
        <v>3087</v>
      </c>
      <c r="C1458" t="str">
        <f>IFERROR(VLOOKUP(Table1[[#This Row],[Ticker]],[1]!Table1[[Symbol]:[Industry]],2,FALSE),"-")</f>
        <v>-</v>
      </c>
      <c r="D1458" t="s">
        <v>54</v>
      </c>
      <c r="E1458">
        <v>1068.6027132899901</v>
      </c>
      <c r="F1458">
        <v>403.9</v>
      </c>
      <c r="G1458">
        <v>-34.867707740440103</v>
      </c>
      <c r="H1458">
        <v>11.771031194657599</v>
      </c>
      <c r="I1458">
        <v>26.209191671818701</v>
      </c>
      <c r="J1458">
        <v>-6.81226922983946</v>
      </c>
      <c r="K1458">
        <v>382.76951276769501</v>
      </c>
      <c r="L1458">
        <v>360.24939222299298</v>
      </c>
      <c r="M1458">
        <v>46.340795581166702</v>
      </c>
      <c r="N1458">
        <v>1.3296186944684001</v>
      </c>
      <c r="O1458">
        <v>17.603367170091602</v>
      </c>
      <c r="P1458">
        <v>47.6242690058479</v>
      </c>
      <c r="Q1458">
        <v>9.1394767977704003E-2</v>
      </c>
    </row>
    <row r="1459" spans="1:17" hidden="1" x14ac:dyDescent="0.3">
      <c r="A1459" t="s">
        <v>3088</v>
      </c>
      <c r="B1459" t="s">
        <v>3089</v>
      </c>
      <c r="C1459" t="str">
        <f>IFERROR(VLOOKUP(Table1[[#This Row],[Ticker]],[1]!Table1[[Symbol]:[Industry]],2,FALSE),"-")</f>
        <v>-</v>
      </c>
      <c r="D1459" t="s">
        <v>419</v>
      </c>
      <c r="E1459">
        <v>1068.4574037</v>
      </c>
      <c r="F1459">
        <v>137.44999999999999</v>
      </c>
      <c r="G1459">
        <v>-12.5413810554039</v>
      </c>
      <c r="H1459">
        <v>17.0249704900701</v>
      </c>
      <c r="I1459">
        <v>-8.9856662755144399</v>
      </c>
      <c r="J1459">
        <v>8.5280726113049408</v>
      </c>
      <c r="K1459">
        <v>119.20442152010899</v>
      </c>
      <c r="L1459">
        <v>119.441678919298</v>
      </c>
      <c r="M1459">
        <v>63.5827025098965</v>
      </c>
      <c r="N1459">
        <v>3.96911113695311</v>
      </c>
      <c r="O1459">
        <v>24.263368497635501</v>
      </c>
      <c r="P1459">
        <v>40.902101486417202</v>
      </c>
      <c r="Q1459">
        <v>3.775924072687E-3</v>
      </c>
    </row>
    <row r="1460" spans="1:17" hidden="1" x14ac:dyDescent="0.3">
      <c r="A1460" t="s">
        <v>3090</v>
      </c>
      <c r="B1460" t="s">
        <v>3091</v>
      </c>
      <c r="C1460" t="str">
        <f>IFERROR(VLOOKUP(Table1[[#This Row],[Ticker]],[1]!Table1[[Symbol]:[Industry]],2,FALSE),"-")</f>
        <v>-</v>
      </c>
      <c r="D1460" t="s">
        <v>211</v>
      </c>
      <c r="E1460">
        <v>1067.6568701000001</v>
      </c>
      <c r="F1460">
        <v>676.6</v>
      </c>
      <c r="G1460">
        <v>8.7667383154253198</v>
      </c>
      <c r="H1460">
        <v>-11.8508059074453</v>
      </c>
      <c r="I1460">
        <v>29.299236333971098</v>
      </c>
      <c r="J1460">
        <v>-4.1546944475691197</v>
      </c>
      <c r="K1460">
        <v>731.44725180017895</v>
      </c>
      <c r="L1460">
        <v>646.55162297496099</v>
      </c>
      <c r="M1460">
        <v>31.956113026907701</v>
      </c>
      <c r="N1460">
        <v>0.23657305626373101</v>
      </c>
      <c r="O1460">
        <v>41.878510198049</v>
      </c>
      <c r="P1460">
        <v>55.880658910263698</v>
      </c>
      <c r="Q1460">
        <v>0.18314356945392599</v>
      </c>
    </row>
    <row r="1461" spans="1:17" hidden="1" x14ac:dyDescent="0.3">
      <c r="A1461" t="s">
        <v>3092</v>
      </c>
      <c r="B1461" t="s">
        <v>3093</v>
      </c>
      <c r="C1461" t="str">
        <f>IFERROR(VLOOKUP(Table1[[#This Row],[Ticker]],[1]!Table1[[Symbol]:[Industry]],2,FALSE),"-")</f>
        <v>-</v>
      </c>
      <c r="D1461" t="s">
        <v>3094</v>
      </c>
      <c r="E1461">
        <v>1064.3878096000001</v>
      </c>
      <c r="F1461">
        <v>6.74</v>
      </c>
      <c r="G1461">
        <v>-29.306516389485399</v>
      </c>
      <c r="H1461">
        <v>32.857552124564101</v>
      </c>
      <c r="I1461">
        <v>-49.171988551466697</v>
      </c>
      <c r="J1461">
        <v>6.86076997686179</v>
      </c>
      <c r="K1461">
        <v>6.8368777677241903</v>
      </c>
      <c r="L1461">
        <v>8.6516990669749596</v>
      </c>
      <c r="M1461">
        <v>92.336775332159903</v>
      </c>
      <c r="N1461">
        <v>0.15970297911277401</v>
      </c>
      <c r="O1461">
        <v>152.22551928783301</v>
      </c>
      <c r="P1461">
        <v>49.115044247787601</v>
      </c>
      <c r="Q1461">
        <v>4.2061272586426002E-2</v>
      </c>
    </row>
    <row r="1462" spans="1:17" hidden="1" x14ac:dyDescent="0.3">
      <c r="A1462" t="s">
        <v>3095</v>
      </c>
      <c r="B1462" t="s">
        <v>3096</v>
      </c>
      <c r="C1462" t="str">
        <f>IFERROR(VLOOKUP(Table1[[#This Row],[Ticker]],[1]!Table1[[Symbol]:[Industry]],2,FALSE),"-")</f>
        <v>-</v>
      </c>
      <c r="D1462" t="s">
        <v>269</v>
      </c>
      <c r="E1462">
        <v>1063.2960158399901</v>
      </c>
      <c r="F1462">
        <v>246.3</v>
      </c>
      <c r="G1462">
        <v>46.036560228159303</v>
      </c>
      <c r="H1462">
        <v>-28.467612630134401</v>
      </c>
      <c r="I1462">
        <v>0.941850977767973</v>
      </c>
      <c r="J1462">
        <v>-7.7943267938012299</v>
      </c>
      <c r="K1462">
        <v>277.83805348231198</v>
      </c>
      <c r="L1462">
        <v>243.26056415730599</v>
      </c>
      <c r="M1462">
        <v>34.281398061442502</v>
      </c>
      <c r="N1462">
        <v>1.11449434918621</v>
      </c>
      <c r="O1462">
        <v>37.231019082419799</v>
      </c>
      <c r="P1462">
        <v>90.487238979118302</v>
      </c>
      <c r="Q1462">
        <v>9.9889689452986E-2</v>
      </c>
    </row>
    <row r="1463" spans="1:17" hidden="1" x14ac:dyDescent="0.3">
      <c r="A1463" t="s">
        <v>3097</v>
      </c>
      <c r="B1463" t="s">
        <v>3098</v>
      </c>
      <c r="C1463" t="str">
        <f>IFERROR(VLOOKUP(Table1[[#This Row],[Ticker]],[1]!Table1[[Symbol]:[Industry]],2,FALSE),"-")</f>
        <v>-</v>
      </c>
      <c r="D1463" t="s">
        <v>633</v>
      </c>
      <c r="E1463">
        <v>1061.575739316</v>
      </c>
      <c r="F1463">
        <v>111.06</v>
      </c>
      <c r="G1463">
        <v>20.6003640573343</v>
      </c>
      <c r="H1463">
        <v>-6.4874065330970403</v>
      </c>
      <c r="I1463">
        <v>29.6336295994825</v>
      </c>
      <c r="J1463">
        <v>-1.4431541773740399</v>
      </c>
      <c r="K1463">
        <v>103.205054336716</v>
      </c>
      <c r="L1463">
        <v>89.345923493220297</v>
      </c>
      <c r="M1463">
        <v>59.480914689005303</v>
      </c>
      <c r="N1463">
        <v>0.30483894233196701</v>
      </c>
      <c r="O1463">
        <v>10.7509454349</v>
      </c>
      <c r="P1463">
        <v>62.964049889948598</v>
      </c>
    </row>
    <row r="1464" spans="1:17" hidden="1" x14ac:dyDescent="0.3">
      <c r="A1464" t="s">
        <v>3099</v>
      </c>
      <c r="B1464" t="s">
        <v>3100</v>
      </c>
      <c r="C1464" t="str">
        <f>IFERROR(VLOOKUP(Table1[[#This Row],[Ticker]],[1]!Table1[[Symbol]:[Industry]],2,FALSE),"-")</f>
        <v>-</v>
      </c>
      <c r="D1464" t="s">
        <v>106</v>
      </c>
      <c r="E1464">
        <v>1059.0027</v>
      </c>
      <c r="F1464">
        <v>427</v>
      </c>
      <c r="G1464">
        <v>-14.3376296417236</v>
      </c>
      <c r="H1464">
        <v>-4.7339227905622101</v>
      </c>
      <c r="I1464">
        <v>-1.0195500389173999</v>
      </c>
      <c r="J1464">
        <v>-2.5094174921624499</v>
      </c>
      <c r="M1464">
        <v>37.242124076745498</v>
      </c>
      <c r="O1464">
        <v>37.693208430913302</v>
      </c>
      <c r="P1464">
        <v>18.282548476454199</v>
      </c>
    </row>
    <row r="1465" spans="1:17" hidden="1" x14ac:dyDescent="0.3">
      <c r="A1465" t="s">
        <v>3101</v>
      </c>
      <c r="B1465" t="s">
        <v>3102</v>
      </c>
      <c r="C1465" t="str">
        <f>IFERROR(VLOOKUP(Table1[[#This Row],[Ticker]],[1]!Table1[[Symbol]:[Industry]],2,FALSE),"-")</f>
        <v>-</v>
      </c>
      <c r="D1465" t="s">
        <v>211</v>
      </c>
      <c r="E1465">
        <v>1046.0014675</v>
      </c>
      <c r="F1465">
        <v>3296.05</v>
      </c>
      <c r="G1465">
        <v>1319.28896428079</v>
      </c>
      <c r="H1465">
        <v>47.2433760459258</v>
      </c>
      <c r="I1465">
        <v>833.47120839073204</v>
      </c>
      <c r="J1465">
        <v>7.27220404571956</v>
      </c>
      <c r="K1465">
        <v>2255.4068673934898</v>
      </c>
      <c r="L1465">
        <v>1196.5430401777601</v>
      </c>
      <c r="M1465">
        <v>99.496259033619395</v>
      </c>
      <c r="N1465">
        <v>2.1796007183721602</v>
      </c>
      <c r="O1465">
        <v>0</v>
      </c>
      <c r="P1465">
        <v>1484.6394230769199</v>
      </c>
      <c r="Q1465">
        <v>0.324405549856145</v>
      </c>
    </row>
    <row r="1466" spans="1:17" hidden="1" x14ac:dyDescent="0.3">
      <c r="A1466" t="s">
        <v>3103</v>
      </c>
      <c r="B1466" t="s">
        <v>3104</v>
      </c>
      <c r="C1466" t="str">
        <f>IFERROR(VLOOKUP(Table1[[#This Row],[Ticker]],[1]!Table1[[Symbol]:[Industry]],2,FALSE),"-")</f>
        <v>-</v>
      </c>
      <c r="D1466" t="s">
        <v>258</v>
      </c>
      <c r="E1466">
        <v>1045.7873999999999</v>
      </c>
      <c r="F1466">
        <v>980</v>
      </c>
      <c r="G1466">
        <v>121.33362154230799</v>
      </c>
      <c r="H1466">
        <v>7.46520647242109</v>
      </c>
      <c r="I1466">
        <v>39.455403793030797</v>
      </c>
      <c r="J1466">
        <v>2.7341311030777198</v>
      </c>
      <c r="K1466">
        <v>915.74969207593995</v>
      </c>
      <c r="L1466">
        <v>757.14082739051196</v>
      </c>
      <c r="M1466">
        <v>66.086675201803601</v>
      </c>
      <c r="N1466">
        <v>1.02430555555555</v>
      </c>
      <c r="O1466">
        <v>13.3673469387755</v>
      </c>
      <c r="P1466">
        <v>172.222222222222</v>
      </c>
      <c r="Q1466">
        <v>0.161061476606806</v>
      </c>
    </row>
    <row r="1467" spans="1:17" hidden="1" x14ac:dyDescent="0.3">
      <c r="A1467" t="s">
        <v>3105</v>
      </c>
      <c r="B1467" t="s">
        <v>3106</v>
      </c>
      <c r="C1467" t="str">
        <f>IFERROR(VLOOKUP(Table1[[#This Row],[Ticker]],[1]!Table1[[Symbol]:[Industry]],2,FALSE),"-")</f>
        <v>-</v>
      </c>
      <c r="D1467" t="s">
        <v>279</v>
      </c>
      <c r="E1467">
        <v>1043.5951447499999</v>
      </c>
      <c r="F1467">
        <v>428.25</v>
      </c>
      <c r="G1467">
        <v>-34.071641962953798</v>
      </c>
      <c r="H1467">
        <v>-2.7880965182175999</v>
      </c>
      <c r="I1467">
        <v>-4.0726672242435802</v>
      </c>
      <c r="J1467">
        <v>-5.8071910038735997</v>
      </c>
      <c r="K1467">
        <v>435.887812476926</v>
      </c>
      <c r="L1467">
        <v>434.24217179357498</v>
      </c>
      <c r="M1467">
        <v>44.3710805671383</v>
      </c>
      <c r="N1467">
        <v>2.2482941490443502</v>
      </c>
      <c r="O1467">
        <v>19.462930531231699</v>
      </c>
      <c r="P1467">
        <v>18.415595188718299</v>
      </c>
      <c r="Q1467">
        <v>7.5316532019500005E-4</v>
      </c>
    </row>
    <row r="1468" spans="1:17" hidden="1" x14ac:dyDescent="0.3">
      <c r="A1468" t="s">
        <v>3107</v>
      </c>
      <c r="B1468" t="s">
        <v>3108</v>
      </c>
      <c r="C1468" t="str">
        <f>IFERROR(VLOOKUP(Table1[[#This Row],[Ticker]],[1]!Table1[[Symbol]:[Industry]],2,FALSE),"-")</f>
        <v>-</v>
      </c>
      <c r="D1468" t="s">
        <v>2670</v>
      </c>
      <c r="E1468">
        <v>1036.734375</v>
      </c>
      <c r="F1468">
        <v>13.01</v>
      </c>
      <c r="G1468">
        <v>12.9047973085042</v>
      </c>
      <c r="H1468">
        <v>2.1826582051786998</v>
      </c>
      <c r="I1468">
        <v>38.850919619525598</v>
      </c>
      <c r="J1468">
        <v>-4.6949195692161796</v>
      </c>
      <c r="K1468">
        <v>13.145849110827999</v>
      </c>
      <c r="L1468">
        <v>13.8778134455196</v>
      </c>
      <c r="M1468">
        <v>41.433017336557498</v>
      </c>
      <c r="N1468">
        <v>0.39610281143730303</v>
      </c>
      <c r="O1468">
        <v>22.674865488086098</v>
      </c>
      <c r="P1468">
        <v>70.7349081364829</v>
      </c>
      <c r="Q1468">
        <v>0.21706682918633</v>
      </c>
    </row>
    <row r="1469" spans="1:17" hidden="1" x14ac:dyDescent="0.3">
      <c r="A1469" t="s">
        <v>3109</v>
      </c>
      <c r="B1469" t="s">
        <v>3110</v>
      </c>
      <c r="C1469" t="str">
        <f>IFERROR(VLOOKUP(Table1[[#This Row],[Ticker]],[1]!Table1[[Symbol]:[Industry]],2,FALSE),"-")</f>
        <v>-</v>
      </c>
      <c r="D1469" t="s">
        <v>276</v>
      </c>
      <c r="E1469">
        <v>1036.50195194</v>
      </c>
      <c r="F1469">
        <v>42.77</v>
      </c>
      <c r="G1469">
        <v>-53.976941442762197</v>
      </c>
      <c r="H1469">
        <v>-9.4823376410178799</v>
      </c>
      <c r="I1469">
        <v>-4.7291988559757199</v>
      </c>
      <c r="J1469">
        <v>-6.5114720419667496</v>
      </c>
      <c r="K1469">
        <v>40.980975210320601</v>
      </c>
      <c r="L1469">
        <v>44.367309208200098</v>
      </c>
      <c r="M1469">
        <v>52.223578081913502</v>
      </c>
      <c r="N1469">
        <v>0.73566880340943197</v>
      </c>
      <c r="O1469">
        <v>48.000935234977703</v>
      </c>
      <c r="P1469">
        <v>29.606060606060598</v>
      </c>
      <c r="Q1469">
        <v>5.9769445378580997E-2</v>
      </c>
    </row>
    <row r="1470" spans="1:17" hidden="1" x14ac:dyDescent="0.3">
      <c r="A1470" t="s">
        <v>3111</v>
      </c>
      <c r="B1470" t="s">
        <v>3112</v>
      </c>
      <c r="C1470" t="str">
        <f>IFERROR(VLOOKUP(Table1[[#This Row],[Ticker]],[1]!Table1[[Symbol]:[Industry]],2,FALSE),"-")</f>
        <v>-</v>
      </c>
      <c r="E1470">
        <v>1035</v>
      </c>
      <c r="F1470">
        <v>414</v>
      </c>
      <c r="G1470">
        <v>184.290519678946</v>
      </c>
      <c r="H1470">
        <v>26.667244176642399</v>
      </c>
      <c r="I1470">
        <v>-29.369046420774801</v>
      </c>
      <c r="J1470">
        <v>13.075371219598701</v>
      </c>
      <c r="K1470">
        <v>361.07009325033499</v>
      </c>
      <c r="L1470">
        <v>361.504772129603</v>
      </c>
      <c r="M1470">
        <v>88.962546616569995</v>
      </c>
      <c r="N1470">
        <v>1.75318552000935</v>
      </c>
      <c r="O1470">
        <v>128.04347826086899</v>
      </c>
      <c r="P1470">
        <v>217.60644418872201</v>
      </c>
    </row>
    <row r="1471" spans="1:17" hidden="1" x14ac:dyDescent="0.3">
      <c r="A1471" t="s">
        <v>3113</v>
      </c>
      <c r="B1471" t="s">
        <v>3114</v>
      </c>
      <c r="C1471" t="str">
        <f>IFERROR(VLOOKUP(Table1[[#This Row],[Ticker]],[1]!Table1[[Symbol]:[Industry]],2,FALSE),"-")</f>
        <v>-</v>
      </c>
      <c r="D1471" t="s">
        <v>279</v>
      </c>
      <c r="E1471">
        <v>1034.2188000000001</v>
      </c>
      <c r="F1471">
        <v>556.75</v>
      </c>
      <c r="G1471">
        <v>40.859776707559597</v>
      </c>
      <c r="H1471">
        <v>17.898260664200102</v>
      </c>
      <c r="I1471">
        <v>4.7752500859784401</v>
      </c>
      <c r="J1471">
        <v>13.708766161588899</v>
      </c>
      <c r="K1471">
        <v>492.75310737114302</v>
      </c>
      <c r="L1471">
        <v>461.605292093375</v>
      </c>
      <c r="M1471">
        <v>73.647966843407204</v>
      </c>
      <c r="N1471">
        <v>3.2009073550242699</v>
      </c>
      <c r="O1471">
        <v>16.596317916479499</v>
      </c>
      <c r="P1471">
        <v>80.762987012986997</v>
      </c>
    </row>
    <row r="1472" spans="1:17" hidden="1" x14ac:dyDescent="0.3">
      <c r="A1472" t="s">
        <v>3115</v>
      </c>
      <c r="B1472" t="s">
        <v>3116</v>
      </c>
      <c r="C1472" t="str">
        <f>IFERROR(VLOOKUP(Table1[[#This Row],[Ticker]],[1]!Table1[[Symbol]:[Industry]],2,FALSE),"-")</f>
        <v>-</v>
      </c>
      <c r="D1472" t="s">
        <v>364</v>
      </c>
      <c r="E1472">
        <v>1032.6508799999999</v>
      </c>
      <c r="F1472">
        <v>10.55</v>
      </c>
      <c r="G1472">
        <v>79.875069288263902</v>
      </c>
      <c r="H1472">
        <v>21.9706226639832</v>
      </c>
      <c r="I1472">
        <v>-25.7529295403024</v>
      </c>
      <c r="J1472">
        <v>29.124104214362301</v>
      </c>
      <c r="K1472">
        <v>9.2940072367481701</v>
      </c>
      <c r="L1472">
        <v>8.38437139215843</v>
      </c>
      <c r="M1472">
        <v>62.862236583563202</v>
      </c>
      <c r="N1472">
        <v>2.42468814964964</v>
      </c>
      <c r="O1472">
        <v>47.393364928909897</v>
      </c>
      <c r="P1472">
        <v>163.75</v>
      </c>
      <c r="Q1472">
        <v>0.18197574009332201</v>
      </c>
    </row>
    <row r="1473" spans="1:17" hidden="1" x14ac:dyDescent="0.3">
      <c r="A1473" t="s">
        <v>3117</v>
      </c>
      <c r="B1473" t="s">
        <v>3118</v>
      </c>
      <c r="C1473" t="str">
        <f>IFERROR(VLOOKUP(Table1[[#This Row],[Ticker]],[1]!Table1[[Symbol]:[Industry]],2,FALSE),"-")</f>
        <v>-</v>
      </c>
      <c r="D1473" t="s">
        <v>258</v>
      </c>
      <c r="E1473">
        <v>1031.9325084</v>
      </c>
      <c r="F1473">
        <v>734</v>
      </c>
      <c r="G1473">
        <v>129.97013969871401</v>
      </c>
      <c r="H1473">
        <v>4.3736241281120796</v>
      </c>
      <c r="I1473">
        <v>99.702496816286697</v>
      </c>
      <c r="J1473">
        <v>-0.88865554061248897</v>
      </c>
      <c r="K1473">
        <v>721.499249128261</v>
      </c>
      <c r="L1473">
        <v>564.17316821490101</v>
      </c>
      <c r="M1473">
        <v>52.246492702683099</v>
      </c>
      <c r="N1473">
        <v>0.42148099702056502</v>
      </c>
      <c r="O1473">
        <v>53.9509536784741</v>
      </c>
      <c r="P1473">
        <v>176.30340673818901</v>
      </c>
      <c r="Q1473">
        <v>0.195860360146592</v>
      </c>
    </row>
    <row r="1474" spans="1:17" hidden="1" x14ac:dyDescent="0.3">
      <c r="A1474" t="s">
        <v>3119</v>
      </c>
      <c r="B1474" t="s">
        <v>3120</v>
      </c>
      <c r="C1474" t="str">
        <f>IFERROR(VLOOKUP(Table1[[#This Row],[Ticker]],[1]!Table1[[Symbol]:[Industry]],2,FALSE),"-")</f>
        <v>-</v>
      </c>
      <c r="D1474" t="s">
        <v>258</v>
      </c>
      <c r="E1474">
        <v>1030.0069368239999</v>
      </c>
      <c r="F1474">
        <v>194.16</v>
      </c>
      <c r="G1474">
        <v>30.994423457921901</v>
      </c>
      <c r="H1474">
        <v>-5.5600603669666002</v>
      </c>
      <c r="I1474">
        <v>53.206209551518199</v>
      </c>
      <c r="J1474">
        <v>6.0286922923757498</v>
      </c>
      <c r="K1474">
        <v>173.58079477044501</v>
      </c>
      <c r="L1474">
        <v>146.63336097985601</v>
      </c>
      <c r="M1474">
        <v>82.196643727085004</v>
      </c>
      <c r="N1474">
        <v>0.18155437790505799</v>
      </c>
      <c r="O1474">
        <v>7.3084054388133399</v>
      </c>
      <c r="P1474">
        <v>81.288515406162404</v>
      </c>
    </row>
    <row r="1475" spans="1:17" hidden="1" x14ac:dyDescent="0.3">
      <c r="A1475" t="s">
        <v>3121</v>
      </c>
      <c r="B1475" t="s">
        <v>3122</v>
      </c>
      <c r="C1475" t="str">
        <f>IFERROR(VLOOKUP(Table1[[#This Row],[Ticker]],[1]!Table1[[Symbol]:[Industry]],2,FALSE),"-")</f>
        <v>-</v>
      </c>
      <c r="D1475" t="s">
        <v>282</v>
      </c>
      <c r="E1475">
        <v>1029.1311928749999</v>
      </c>
      <c r="F1475">
        <v>375.25</v>
      </c>
      <c r="G1475">
        <v>1.85352590696286</v>
      </c>
      <c r="H1475">
        <v>1.13372807708864</v>
      </c>
      <c r="I1475">
        <v>-11.296113735273501</v>
      </c>
      <c r="J1475">
        <v>0.45586599586524601</v>
      </c>
      <c r="K1475">
        <v>360.63183070839398</v>
      </c>
      <c r="L1475">
        <v>353.95149582338001</v>
      </c>
      <c r="M1475">
        <v>61.141599015311897</v>
      </c>
      <c r="N1475">
        <v>0.99414313027842405</v>
      </c>
      <c r="O1475">
        <v>19.653564290473</v>
      </c>
      <c r="P1475">
        <v>33.874420264002801</v>
      </c>
      <c r="Q1475">
        <v>0.151190686893831</v>
      </c>
    </row>
    <row r="1476" spans="1:17" hidden="1" x14ac:dyDescent="0.3">
      <c r="A1476" t="s">
        <v>3123</v>
      </c>
      <c r="B1476" t="s">
        <v>3124</v>
      </c>
      <c r="C1476" t="str">
        <f>IFERROR(VLOOKUP(Table1[[#This Row],[Ticker]],[1]!Table1[[Symbol]:[Industry]],2,FALSE),"-")</f>
        <v>-</v>
      </c>
      <c r="D1476" t="s">
        <v>276</v>
      </c>
      <c r="E1476">
        <v>1028.9187984</v>
      </c>
      <c r="F1476">
        <v>96.08</v>
      </c>
      <c r="G1476">
        <v>-33.492530178707298</v>
      </c>
      <c r="H1476">
        <v>-3.9760300556820201</v>
      </c>
      <c r="I1476">
        <v>-7.5859040351682898</v>
      </c>
      <c r="J1476">
        <v>-4.1109867420401196</v>
      </c>
      <c r="K1476">
        <v>95.749187075810795</v>
      </c>
      <c r="L1476">
        <v>96.760572562510902</v>
      </c>
      <c r="M1476">
        <v>45.344508778573498</v>
      </c>
      <c r="N1476">
        <v>0.73285631028946896</v>
      </c>
      <c r="O1476">
        <v>38.166111573688497</v>
      </c>
      <c r="P1476">
        <v>29.5053241676775</v>
      </c>
      <c r="Q1476">
        <v>8.6781967144914998E-2</v>
      </c>
    </row>
    <row r="1477" spans="1:17" hidden="1" x14ac:dyDescent="0.3">
      <c r="A1477" t="s">
        <v>3125</v>
      </c>
      <c r="B1477" t="s">
        <v>3126</v>
      </c>
      <c r="C1477" t="str">
        <f>IFERROR(VLOOKUP(Table1[[#This Row],[Ticker]],[1]!Table1[[Symbol]:[Industry]],2,FALSE),"-")</f>
        <v>-</v>
      </c>
      <c r="D1477" t="s">
        <v>206</v>
      </c>
      <c r="E1477">
        <v>1028.0794679999999</v>
      </c>
      <c r="F1477">
        <v>953.55</v>
      </c>
      <c r="G1477">
        <v>-47.372371607391798</v>
      </c>
      <c r="H1477">
        <v>-17.155164914774598</v>
      </c>
      <c r="I1477">
        <v>-30.755809849854199</v>
      </c>
      <c r="J1477">
        <v>-4.2181107584549498</v>
      </c>
      <c r="K1477">
        <v>1060.72738887845</v>
      </c>
      <c r="L1477">
        <v>1129.1531284319799</v>
      </c>
      <c r="M1477">
        <v>29.452106555920601</v>
      </c>
      <c r="N1477">
        <v>0.96313213337688297</v>
      </c>
      <c r="O1477">
        <v>59.928687536049402</v>
      </c>
      <c r="P1477">
        <v>1.4468854726315199</v>
      </c>
      <c r="Q1477">
        <v>6.5119985333592006E-2</v>
      </c>
    </row>
    <row r="1478" spans="1:17" hidden="1" x14ac:dyDescent="0.3">
      <c r="A1478" t="s">
        <v>3127</v>
      </c>
      <c r="B1478" t="s">
        <v>3128</v>
      </c>
      <c r="C1478" t="str">
        <f>IFERROR(VLOOKUP(Table1[[#This Row],[Ticker]],[1]!Table1[[Symbol]:[Industry]],2,FALSE),"-")</f>
        <v>-</v>
      </c>
      <c r="D1478" t="s">
        <v>1518</v>
      </c>
      <c r="E1478">
        <v>1027.91398998</v>
      </c>
      <c r="F1478">
        <v>37.39</v>
      </c>
      <c r="G1478">
        <v>0.68860897765849605</v>
      </c>
      <c r="H1478">
        <v>-16.962304165285001</v>
      </c>
      <c r="I1478">
        <v>9.2631672321234397</v>
      </c>
      <c r="J1478">
        <v>-3.4484611868422701</v>
      </c>
      <c r="K1478">
        <v>36.118112898561897</v>
      </c>
      <c r="L1478">
        <v>34.254687104179503</v>
      </c>
      <c r="M1478">
        <v>57.278671655810399</v>
      </c>
      <c r="N1478">
        <v>0.36691553304119201</v>
      </c>
      <c r="O1478">
        <v>21.556565926718299</v>
      </c>
      <c r="P1478">
        <v>38.430211032950702</v>
      </c>
      <c r="Q1478">
        <v>4.7262562214073003E-2</v>
      </c>
    </row>
    <row r="1479" spans="1:17" hidden="1" x14ac:dyDescent="0.3">
      <c r="A1479" t="s">
        <v>3129</v>
      </c>
      <c r="B1479" t="s">
        <v>3130</v>
      </c>
      <c r="C1479" t="str">
        <f>IFERROR(VLOOKUP(Table1[[#This Row],[Ticker]],[1]!Table1[[Symbol]:[Industry]],2,FALSE),"-")</f>
        <v>-</v>
      </c>
      <c r="D1479" t="s">
        <v>54</v>
      </c>
      <c r="E1479">
        <v>1027.763513675</v>
      </c>
      <c r="F1479">
        <v>1575.25</v>
      </c>
      <c r="G1479">
        <v>155.441728044998</v>
      </c>
      <c r="H1479">
        <v>-14.179377336016699</v>
      </c>
      <c r="I1479">
        <v>24.159610197790599</v>
      </c>
      <c r="J1479">
        <v>-3.62730812353003</v>
      </c>
      <c r="K1479">
        <v>1613.11162243684</v>
      </c>
      <c r="L1479">
        <v>1299.77529357764</v>
      </c>
      <c r="M1479">
        <v>41.457508181599302</v>
      </c>
      <c r="N1479">
        <v>0.686484113622016</v>
      </c>
      <c r="O1479">
        <v>17.6956038724012</v>
      </c>
      <c r="P1479">
        <v>206.97651758744999</v>
      </c>
      <c r="Q1479">
        <v>0.129426696960248</v>
      </c>
    </row>
    <row r="1480" spans="1:17" hidden="1" x14ac:dyDescent="0.3">
      <c r="A1480" t="s">
        <v>3131</v>
      </c>
      <c r="B1480" t="s">
        <v>3132</v>
      </c>
      <c r="C1480" t="str">
        <f>IFERROR(VLOOKUP(Table1[[#This Row],[Ticker]],[1]!Table1[[Symbol]:[Industry]],2,FALSE),"-")</f>
        <v>-</v>
      </c>
      <c r="D1480" t="s">
        <v>282</v>
      </c>
      <c r="E1480">
        <v>1021.748</v>
      </c>
      <c r="F1480">
        <v>7859.6</v>
      </c>
      <c r="G1480">
        <v>13.9158738496007</v>
      </c>
      <c r="H1480">
        <v>3.5622089108850998</v>
      </c>
      <c r="I1480">
        <v>-24.664947572399299</v>
      </c>
      <c r="J1480">
        <v>2.5747311968423698</v>
      </c>
      <c r="K1480">
        <v>8093.3738603081802</v>
      </c>
      <c r="L1480">
        <v>8029.7856381110596</v>
      </c>
      <c r="M1480">
        <v>44.494548725021502</v>
      </c>
      <c r="N1480">
        <v>0.90939566635174995</v>
      </c>
      <c r="O1480">
        <v>27.881826047126999</v>
      </c>
      <c r="P1480">
        <v>42.9018181818182</v>
      </c>
      <c r="Q1480">
        <v>0.197006198816571</v>
      </c>
    </row>
    <row r="1481" spans="1:17" hidden="1" x14ac:dyDescent="0.3">
      <c r="A1481" t="s">
        <v>3133</v>
      </c>
      <c r="B1481" t="s">
        <v>3134</v>
      </c>
      <c r="C1481" t="str">
        <f>IFERROR(VLOOKUP(Table1[[#This Row],[Ticker]],[1]!Table1[[Symbol]:[Industry]],2,FALSE),"-")</f>
        <v>-</v>
      </c>
      <c r="D1481" t="s">
        <v>633</v>
      </c>
      <c r="E1481">
        <v>1021.2576</v>
      </c>
      <c r="F1481">
        <v>305.39999999999998</v>
      </c>
      <c r="G1481">
        <v>-0.107742282563034</v>
      </c>
      <c r="H1481">
        <v>12.829375979633101</v>
      </c>
      <c r="I1481">
        <v>39.4514867712209</v>
      </c>
      <c r="J1481">
        <v>6.7321175893025798</v>
      </c>
      <c r="K1481">
        <v>263.17547000881501</v>
      </c>
      <c r="L1481">
        <v>232.910538153728</v>
      </c>
      <c r="M1481">
        <v>64.189636089399997</v>
      </c>
      <c r="N1481">
        <v>0.70340048510430497</v>
      </c>
      <c r="O1481">
        <v>4.7314996725605898</v>
      </c>
      <c r="P1481">
        <v>72.542372881355902</v>
      </c>
      <c r="Q1481">
        <v>7.5798967898117006E-2</v>
      </c>
    </row>
    <row r="1482" spans="1:17" hidden="1" x14ac:dyDescent="0.3">
      <c r="A1482" t="s">
        <v>3135</v>
      </c>
      <c r="B1482" t="s">
        <v>3136</v>
      </c>
      <c r="C1482" t="str">
        <f>IFERROR(VLOOKUP(Table1[[#This Row],[Ticker]],[1]!Table1[[Symbol]:[Industry]],2,FALSE),"-")</f>
        <v>-</v>
      </c>
      <c r="D1482" t="s">
        <v>279</v>
      </c>
      <c r="E1482">
        <v>1015.57</v>
      </c>
      <c r="F1482">
        <v>495.4</v>
      </c>
      <c r="G1482">
        <v>-54.311082250030502</v>
      </c>
      <c r="H1482">
        <v>-10.5873550725659</v>
      </c>
      <c r="I1482">
        <v>-19.3076914450643</v>
      </c>
      <c r="J1482">
        <v>-1.94996475748872</v>
      </c>
      <c r="K1482">
        <v>515.09770345338598</v>
      </c>
      <c r="L1482">
        <v>519.90253968341995</v>
      </c>
      <c r="M1482">
        <v>37.149592628514696</v>
      </c>
      <c r="N1482">
        <v>1.7018890200708301</v>
      </c>
      <c r="O1482">
        <v>48.950343157044799</v>
      </c>
      <c r="P1482">
        <v>7.6722451640947398</v>
      </c>
      <c r="Q1482">
        <v>0.13376122887773501</v>
      </c>
    </row>
    <row r="1483" spans="1:17" hidden="1" x14ac:dyDescent="0.3">
      <c r="A1483" t="s">
        <v>3137</v>
      </c>
      <c r="B1483" t="s">
        <v>3138</v>
      </c>
      <c r="C1483" t="str">
        <f>IFERROR(VLOOKUP(Table1[[#This Row],[Ticker]],[1]!Table1[[Symbol]:[Industry]],2,FALSE),"-")</f>
        <v>-</v>
      </c>
      <c r="D1483" t="s">
        <v>633</v>
      </c>
      <c r="E1483">
        <v>1015.32875</v>
      </c>
      <c r="F1483">
        <v>1773.5</v>
      </c>
      <c r="G1483">
        <v>-17.939807884666902</v>
      </c>
      <c r="H1483">
        <v>-12.155025004410501</v>
      </c>
      <c r="I1483">
        <v>3.9989282091667602</v>
      </c>
      <c r="J1483">
        <v>-1.52600455244012</v>
      </c>
      <c r="K1483">
        <v>1735.63973813239</v>
      </c>
      <c r="L1483">
        <v>1663.0143076885499</v>
      </c>
      <c r="M1483">
        <v>64.362596200557704</v>
      </c>
      <c r="N1483">
        <v>0.59701446763669597</v>
      </c>
      <c r="O1483">
        <v>23.915985339723701</v>
      </c>
      <c r="P1483">
        <v>27.9904737848663</v>
      </c>
      <c r="Q1483">
        <v>1.0675724857760001E-3</v>
      </c>
    </row>
    <row r="1484" spans="1:17" hidden="1" x14ac:dyDescent="0.3">
      <c r="A1484" t="s">
        <v>3139</v>
      </c>
      <c r="B1484" t="s">
        <v>3140</v>
      </c>
      <c r="C1484" t="str">
        <f>IFERROR(VLOOKUP(Table1[[#This Row],[Ticker]],[1]!Table1[[Symbol]:[Industry]],2,FALSE),"-")</f>
        <v>-</v>
      </c>
      <c r="D1484" t="s">
        <v>633</v>
      </c>
      <c r="E1484">
        <v>1012.544900948</v>
      </c>
      <c r="F1484">
        <v>214.97</v>
      </c>
      <c r="G1484">
        <v>-15.863354279664099</v>
      </c>
      <c r="H1484">
        <v>-8.2384682451076703</v>
      </c>
      <c r="I1484">
        <v>7.3720704596975501</v>
      </c>
      <c r="J1484">
        <v>-3.3219157007276499</v>
      </c>
      <c r="K1484">
        <v>219.16745167739299</v>
      </c>
      <c r="L1484">
        <v>206.877028442647</v>
      </c>
      <c r="M1484">
        <v>44.950795428197402</v>
      </c>
      <c r="N1484">
        <v>0.55140379568841003</v>
      </c>
      <c r="O1484">
        <v>25.598920779643599</v>
      </c>
      <c r="P1484">
        <v>35.158755108456397</v>
      </c>
      <c r="Q1484">
        <v>5.1761031636269996E-3</v>
      </c>
    </row>
    <row r="1485" spans="1:17" hidden="1" x14ac:dyDescent="0.3">
      <c r="A1485" t="s">
        <v>3141</v>
      </c>
      <c r="B1485" t="s">
        <v>3142</v>
      </c>
      <c r="C1485" t="str">
        <f>IFERROR(VLOOKUP(Table1[[#This Row],[Ticker]],[1]!Table1[[Symbol]:[Industry]],2,FALSE),"-")</f>
        <v>-</v>
      </c>
      <c r="D1485" t="s">
        <v>166</v>
      </c>
      <c r="E1485">
        <v>1011.024</v>
      </c>
      <c r="F1485">
        <v>413</v>
      </c>
      <c r="G1485">
        <v>55.9580606243332</v>
      </c>
      <c r="H1485">
        <v>-16.9612900179294</v>
      </c>
      <c r="I1485">
        <v>69.276140227139393</v>
      </c>
      <c r="J1485">
        <v>-5.2975908238605998</v>
      </c>
      <c r="K1485">
        <v>438.45828155130198</v>
      </c>
      <c r="M1485">
        <v>33.694599074514201</v>
      </c>
      <c r="N1485">
        <v>0.49862149504580899</v>
      </c>
      <c r="O1485">
        <v>34.382566585956397</v>
      </c>
      <c r="P1485">
        <v>102.649656526005</v>
      </c>
    </row>
    <row r="1486" spans="1:17" hidden="1" x14ac:dyDescent="0.3">
      <c r="A1486" t="s">
        <v>3143</v>
      </c>
      <c r="B1486" t="s">
        <v>3144</v>
      </c>
      <c r="C1486" t="str">
        <f>IFERROR(VLOOKUP(Table1[[#This Row],[Ticker]],[1]!Table1[[Symbol]:[Industry]],2,FALSE),"-")</f>
        <v>-</v>
      </c>
      <c r="D1486" t="s">
        <v>211</v>
      </c>
      <c r="E1486">
        <v>1008.667155</v>
      </c>
      <c r="F1486">
        <v>978.5</v>
      </c>
      <c r="G1486">
        <v>60.740149220601303</v>
      </c>
      <c r="H1486">
        <v>14.9916461518741</v>
      </c>
      <c r="I1486">
        <v>128.50340218431899</v>
      </c>
      <c r="J1486">
        <v>6.1397170168603497</v>
      </c>
      <c r="K1486">
        <v>816.88446065910398</v>
      </c>
      <c r="L1486">
        <v>614.62913137336295</v>
      </c>
      <c r="M1486">
        <v>61.249623498113202</v>
      </c>
      <c r="N1486">
        <v>0.50876799569448805</v>
      </c>
      <c r="O1486">
        <v>5.6668369954011304</v>
      </c>
      <c r="P1486">
        <v>192.16513724943701</v>
      </c>
      <c r="Q1486">
        <v>0.25956692163906703</v>
      </c>
    </row>
    <row r="1487" spans="1:17" hidden="1" x14ac:dyDescent="0.3">
      <c r="A1487" t="s">
        <v>3145</v>
      </c>
      <c r="B1487" t="s">
        <v>3146</v>
      </c>
      <c r="C1487" t="str">
        <f>IFERROR(VLOOKUP(Table1[[#This Row],[Ticker]],[1]!Table1[[Symbol]:[Industry]],2,FALSE),"-")</f>
        <v>-</v>
      </c>
      <c r="D1487" t="s">
        <v>466</v>
      </c>
      <c r="E1487">
        <v>1008.422799725</v>
      </c>
      <c r="F1487">
        <v>1.1499999999999999</v>
      </c>
      <c r="G1487">
        <v>-82.100868627886101</v>
      </c>
      <c r="H1487">
        <v>-34.041282097921503</v>
      </c>
      <c r="I1487">
        <v>-66.344493326310598</v>
      </c>
      <c r="J1487">
        <v>-14.204866718272999</v>
      </c>
      <c r="K1487">
        <v>1.4371963046869101</v>
      </c>
      <c r="L1487">
        <v>2.14272444172083</v>
      </c>
      <c r="M1487">
        <v>38.533908670744999</v>
      </c>
      <c r="N1487">
        <v>0.617833403297395</v>
      </c>
      <c r="O1487">
        <v>273.91304347826002</v>
      </c>
      <c r="P1487">
        <v>0</v>
      </c>
    </row>
    <row r="1488" spans="1:17" hidden="1" x14ac:dyDescent="0.3">
      <c r="A1488" t="s">
        <v>3147</v>
      </c>
      <c r="B1488" t="s">
        <v>3148</v>
      </c>
      <c r="C1488" t="str">
        <f>IFERROR(VLOOKUP(Table1[[#This Row],[Ticker]],[1]!Table1[[Symbol]:[Industry]],2,FALSE),"-")</f>
        <v>-</v>
      </c>
      <c r="D1488" t="s">
        <v>276</v>
      </c>
      <c r="E1488">
        <v>1006.54496748</v>
      </c>
      <c r="F1488">
        <v>79.92</v>
      </c>
      <c r="G1488">
        <v>-28.805857627957099</v>
      </c>
      <c r="H1488">
        <v>-2.8143609177293198</v>
      </c>
      <c r="I1488">
        <v>-17.8996740979217</v>
      </c>
      <c r="J1488">
        <v>-5.3722379980557697</v>
      </c>
      <c r="K1488">
        <v>79.917300179893402</v>
      </c>
      <c r="L1488">
        <v>78.735557954718999</v>
      </c>
      <c r="M1488">
        <v>39.598581750352899</v>
      </c>
      <c r="N1488">
        <v>0.84163658096204297</v>
      </c>
      <c r="O1488">
        <v>26.313813813813798</v>
      </c>
      <c r="P1488">
        <v>21.458966565349499</v>
      </c>
      <c r="Q1488">
        <v>-6.2352991692403999E-2</v>
      </c>
    </row>
    <row r="1489" spans="1:17" hidden="1" x14ac:dyDescent="0.3">
      <c r="A1489" t="s">
        <v>3149</v>
      </c>
      <c r="B1489" t="s">
        <v>3150</v>
      </c>
      <c r="C1489" t="str">
        <f>IFERROR(VLOOKUP(Table1[[#This Row],[Ticker]],[1]!Table1[[Symbol]:[Industry]],2,FALSE),"-")</f>
        <v>-</v>
      </c>
      <c r="D1489" t="s">
        <v>135</v>
      </c>
      <c r="E1489">
        <v>1003.6457061249999</v>
      </c>
      <c r="F1489">
        <v>491.65</v>
      </c>
      <c r="G1489">
        <v>67.301990264123006</v>
      </c>
      <c r="H1489">
        <v>-3.2377106693500899</v>
      </c>
      <c r="I1489">
        <v>80.620069866929299</v>
      </c>
      <c r="J1489">
        <v>3.3315026681912201</v>
      </c>
      <c r="K1489">
        <v>501.884934658649</v>
      </c>
      <c r="M1489">
        <v>47.209469892394303</v>
      </c>
      <c r="N1489">
        <v>0.54249269765424901</v>
      </c>
      <c r="O1489">
        <v>48.469439642021698</v>
      </c>
      <c r="P1489">
        <v>104.768846314035</v>
      </c>
    </row>
    <row r="1490" spans="1:17" hidden="1" x14ac:dyDescent="0.3">
      <c r="A1490" t="s">
        <v>3151</v>
      </c>
      <c r="B1490" t="s">
        <v>3152</v>
      </c>
      <c r="C1490" t="str">
        <f>IFERROR(VLOOKUP(Table1[[#This Row],[Ticker]],[1]!Table1[[Symbol]:[Industry]],2,FALSE),"-")</f>
        <v>-</v>
      </c>
      <c r="D1490" t="s">
        <v>258</v>
      </c>
      <c r="E1490">
        <v>1003.296</v>
      </c>
      <c r="F1490">
        <v>1791.6</v>
      </c>
      <c r="G1490">
        <v>7.4714033301548604</v>
      </c>
      <c r="H1490">
        <v>19.212794209252099</v>
      </c>
      <c r="I1490">
        <v>16.448785665352698</v>
      </c>
      <c r="J1490">
        <v>0.85748810493939698</v>
      </c>
      <c r="K1490">
        <v>1639.8701680622</v>
      </c>
      <c r="L1490">
        <v>1516.09202075951</v>
      </c>
      <c r="M1490">
        <v>58.284866951452301</v>
      </c>
      <c r="N1490">
        <v>0.84013612855617104</v>
      </c>
      <c r="O1490">
        <v>4.6550569323509698</v>
      </c>
      <c r="P1490">
        <v>41.942639835208297</v>
      </c>
      <c r="Q1490">
        <v>4.7709456686719998E-2</v>
      </c>
    </row>
    <row r="1491" spans="1:17" hidden="1" x14ac:dyDescent="0.3">
      <c r="A1491" t="s">
        <v>3153</v>
      </c>
      <c r="B1491" t="s">
        <v>3154</v>
      </c>
      <c r="C1491" t="str">
        <f>IFERROR(VLOOKUP(Table1[[#This Row],[Ticker]],[1]!Table1[[Symbol]:[Industry]],2,FALSE),"-")</f>
        <v>-</v>
      </c>
      <c r="D1491" t="s">
        <v>419</v>
      </c>
      <c r="E1491">
        <v>1002.5079075</v>
      </c>
      <c r="F1491">
        <v>315.14999999999998</v>
      </c>
      <c r="G1491">
        <v>-12.158016491138</v>
      </c>
      <c r="H1491">
        <v>-2.3392260699858598</v>
      </c>
      <c r="I1491">
        <v>-11.0984001125834</v>
      </c>
      <c r="J1491">
        <v>-4.0945726006259697</v>
      </c>
      <c r="K1491">
        <v>316.75371655562799</v>
      </c>
      <c r="L1491">
        <v>328.43422531615801</v>
      </c>
      <c r="M1491">
        <v>55.2056493279363</v>
      </c>
      <c r="N1491">
        <v>0.35177287885152098</v>
      </c>
      <c r="O1491">
        <v>60.796446136760203</v>
      </c>
      <c r="P1491">
        <v>18.432919954904101</v>
      </c>
      <c r="Q1491">
        <v>3.3978483797020001E-3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Price_Filter_12_09_2024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2024-09-13T04:42:29Z</dcterms:created>
  <dcterms:modified xsi:type="dcterms:W3CDTF">2024-11-22T13:32:37Z</dcterms:modified>
</cp:coreProperties>
</file>